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pivotTables/pivotTable1.xml" ContentType="application/vnd.openxmlformats-officedocument.spreadsheetml.pivotTable+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hidePivotFieldList="1" defaultThemeVersion="124226"/>
  <mc:AlternateContent xmlns:mc="http://schemas.openxmlformats.org/markup-compatibility/2006">
    <mc:Choice Requires="x15">
      <x15ac:absPath xmlns:x15ac="http://schemas.microsoft.com/office/spreadsheetml/2010/11/ac" url="V:\COMITÉ INSTITUCIONAL DE GESTIÓN Y DESEMPEÑO\2025\1. Comite CIGD 2025\3. Mapa de riesgos 2025\"/>
    </mc:Choice>
  </mc:AlternateContent>
  <bookViews>
    <workbookView xWindow="0" yWindow="0" windowWidth="21570" windowHeight="6630" tabRatio="800" firstSheet="2" activeTab="2"/>
  </bookViews>
  <sheets>
    <sheet name="Instructivo" sheetId="20" state="hidden" r:id="rId1"/>
    <sheet name="Contexto" sheetId="24" state="hidden" r:id="rId2"/>
    <sheet name="Riesgos" sheetId="1" r:id="rId3"/>
    <sheet name="Controles Riesgos de Gestión" sheetId="22" r:id="rId4"/>
    <sheet name="Controles Riesgos de Corrupción" sheetId="29" r:id="rId5"/>
    <sheet name="Seguimiento Riesgos" sheetId="28" state="hidden" r:id="rId6"/>
    <sheet name="Listas y tablas" sheetId="21" state="hidden" r:id="rId7"/>
    <sheet name="Hoja2" sheetId="23" state="hidden" r:id="rId8"/>
    <sheet name="Matriz Calor Inherente" sheetId="18" state="hidden" r:id="rId9"/>
    <sheet name="Matriz Calor Residual" sheetId="19" state="hidden" r:id="rId10"/>
    <sheet name="Tabla probabilidad" sheetId="12" state="hidden" r:id="rId11"/>
    <sheet name="Tabla Impacto" sheetId="13" state="hidden" r:id="rId12"/>
    <sheet name="Tabla Valoración controles" sheetId="15" state="hidden" r:id="rId13"/>
    <sheet name="Opciones Tratamiento" sheetId="16" state="hidden" r:id="rId14"/>
    <sheet name="Hoja1" sheetId="11" state="hidden" r:id="rId15"/>
  </sheets>
  <externalReferences>
    <externalReference r:id="rId16"/>
  </externalReferences>
  <definedNames>
    <definedName name="_xlnm._FilterDatabase" localSheetId="4" hidden="1">'Controles Riesgos de Corrupción'!$A$7:$DU$10</definedName>
    <definedName name="_xlnm._FilterDatabase" localSheetId="3" hidden="1">'Controles Riesgos de Gestión'!$A$7:$CX$21</definedName>
    <definedName name="_xlnm._FilterDatabase" localSheetId="7" hidden="1">Hoja2!$C$4:$D$20</definedName>
    <definedName name="_xlnm._FilterDatabase" localSheetId="2" hidden="1">Riesgos!$A$6:$AF$6</definedName>
    <definedName name="Descripcion_del_Riesgo" localSheetId="4">#REF!</definedName>
    <definedName name="Descripcion_del_Riesgo" localSheetId="5">#REF!</definedName>
    <definedName name="Descripcion_del_Riesgo">#REF!</definedName>
    <definedName name="Descripcion_Riesgo">[1]!Tabla4[[#All],[Riesgo - Podría Ocurrir ]]</definedName>
    <definedName name="eerttyghhyujio" localSheetId="4">#REF!</definedName>
    <definedName name="eerttyghhyujio" localSheetId="5">#REF!</definedName>
    <definedName name="eerttyghhyujio">#REF!</definedName>
    <definedName name="inst">#REF!</definedName>
    <definedName name="pond">#REF!</definedName>
    <definedName name="Riesgo_1">#REF!</definedName>
    <definedName name="Riesgos">#REF!</definedName>
    <definedName name="TablaR">#REF!</definedName>
    <definedName name="Tablariesgos">#REF!</definedName>
    <definedName name="xyz">#REF!</definedName>
    <definedName name="zona">#REF!</definedName>
  </definedNames>
  <calcPr calcId="162913"/>
  <pivotCaches>
    <pivotCache cacheId="14" r:id="rId17"/>
  </pivotCaches>
</workbook>
</file>

<file path=xl/calcChain.xml><?xml version="1.0" encoding="utf-8"?>
<calcChain xmlns="http://schemas.openxmlformats.org/spreadsheetml/2006/main">
  <c r="U19" i="22" l="1"/>
  <c r="R19" i="22"/>
  <c r="U11" i="22"/>
  <c r="R11" i="22"/>
  <c r="U9" i="22"/>
  <c r="R9" i="22"/>
  <c r="U8" i="22"/>
  <c r="R8" i="22"/>
  <c r="O8" i="22"/>
  <c r="N8" i="22"/>
  <c r="P8" i="22" s="1"/>
  <c r="B8" i="22"/>
  <c r="C8" i="22"/>
  <c r="D8" i="22"/>
  <c r="N9" i="22" s="1"/>
  <c r="G8" i="22"/>
  <c r="H8" i="22" s="1"/>
  <c r="O9" i="22" l="1"/>
  <c r="P9" i="22"/>
  <c r="Y8" i="22"/>
  <c r="Z8" i="22" s="1"/>
  <c r="N11" i="22"/>
  <c r="AA8" i="22" l="1"/>
  <c r="U10" i="22"/>
  <c r="R10" i="22"/>
  <c r="G19" i="22" l="1"/>
  <c r="H19" i="22" l="1"/>
  <c r="M8" i="1" l="1"/>
  <c r="M7" i="1"/>
  <c r="I8" i="28" l="1"/>
  <c r="J8" i="28" s="1"/>
  <c r="G250" i="28"/>
  <c r="D250" i="28"/>
  <c r="B250" i="28"/>
  <c r="A250" i="28"/>
  <c r="G249" i="28"/>
  <c r="D249" i="28"/>
  <c r="B249" i="28"/>
  <c r="A249" i="28"/>
  <c r="G248" i="28"/>
  <c r="D248" i="28"/>
  <c r="B248" i="28"/>
  <c r="A248" i="28"/>
  <c r="G247" i="28"/>
  <c r="D247" i="28"/>
  <c r="B247" i="28"/>
  <c r="A247" i="28"/>
  <c r="G246" i="28"/>
  <c r="D246" i="28"/>
  <c r="B246" i="28"/>
  <c r="A246" i="28"/>
  <c r="G245" i="28"/>
  <c r="D245" i="28"/>
  <c r="B245" i="28"/>
  <c r="A245" i="28"/>
  <c r="G244" i="28"/>
  <c r="D244" i="28"/>
  <c r="B244" i="28"/>
  <c r="A244" i="28"/>
  <c r="G243" i="28"/>
  <c r="D243" i="28"/>
  <c r="B243" i="28"/>
  <c r="A243" i="28"/>
  <c r="G242" i="28"/>
  <c r="D242" i="28"/>
  <c r="B242" i="28"/>
  <c r="A242" i="28"/>
  <c r="G241" i="28"/>
  <c r="D241" i="28"/>
  <c r="B241" i="28"/>
  <c r="A241" i="28"/>
  <c r="G240" i="28"/>
  <c r="D240" i="28"/>
  <c r="B240" i="28"/>
  <c r="A240" i="28"/>
  <c r="G239" i="28"/>
  <c r="D239" i="28"/>
  <c r="B239" i="28"/>
  <c r="A239" i="28"/>
  <c r="G238" i="28"/>
  <c r="D238" i="28"/>
  <c r="B238" i="28"/>
  <c r="A238" i="28"/>
  <c r="G237" i="28"/>
  <c r="D237" i="28"/>
  <c r="B237" i="28"/>
  <c r="A237" i="28"/>
  <c r="G236" i="28"/>
  <c r="D236" i="28"/>
  <c r="B236" i="28"/>
  <c r="A236" i="28"/>
  <c r="G235" i="28"/>
  <c r="D235" i="28"/>
  <c r="B235" i="28"/>
  <c r="A235" i="28"/>
  <c r="G234" i="28"/>
  <c r="D234" i="28"/>
  <c r="B234" i="28"/>
  <c r="A234" i="28"/>
  <c r="G233" i="28"/>
  <c r="D233" i="28"/>
  <c r="B233" i="28"/>
  <c r="A233" i="28"/>
  <c r="G232" i="28"/>
  <c r="D232" i="28"/>
  <c r="B232" i="28"/>
  <c r="A232" i="28"/>
  <c r="G231" i="28"/>
  <c r="D231" i="28"/>
  <c r="B231" i="28"/>
  <c r="A231" i="28"/>
  <c r="G230" i="28"/>
  <c r="D230" i="28"/>
  <c r="B230" i="28"/>
  <c r="A230" i="28"/>
  <c r="G229" i="28"/>
  <c r="D229" i="28"/>
  <c r="B229" i="28"/>
  <c r="A229" i="28"/>
  <c r="G228" i="28"/>
  <c r="D228" i="28"/>
  <c r="B228" i="28"/>
  <c r="A228" i="28"/>
  <c r="G227" i="28"/>
  <c r="D227" i="28"/>
  <c r="B227" i="28"/>
  <c r="A227" i="28"/>
  <c r="G226" i="28"/>
  <c r="D226" i="28"/>
  <c r="B226" i="28"/>
  <c r="A226" i="28"/>
  <c r="G225" i="28"/>
  <c r="D225" i="28"/>
  <c r="B225" i="28"/>
  <c r="A225" i="28"/>
  <c r="G224" i="28"/>
  <c r="D224" i="28"/>
  <c r="B224" i="28"/>
  <c r="A224" i="28"/>
  <c r="G223" i="28"/>
  <c r="D223" i="28"/>
  <c r="B223" i="28"/>
  <c r="A223" i="28"/>
  <c r="G222" i="28"/>
  <c r="D222" i="28"/>
  <c r="B222" i="28"/>
  <c r="A222" i="28"/>
  <c r="G221" i="28"/>
  <c r="D221" i="28"/>
  <c r="B221" i="28"/>
  <c r="A221" i="28"/>
  <c r="G220" i="28"/>
  <c r="D220" i="28"/>
  <c r="B220" i="28"/>
  <c r="A220" i="28"/>
  <c r="G219" i="28"/>
  <c r="D219" i="28"/>
  <c r="B219" i="28"/>
  <c r="A219" i="28"/>
  <c r="G218" i="28"/>
  <c r="D218" i="28"/>
  <c r="B218" i="28"/>
  <c r="A218" i="28"/>
  <c r="G217" i="28"/>
  <c r="D217" i="28"/>
  <c r="B217" i="28"/>
  <c r="A217" i="28"/>
  <c r="G216" i="28"/>
  <c r="D216" i="28"/>
  <c r="B216" i="28"/>
  <c r="A216" i="28"/>
  <c r="G215" i="28"/>
  <c r="D215" i="28"/>
  <c r="B215" i="28"/>
  <c r="A215" i="28"/>
  <c r="G214" i="28"/>
  <c r="D214" i="28"/>
  <c r="B214" i="28"/>
  <c r="A214" i="28"/>
  <c r="G213" i="28"/>
  <c r="D213" i="28"/>
  <c r="B213" i="28"/>
  <c r="A213" i="28"/>
  <c r="G212" i="28"/>
  <c r="D212" i="28"/>
  <c r="B212" i="28"/>
  <c r="A212" i="28"/>
  <c r="G211" i="28"/>
  <c r="D211" i="28"/>
  <c r="B211" i="28"/>
  <c r="A211" i="28"/>
  <c r="G210" i="28"/>
  <c r="D210" i="28"/>
  <c r="B210" i="28"/>
  <c r="A210" i="28"/>
  <c r="G209" i="28"/>
  <c r="D209" i="28"/>
  <c r="B209" i="28"/>
  <c r="A209" i="28"/>
  <c r="G208" i="28"/>
  <c r="D208" i="28"/>
  <c r="B208" i="28"/>
  <c r="A208" i="28"/>
  <c r="G207" i="28"/>
  <c r="D207" i="28"/>
  <c r="B207" i="28"/>
  <c r="A207" i="28"/>
  <c r="G206" i="28"/>
  <c r="D206" i="28"/>
  <c r="B206" i="28"/>
  <c r="A206" i="28"/>
  <c r="G205" i="28"/>
  <c r="D205" i="28"/>
  <c r="B205" i="28"/>
  <c r="A205" i="28"/>
  <c r="G204" i="28"/>
  <c r="D204" i="28"/>
  <c r="B204" i="28"/>
  <c r="A204" i="28"/>
  <c r="G203" i="28"/>
  <c r="D203" i="28"/>
  <c r="B203" i="28"/>
  <c r="A203" i="28"/>
  <c r="G202" i="28"/>
  <c r="D202" i="28"/>
  <c r="B202" i="28"/>
  <c r="A202" i="28"/>
  <c r="G201" i="28"/>
  <c r="D201" i="28"/>
  <c r="B201" i="28"/>
  <c r="A201" i="28"/>
  <c r="G200" i="28"/>
  <c r="D200" i="28"/>
  <c r="B200" i="28"/>
  <c r="A200" i="28"/>
  <c r="G199" i="28"/>
  <c r="D199" i="28"/>
  <c r="B199" i="28"/>
  <c r="A199" i="28"/>
  <c r="G198" i="28"/>
  <c r="D198" i="28"/>
  <c r="B198" i="28"/>
  <c r="A198" i="28"/>
  <c r="G197" i="28"/>
  <c r="D197" i="28"/>
  <c r="B197" i="28"/>
  <c r="A197" i="28"/>
  <c r="G196" i="28"/>
  <c r="D196" i="28"/>
  <c r="B196" i="28"/>
  <c r="A196" i="28"/>
  <c r="G195" i="28"/>
  <c r="D195" i="28"/>
  <c r="B195" i="28"/>
  <c r="A195" i="28"/>
  <c r="G194" i="28"/>
  <c r="D194" i="28"/>
  <c r="B194" i="28"/>
  <c r="A194" i="28"/>
  <c r="G193" i="28"/>
  <c r="D193" i="28"/>
  <c r="B193" i="28"/>
  <c r="A193" i="28"/>
  <c r="G192" i="28"/>
  <c r="D192" i="28"/>
  <c r="B192" i="28"/>
  <c r="A192" i="28"/>
  <c r="G191" i="28"/>
  <c r="D191" i="28"/>
  <c r="B191" i="28"/>
  <c r="A191" i="28"/>
  <c r="G190" i="28"/>
  <c r="D190" i="28"/>
  <c r="B190" i="28"/>
  <c r="A190" i="28"/>
  <c r="G189" i="28"/>
  <c r="D189" i="28"/>
  <c r="B189" i="28"/>
  <c r="A189" i="28"/>
  <c r="G188" i="28"/>
  <c r="D188" i="28"/>
  <c r="B188" i="28"/>
  <c r="A188" i="28"/>
  <c r="G187" i="28"/>
  <c r="D187" i="28"/>
  <c r="B187" i="28"/>
  <c r="A187" i="28"/>
  <c r="G186" i="28"/>
  <c r="D186" i="28"/>
  <c r="B186" i="28"/>
  <c r="A186" i="28"/>
  <c r="G185" i="28"/>
  <c r="D185" i="28"/>
  <c r="B185" i="28"/>
  <c r="A185" i="28"/>
  <c r="G184" i="28"/>
  <c r="D184" i="28"/>
  <c r="B184" i="28"/>
  <c r="A184" i="28"/>
  <c r="G183" i="28"/>
  <c r="D183" i="28"/>
  <c r="B183" i="28"/>
  <c r="A183" i="28"/>
  <c r="G182" i="28"/>
  <c r="D182" i="28"/>
  <c r="B182" i="28"/>
  <c r="A182" i="28"/>
  <c r="G181" i="28"/>
  <c r="D181" i="28"/>
  <c r="B181" i="28"/>
  <c r="A181" i="28"/>
  <c r="G180" i="28"/>
  <c r="D180" i="28"/>
  <c r="B180" i="28"/>
  <c r="A180" i="28"/>
  <c r="G179" i="28"/>
  <c r="D179" i="28"/>
  <c r="B179" i="28"/>
  <c r="A179" i="28"/>
  <c r="G178" i="28"/>
  <c r="D178" i="28"/>
  <c r="B178" i="28"/>
  <c r="A178" i="28"/>
  <c r="G177" i="28"/>
  <c r="D177" i="28"/>
  <c r="B177" i="28"/>
  <c r="A177" i="28"/>
  <c r="G176" i="28"/>
  <c r="D176" i="28"/>
  <c r="B176" i="28"/>
  <c r="A176" i="28"/>
  <c r="G175" i="28"/>
  <c r="D175" i="28"/>
  <c r="B175" i="28"/>
  <c r="A175" i="28"/>
  <c r="G174" i="28"/>
  <c r="D174" i="28"/>
  <c r="B174" i="28"/>
  <c r="A174" i="28"/>
  <c r="G173" i="28"/>
  <c r="D173" i="28"/>
  <c r="B173" i="28"/>
  <c r="A173" i="28"/>
  <c r="G172" i="28"/>
  <c r="D172" i="28"/>
  <c r="B172" i="28"/>
  <c r="A172" i="28"/>
  <c r="G171" i="28"/>
  <c r="D171" i="28"/>
  <c r="B171" i="28"/>
  <c r="A171" i="28"/>
  <c r="G170" i="28"/>
  <c r="D170" i="28"/>
  <c r="B170" i="28"/>
  <c r="A170" i="28"/>
  <c r="G169" i="28"/>
  <c r="D169" i="28"/>
  <c r="B169" i="28"/>
  <c r="A169" i="28"/>
  <c r="G168" i="28"/>
  <c r="D168" i="28"/>
  <c r="B168" i="28"/>
  <c r="A168" i="28"/>
  <c r="G167" i="28"/>
  <c r="D167" i="28"/>
  <c r="B167" i="28"/>
  <c r="A167" i="28"/>
  <c r="G166" i="28"/>
  <c r="D166" i="28"/>
  <c r="B166" i="28"/>
  <c r="A166" i="28"/>
  <c r="G165" i="28"/>
  <c r="D165" i="28"/>
  <c r="B165" i="28"/>
  <c r="A165" i="28"/>
  <c r="G164" i="28"/>
  <c r="D164" i="28"/>
  <c r="B164" i="28"/>
  <c r="A164" i="28"/>
  <c r="G163" i="28"/>
  <c r="D163" i="28"/>
  <c r="B163" i="28"/>
  <c r="A163" i="28"/>
  <c r="G162" i="28"/>
  <c r="D162" i="28"/>
  <c r="B162" i="28"/>
  <c r="A162" i="28"/>
  <c r="G161" i="28"/>
  <c r="D161" i="28"/>
  <c r="B161" i="28"/>
  <c r="A161" i="28"/>
  <c r="G160" i="28"/>
  <c r="D160" i="28"/>
  <c r="B160" i="28"/>
  <c r="A160" i="28"/>
  <c r="G159" i="28"/>
  <c r="D159" i="28"/>
  <c r="B159" i="28"/>
  <c r="A159" i="28"/>
  <c r="G158" i="28"/>
  <c r="D158" i="28"/>
  <c r="B158" i="28"/>
  <c r="A158" i="28"/>
  <c r="G157" i="28"/>
  <c r="D157" i="28"/>
  <c r="B157" i="28"/>
  <c r="A157" i="28"/>
  <c r="G156" i="28"/>
  <c r="D156" i="28"/>
  <c r="B156" i="28"/>
  <c r="A156" i="28"/>
  <c r="G155" i="28"/>
  <c r="D155" i="28"/>
  <c r="B155" i="28"/>
  <c r="A155" i="28"/>
  <c r="G154" i="28"/>
  <c r="D154" i="28"/>
  <c r="B154" i="28"/>
  <c r="A154" i="28"/>
  <c r="G153" i="28"/>
  <c r="D153" i="28"/>
  <c r="B153" i="28"/>
  <c r="A153" i="28"/>
  <c r="G152" i="28"/>
  <c r="D152" i="28"/>
  <c r="B152" i="28"/>
  <c r="A152" i="28"/>
  <c r="G151" i="28"/>
  <c r="D151" i="28"/>
  <c r="B151" i="28"/>
  <c r="A151" i="28"/>
  <c r="G150" i="28"/>
  <c r="D150" i="28"/>
  <c r="B150" i="28"/>
  <c r="A150" i="28"/>
  <c r="G149" i="28"/>
  <c r="D149" i="28"/>
  <c r="B149" i="28"/>
  <c r="A149" i="28"/>
  <c r="G148" i="28"/>
  <c r="D148" i="28"/>
  <c r="B148" i="28"/>
  <c r="A148" i="28"/>
  <c r="G147" i="28"/>
  <c r="D147" i="28"/>
  <c r="B147" i="28"/>
  <c r="A147" i="28"/>
  <c r="G146" i="28"/>
  <c r="D146" i="28"/>
  <c r="B146" i="28"/>
  <c r="A146" i="28"/>
  <c r="G145" i="28"/>
  <c r="D145" i="28"/>
  <c r="B145" i="28"/>
  <c r="A145" i="28"/>
  <c r="G144" i="28"/>
  <c r="D144" i="28"/>
  <c r="B144" i="28"/>
  <c r="A144" i="28"/>
  <c r="G143" i="28"/>
  <c r="D143" i="28"/>
  <c r="B143" i="28"/>
  <c r="A143" i="28"/>
  <c r="G142" i="28"/>
  <c r="D142" i="28"/>
  <c r="B142" i="28"/>
  <c r="A142" i="28"/>
  <c r="G141" i="28"/>
  <c r="D141" i="28"/>
  <c r="B141" i="28"/>
  <c r="A141" i="28"/>
  <c r="G140" i="28"/>
  <c r="D140" i="28"/>
  <c r="B140" i="28"/>
  <c r="A140" i="28"/>
  <c r="G139" i="28"/>
  <c r="D139" i="28"/>
  <c r="B139" i="28"/>
  <c r="A139" i="28"/>
  <c r="G138" i="28"/>
  <c r="D138" i="28"/>
  <c r="B138" i="28"/>
  <c r="A138" i="28"/>
  <c r="G137" i="28"/>
  <c r="D137" i="28"/>
  <c r="B137" i="28"/>
  <c r="A137" i="28"/>
  <c r="G136" i="28"/>
  <c r="D136" i="28"/>
  <c r="B136" i="28"/>
  <c r="A136" i="28"/>
  <c r="G135" i="28"/>
  <c r="D135" i="28"/>
  <c r="B135" i="28"/>
  <c r="A135" i="28"/>
  <c r="G134" i="28"/>
  <c r="D134" i="28"/>
  <c r="B134" i="28"/>
  <c r="A134" i="28"/>
  <c r="G133" i="28"/>
  <c r="D133" i="28"/>
  <c r="B133" i="28"/>
  <c r="A133" i="28"/>
  <c r="G132" i="28"/>
  <c r="D132" i="28"/>
  <c r="B132" i="28"/>
  <c r="A132" i="28"/>
  <c r="G131" i="28"/>
  <c r="D131" i="28"/>
  <c r="B131" i="28"/>
  <c r="A131" i="28"/>
  <c r="G130" i="28"/>
  <c r="D130" i="28"/>
  <c r="B130" i="28"/>
  <c r="A130" i="28"/>
  <c r="G129" i="28"/>
  <c r="D129" i="28"/>
  <c r="B129" i="28"/>
  <c r="A129" i="28"/>
  <c r="G128" i="28"/>
  <c r="D128" i="28"/>
  <c r="B128" i="28"/>
  <c r="A128" i="28"/>
  <c r="G127" i="28"/>
  <c r="D127" i="28"/>
  <c r="B127" i="28"/>
  <c r="A127" i="28"/>
  <c r="G126" i="28"/>
  <c r="D126" i="28"/>
  <c r="B126" i="28"/>
  <c r="A126" i="28"/>
  <c r="G125" i="28"/>
  <c r="D125" i="28"/>
  <c r="B125" i="28"/>
  <c r="A125" i="28"/>
  <c r="G124" i="28"/>
  <c r="D124" i="28"/>
  <c r="B124" i="28"/>
  <c r="A124" i="28"/>
  <c r="G123" i="28"/>
  <c r="D123" i="28"/>
  <c r="B123" i="28"/>
  <c r="A123" i="28"/>
  <c r="G122" i="28"/>
  <c r="D122" i="28"/>
  <c r="B122" i="28"/>
  <c r="A122" i="28"/>
  <c r="G121" i="28"/>
  <c r="D121" i="28"/>
  <c r="B121" i="28"/>
  <c r="A121" i="28"/>
  <c r="G120" i="28"/>
  <c r="D120" i="28"/>
  <c r="B120" i="28"/>
  <c r="A120" i="28"/>
  <c r="G119" i="28"/>
  <c r="D119" i="28"/>
  <c r="B119" i="28"/>
  <c r="A119" i="28"/>
  <c r="G118" i="28"/>
  <c r="D118" i="28"/>
  <c r="B118" i="28"/>
  <c r="A118" i="28"/>
  <c r="G117" i="28"/>
  <c r="D117" i="28"/>
  <c r="B117" i="28"/>
  <c r="A117" i="28"/>
  <c r="G116" i="28"/>
  <c r="D116" i="28"/>
  <c r="B116" i="28"/>
  <c r="A116" i="28"/>
  <c r="G115" i="28"/>
  <c r="D115" i="28"/>
  <c r="B115" i="28"/>
  <c r="A115" i="28"/>
  <c r="G114" i="28"/>
  <c r="D114" i="28"/>
  <c r="B114" i="28"/>
  <c r="A114" i="28"/>
  <c r="G113" i="28"/>
  <c r="D113" i="28"/>
  <c r="B113" i="28"/>
  <c r="A113" i="28"/>
  <c r="G112" i="28"/>
  <c r="D112" i="28"/>
  <c r="B112" i="28"/>
  <c r="A112" i="28"/>
  <c r="G111" i="28"/>
  <c r="D111" i="28"/>
  <c r="B111" i="28"/>
  <c r="A111" i="28"/>
  <c r="G110" i="28"/>
  <c r="D110" i="28"/>
  <c r="B110" i="28"/>
  <c r="A110" i="28"/>
  <c r="G109" i="28"/>
  <c r="D109" i="28"/>
  <c r="B109" i="28"/>
  <c r="A109" i="28"/>
  <c r="G108" i="28"/>
  <c r="D108" i="28"/>
  <c r="B108" i="28"/>
  <c r="A108" i="28"/>
  <c r="G107" i="28"/>
  <c r="D107" i="28"/>
  <c r="B107" i="28"/>
  <c r="A107" i="28"/>
  <c r="G106" i="28"/>
  <c r="D106" i="28"/>
  <c r="B106" i="28"/>
  <c r="A106" i="28"/>
  <c r="G105" i="28"/>
  <c r="D105" i="28"/>
  <c r="B105" i="28"/>
  <c r="A105" i="28"/>
  <c r="G104" i="28"/>
  <c r="D104" i="28"/>
  <c r="B104" i="28"/>
  <c r="A104" i="28"/>
  <c r="G103" i="28"/>
  <c r="D103" i="28"/>
  <c r="B103" i="28"/>
  <c r="A103" i="28"/>
  <c r="G102" i="28"/>
  <c r="D102" i="28"/>
  <c r="B102" i="28"/>
  <c r="A102" i="28"/>
  <c r="G101" i="28"/>
  <c r="D101" i="28"/>
  <c r="B101" i="28"/>
  <c r="A101" i="28"/>
  <c r="G100" i="28"/>
  <c r="D100" i="28"/>
  <c r="B100" i="28"/>
  <c r="A100" i="28"/>
  <c r="G99" i="28"/>
  <c r="D99" i="28"/>
  <c r="B99" i="28"/>
  <c r="A99" i="28"/>
  <c r="G98" i="28"/>
  <c r="D98" i="28"/>
  <c r="B98" i="28"/>
  <c r="A98" i="28"/>
  <c r="G97" i="28"/>
  <c r="D97" i="28"/>
  <c r="B97" i="28"/>
  <c r="A97" i="28"/>
  <c r="G96" i="28"/>
  <c r="D96" i="28"/>
  <c r="B96" i="28"/>
  <c r="A96" i="28"/>
  <c r="G95" i="28"/>
  <c r="D95" i="28"/>
  <c r="B95" i="28"/>
  <c r="A95" i="28"/>
  <c r="G94" i="28"/>
  <c r="D94" i="28"/>
  <c r="B94" i="28"/>
  <c r="A94" i="28"/>
  <c r="G93" i="28"/>
  <c r="D93" i="28"/>
  <c r="B93" i="28"/>
  <c r="A93" i="28"/>
  <c r="G92" i="28"/>
  <c r="D92" i="28"/>
  <c r="B92" i="28"/>
  <c r="A92" i="28"/>
  <c r="G91" i="28"/>
  <c r="D91" i="28"/>
  <c r="B91" i="28"/>
  <c r="A91" i="28"/>
  <c r="G90" i="28"/>
  <c r="D90" i="28"/>
  <c r="B90" i="28"/>
  <c r="A90" i="28"/>
  <c r="G89" i="28"/>
  <c r="D89" i="28"/>
  <c r="B89" i="28"/>
  <c r="A89" i="28"/>
  <c r="G88" i="28"/>
  <c r="D88" i="28"/>
  <c r="B88" i="28"/>
  <c r="A88" i="28"/>
  <c r="G87" i="28"/>
  <c r="D87" i="28"/>
  <c r="B87" i="28"/>
  <c r="A87" i="28"/>
  <c r="G86" i="28"/>
  <c r="D86" i="28"/>
  <c r="B86" i="28"/>
  <c r="A86" i="28"/>
  <c r="G85" i="28"/>
  <c r="D85" i="28"/>
  <c r="B85" i="28"/>
  <c r="A85" i="28"/>
  <c r="G84" i="28"/>
  <c r="D84" i="28"/>
  <c r="B84" i="28"/>
  <c r="A84" i="28"/>
  <c r="G83" i="28"/>
  <c r="D83" i="28"/>
  <c r="B83" i="28"/>
  <c r="A83" i="28"/>
  <c r="G82" i="28"/>
  <c r="D82" i="28"/>
  <c r="B82" i="28"/>
  <c r="A82" i="28"/>
  <c r="G81" i="28"/>
  <c r="D81" i="28"/>
  <c r="B81" i="28"/>
  <c r="A81" i="28"/>
  <c r="G80" i="28"/>
  <c r="D80" i="28"/>
  <c r="B80" i="28"/>
  <c r="A80" i="28"/>
  <c r="G79" i="28"/>
  <c r="D79" i="28"/>
  <c r="B79" i="28"/>
  <c r="A79" i="28"/>
  <c r="G78" i="28"/>
  <c r="D78" i="28"/>
  <c r="B78" i="28"/>
  <c r="A78" i="28"/>
  <c r="G77" i="28"/>
  <c r="D77" i="28"/>
  <c r="B77" i="28"/>
  <c r="A77" i="28"/>
  <c r="G76" i="28"/>
  <c r="D76" i="28"/>
  <c r="B76" i="28"/>
  <c r="A76" i="28"/>
  <c r="G75" i="28"/>
  <c r="D75" i="28"/>
  <c r="B75" i="28"/>
  <c r="A75" i="28"/>
  <c r="G74" i="28"/>
  <c r="D74" i="28"/>
  <c r="B74" i="28"/>
  <c r="A74" i="28"/>
  <c r="G73" i="28"/>
  <c r="D73" i="28"/>
  <c r="B73" i="28"/>
  <c r="A73" i="28"/>
  <c r="G72" i="28"/>
  <c r="D72" i="28"/>
  <c r="B72" i="28"/>
  <c r="A72" i="28"/>
  <c r="G71" i="28"/>
  <c r="D71" i="28"/>
  <c r="B71" i="28"/>
  <c r="A71" i="28"/>
  <c r="G70" i="28"/>
  <c r="D70" i="28"/>
  <c r="B70" i="28"/>
  <c r="A70" i="28"/>
  <c r="G69" i="28"/>
  <c r="D69" i="28"/>
  <c r="B69" i="28"/>
  <c r="A69" i="28"/>
  <c r="G68" i="28"/>
  <c r="D68" i="28"/>
  <c r="B68" i="28"/>
  <c r="A68" i="28"/>
  <c r="G67" i="28"/>
  <c r="D67" i="28"/>
  <c r="B67" i="28"/>
  <c r="A67" i="28"/>
  <c r="G66" i="28"/>
  <c r="D66" i="28"/>
  <c r="B66" i="28"/>
  <c r="A66" i="28"/>
  <c r="G8" i="29"/>
  <c r="AX8" i="29"/>
  <c r="I90" i="28" l="1"/>
  <c r="J90" i="28" s="1"/>
  <c r="I80" i="28"/>
  <c r="J80" i="28" s="1"/>
  <c r="I162" i="28"/>
  <c r="J162" i="28" s="1"/>
  <c r="I154" i="28"/>
  <c r="J154" i="28" s="1"/>
  <c r="I191" i="28"/>
  <c r="J191" i="28" s="1"/>
  <c r="I220" i="28"/>
  <c r="J220" i="28" s="1"/>
  <c r="I227" i="28"/>
  <c r="J227" i="28" s="1"/>
  <c r="I147" i="28"/>
  <c r="J147" i="28" s="1"/>
  <c r="I196" i="28"/>
  <c r="J196" i="28" s="1"/>
  <c r="I84" i="28"/>
  <c r="J84" i="28" s="1"/>
  <c r="I102" i="28"/>
  <c r="J102" i="28" s="1"/>
  <c r="I128" i="28"/>
  <c r="J128" i="28" s="1"/>
  <c r="I169" i="28"/>
  <c r="J169" i="28" s="1"/>
  <c r="I175" i="28"/>
  <c r="J175" i="28" s="1"/>
  <c r="I231" i="28"/>
  <c r="J231" i="28" s="1"/>
  <c r="I74" i="28"/>
  <c r="J74" i="28" s="1"/>
  <c r="I151" i="28"/>
  <c r="J151" i="28" s="1"/>
  <c r="I159" i="28"/>
  <c r="J159" i="28" s="1"/>
  <c r="I188" i="28"/>
  <c r="J188" i="28" s="1"/>
  <c r="I179" i="28"/>
  <c r="J179" i="28" s="1"/>
  <c r="I194" i="28"/>
  <c r="J194" i="28" s="1"/>
  <c r="I215" i="28"/>
  <c r="J215" i="28" s="1"/>
  <c r="I219" i="28"/>
  <c r="J219" i="28" s="1"/>
  <c r="I230" i="28"/>
  <c r="J230" i="28" s="1"/>
  <c r="I180" i="28"/>
  <c r="J180" i="28" s="1"/>
  <c r="I184" i="28"/>
  <c r="J184" i="28" s="1"/>
  <c r="I201" i="28"/>
  <c r="J201" i="28" s="1"/>
  <c r="I243" i="28"/>
  <c r="J243" i="28" s="1"/>
  <c r="I247" i="28"/>
  <c r="I98" i="28"/>
  <c r="J98" i="28" s="1"/>
  <c r="I246" i="28"/>
  <c r="J246" i="28" s="1"/>
  <c r="I250" i="28"/>
  <c r="J250" i="28" s="1"/>
  <c r="I86" i="28"/>
  <c r="J86" i="28" s="1"/>
  <c r="I177" i="28"/>
  <c r="J177" i="28" s="1"/>
  <c r="I195" i="28"/>
  <c r="J195" i="28" s="1"/>
  <c r="I92" i="28"/>
  <c r="J92" i="28" s="1"/>
  <c r="I114" i="28"/>
  <c r="J114" i="28" s="1"/>
  <c r="I133" i="28"/>
  <c r="J133" i="28" s="1"/>
  <c r="I181" i="28"/>
  <c r="J181" i="28" s="1"/>
  <c r="I185" i="28"/>
  <c r="J185" i="28" s="1"/>
  <c r="I199" i="28"/>
  <c r="J199" i="28" s="1"/>
  <c r="I225" i="28"/>
  <c r="J225" i="28" s="1"/>
  <c r="I244" i="28"/>
  <c r="J244" i="28" s="1"/>
  <c r="I248" i="28"/>
  <c r="J248" i="28" s="1"/>
  <c r="I178" i="28"/>
  <c r="J178" i="28" s="1"/>
  <c r="I193" i="28"/>
  <c r="J193" i="28" s="1"/>
  <c r="I222" i="28"/>
  <c r="J222" i="28" s="1"/>
  <c r="I122" i="28"/>
  <c r="J122" i="28" s="1"/>
  <c r="I104" i="28"/>
  <c r="J104" i="28" s="1"/>
  <c r="I119" i="28"/>
  <c r="J119" i="28" s="1"/>
  <c r="I226" i="28"/>
  <c r="J226" i="28" s="1"/>
  <c r="I213" i="28"/>
  <c r="J213" i="28" s="1"/>
  <c r="I125" i="28"/>
  <c r="J125" i="28" s="1"/>
  <c r="I139" i="28"/>
  <c r="J139" i="28" s="1"/>
  <c r="I157" i="28"/>
  <c r="J157" i="28" s="1"/>
  <c r="I206" i="28"/>
  <c r="J206" i="28" s="1"/>
  <c r="I78" i="28"/>
  <c r="J78" i="28" s="1"/>
  <c r="I76" i="28"/>
  <c r="J76" i="28" s="1"/>
  <c r="I168" i="28"/>
  <c r="J168" i="28" s="1"/>
  <c r="I200" i="28"/>
  <c r="J200" i="28" s="1"/>
  <c r="I203" i="28"/>
  <c r="J203" i="28" s="1"/>
  <c r="I234" i="28"/>
  <c r="J234" i="28" s="1"/>
  <c r="I249" i="28"/>
  <c r="J249" i="28" s="1"/>
  <c r="I214" i="28"/>
  <c r="J214" i="28" s="1"/>
  <c r="I218" i="28"/>
  <c r="J218" i="28" s="1"/>
  <c r="I238" i="28"/>
  <c r="J238" i="28" s="1"/>
  <c r="I88" i="28"/>
  <c r="J88" i="28" s="1"/>
  <c r="I96" i="28"/>
  <c r="J96" i="28" s="1"/>
  <c r="I72" i="28"/>
  <c r="J72" i="28" s="1"/>
  <c r="I173" i="28"/>
  <c r="J173" i="28" s="1"/>
  <c r="I94" i="28"/>
  <c r="J94" i="28" s="1"/>
  <c r="I100" i="28"/>
  <c r="J100" i="28" s="1"/>
  <c r="I127" i="28"/>
  <c r="J127" i="28" s="1"/>
  <c r="I145" i="28"/>
  <c r="J145" i="28" s="1"/>
  <c r="I163" i="28"/>
  <c r="J163" i="28" s="1"/>
  <c r="I176" i="28"/>
  <c r="J176" i="28" s="1"/>
  <c r="I212" i="28"/>
  <c r="J212" i="28" s="1"/>
  <c r="I232" i="28"/>
  <c r="J232" i="28" s="1"/>
  <c r="I236" i="28"/>
  <c r="I237" i="28"/>
  <c r="J237" i="28" s="1"/>
  <c r="I82" i="28"/>
  <c r="J82" i="28" s="1"/>
  <c r="I117" i="28"/>
  <c r="J117" i="28" s="1"/>
  <c r="I124" i="28"/>
  <c r="J124" i="28" s="1"/>
  <c r="I131" i="28"/>
  <c r="J131" i="28" s="1"/>
  <c r="I142" i="28"/>
  <c r="J142" i="28" s="1"/>
  <c r="I156" i="28"/>
  <c r="J156" i="28" s="1"/>
  <c r="I182" i="28"/>
  <c r="J182" i="28" s="1"/>
  <c r="I186" i="28"/>
  <c r="J186" i="28" s="1"/>
  <c r="I202" i="28"/>
  <c r="J202" i="28" s="1"/>
  <c r="I216" i="28"/>
  <c r="I68" i="28"/>
  <c r="J68" i="28" s="1"/>
  <c r="I108" i="28"/>
  <c r="I153" i="28"/>
  <c r="J153" i="28" s="1"/>
  <c r="I69" i="28"/>
  <c r="J69" i="28" s="1"/>
  <c r="I130" i="28"/>
  <c r="J130" i="28" s="1"/>
  <c r="I116" i="28"/>
  <c r="J116" i="28" s="1"/>
  <c r="I113" i="28"/>
  <c r="J113" i="28" s="1"/>
  <c r="I141" i="28"/>
  <c r="J141" i="28" s="1"/>
  <c r="I71" i="28"/>
  <c r="J71" i="28" s="1"/>
  <c r="I144" i="28"/>
  <c r="J144" i="28" s="1"/>
  <c r="I170" i="28"/>
  <c r="J170" i="28" s="1"/>
  <c r="I245" i="28"/>
  <c r="J245" i="28" s="1"/>
  <c r="I241" i="28"/>
  <c r="J241" i="28" s="1"/>
  <c r="I239" i="28"/>
  <c r="J239" i="28" s="1"/>
  <c r="I235" i="28"/>
  <c r="J235" i="28" s="1"/>
  <c r="I233" i="28"/>
  <c r="J233" i="28" s="1"/>
  <c r="I229" i="28"/>
  <c r="J229" i="28" s="1"/>
  <c r="I223" i="28"/>
  <c r="J223" i="28" s="1"/>
  <c r="I221" i="28"/>
  <c r="J221" i="28" s="1"/>
  <c r="I217" i="28"/>
  <c r="J217" i="28" s="1"/>
  <c r="I211" i="28"/>
  <c r="J211" i="28" s="1"/>
  <c r="I209" i="28"/>
  <c r="J209" i="28" s="1"/>
  <c r="I207" i="28"/>
  <c r="J207" i="28" s="1"/>
  <c r="I205" i="28"/>
  <c r="J205" i="28" s="1"/>
  <c r="I197" i="28"/>
  <c r="J197" i="28" s="1"/>
  <c r="I189" i="28"/>
  <c r="J189" i="28" s="1"/>
  <c r="I187" i="28"/>
  <c r="J187" i="28" s="1"/>
  <c r="I183" i="28"/>
  <c r="J183" i="28" s="1"/>
  <c r="I107" i="28"/>
  <c r="I110" i="28"/>
  <c r="J110" i="28" s="1"/>
  <c r="I136" i="28"/>
  <c r="J136" i="28" s="1"/>
  <c r="I149" i="28"/>
  <c r="J149" i="28" s="1"/>
  <c r="I160" i="28"/>
  <c r="J160" i="28" s="1"/>
  <c r="I165" i="28"/>
  <c r="J165" i="28" s="1"/>
  <c r="I105" i="28"/>
  <c r="J105" i="28" s="1"/>
  <c r="I120" i="28"/>
  <c r="J120" i="28" s="1"/>
  <c r="I137" i="28"/>
  <c r="J137" i="28" s="1"/>
  <c r="I152" i="28"/>
  <c r="J152" i="28" s="1"/>
  <c r="I155" i="28"/>
  <c r="J155" i="28" s="1"/>
  <c r="I166" i="28"/>
  <c r="J166" i="28" s="1"/>
  <c r="I174" i="28"/>
  <c r="J174" i="28" s="1"/>
  <c r="I67" i="28"/>
  <c r="J67" i="28" s="1"/>
  <c r="I70" i="28"/>
  <c r="J70" i="28" s="1"/>
  <c r="I73" i="28"/>
  <c r="J73" i="28" s="1"/>
  <c r="I75" i="28"/>
  <c r="J75" i="28" s="1"/>
  <c r="I77" i="28"/>
  <c r="J77" i="28" s="1"/>
  <c r="I79" i="28"/>
  <c r="J79" i="28" s="1"/>
  <c r="I81" i="28"/>
  <c r="J81" i="28" s="1"/>
  <c r="I83" i="28"/>
  <c r="J83" i="28" s="1"/>
  <c r="I85" i="28"/>
  <c r="J85" i="28" s="1"/>
  <c r="I87" i="28"/>
  <c r="J87" i="28" s="1"/>
  <c r="I89" i="28"/>
  <c r="J89" i="28" s="1"/>
  <c r="I91" i="28"/>
  <c r="J91" i="28" s="1"/>
  <c r="I93" i="28"/>
  <c r="J93" i="28" s="1"/>
  <c r="I95" i="28"/>
  <c r="J95" i="28" s="1"/>
  <c r="I97" i="28"/>
  <c r="J97" i="28" s="1"/>
  <c r="I99" i="28"/>
  <c r="J99" i="28" s="1"/>
  <c r="I101" i="28"/>
  <c r="J101" i="28" s="1"/>
  <c r="I103" i="28"/>
  <c r="J103" i="28" s="1"/>
  <c r="I109" i="28"/>
  <c r="I111" i="28"/>
  <c r="J111" i="28" s="1"/>
  <c r="I134" i="28"/>
  <c r="J134" i="28" s="1"/>
  <c r="I161" i="28"/>
  <c r="J161" i="28" s="1"/>
  <c r="I172" i="28"/>
  <c r="J172" i="28" s="1"/>
  <c r="I242" i="28"/>
  <c r="J242" i="28" s="1"/>
  <c r="I240" i="28"/>
  <c r="J240" i="28" s="1"/>
  <c r="I228" i="28"/>
  <c r="J228" i="28" s="1"/>
  <c r="I224" i="28"/>
  <c r="J224" i="28" s="1"/>
  <c r="I210" i="28"/>
  <c r="J210" i="28" s="1"/>
  <c r="I208" i="28"/>
  <c r="J208" i="28" s="1"/>
  <c r="I204" i="28"/>
  <c r="J204" i="28" s="1"/>
  <c r="I198" i="28"/>
  <c r="J198" i="28" s="1"/>
  <c r="I192" i="28"/>
  <c r="J192" i="28" s="1"/>
  <c r="I190" i="28"/>
  <c r="J190" i="28" s="1"/>
  <c r="I115" i="28"/>
  <c r="J115" i="28" s="1"/>
  <c r="I118" i="28"/>
  <c r="J118" i="28" s="1"/>
  <c r="I121" i="28"/>
  <c r="J121" i="28" s="1"/>
  <c r="I123" i="28"/>
  <c r="J123" i="28" s="1"/>
  <c r="I129" i="28"/>
  <c r="J129" i="28" s="1"/>
  <c r="I140" i="28"/>
  <c r="J140" i="28" s="1"/>
  <c r="I143" i="28"/>
  <c r="J143" i="28" s="1"/>
  <c r="I148" i="28"/>
  <c r="J148" i="28" s="1"/>
  <c r="I158" i="28"/>
  <c r="J158" i="28" s="1"/>
  <c r="I171" i="28"/>
  <c r="J171" i="28" s="1"/>
  <c r="I106" i="28"/>
  <c r="I112" i="28"/>
  <c r="J112" i="28" s="1"/>
  <c r="I126" i="28"/>
  <c r="J126" i="28" s="1"/>
  <c r="I132" i="28"/>
  <c r="J132" i="28" s="1"/>
  <c r="I135" i="28"/>
  <c r="J135" i="28" s="1"/>
  <c r="I138" i="28"/>
  <c r="J138" i="28" s="1"/>
  <c r="I146" i="28"/>
  <c r="J146" i="28" s="1"/>
  <c r="I150" i="28"/>
  <c r="J150" i="28" s="1"/>
  <c r="I164" i="28"/>
  <c r="J164" i="28" s="1"/>
  <c r="I167" i="28"/>
  <c r="J167" i="28" s="1"/>
  <c r="AY8" i="29"/>
  <c r="AZ8" i="29" s="1"/>
  <c r="AA8" i="29"/>
  <c r="AB8" i="29" s="1"/>
  <c r="AC8" i="29" s="1"/>
  <c r="G18" i="22"/>
  <c r="H18" i="22" s="1"/>
  <c r="G15" i="22"/>
  <c r="H15" i="22" s="1"/>
  <c r="G14" i="22"/>
  <c r="H14" i="22" s="1"/>
  <c r="G12" i="22"/>
  <c r="AI8" i="29"/>
  <c r="G251" i="28"/>
  <c r="D251" i="28"/>
  <c r="B251" i="28"/>
  <c r="A251" i="28"/>
  <c r="I251" i="28" s="1"/>
  <c r="J251" i="28" s="1"/>
  <c r="G65" i="28"/>
  <c r="D65" i="28"/>
  <c r="B65" i="28"/>
  <c r="A65" i="28"/>
  <c r="I66" i="28" s="1"/>
  <c r="J66" i="28" s="1"/>
  <c r="G64" i="28"/>
  <c r="D64" i="28"/>
  <c r="B64" i="28"/>
  <c r="A64" i="28"/>
  <c r="G63" i="28"/>
  <c r="D63" i="28"/>
  <c r="B63" i="28"/>
  <c r="A63" i="28"/>
  <c r="G62" i="28"/>
  <c r="D62" i="28"/>
  <c r="B62" i="28"/>
  <c r="A62" i="28"/>
  <c r="G61" i="28"/>
  <c r="D61" i="28"/>
  <c r="B61" i="28"/>
  <c r="A61" i="28"/>
  <c r="G60" i="28"/>
  <c r="D60" i="28"/>
  <c r="B60" i="28"/>
  <c r="A60" i="28"/>
  <c r="G59" i="28"/>
  <c r="D59" i="28"/>
  <c r="B59" i="28"/>
  <c r="A59" i="28"/>
  <c r="G58" i="28"/>
  <c r="D58" i="28"/>
  <c r="B58" i="28"/>
  <c r="A58" i="28"/>
  <c r="G57" i="28"/>
  <c r="D57" i="28"/>
  <c r="B57" i="28"/>
  <c r="A57" i="28"/>
  <c r="G56" i="28"/>
  <c r="D56" i="28"/>
  <c r="B56" i="28"/>
  <c r="A56" i="28"/>
  <c r="G55" i="28"/>
  <c r="D55" i="28"/>
  <c r="B55" i="28"/>
  <c r="A55" i="28"/>
  <c r="G54" i="28"/>
  <c r="D54" i="28"/>
  <c r="B54" i="28"/>
  <c r="A54" i="28"/>
  <c r="G53" i="28"/>
  <c r="D53" i="28"/>
  <c r="B53" i="28"/>
  <c r="A53" i="28"/>
  <c r="G52" i="28"/>
  <c r="D52" i="28"/>
  <c r="B52" i="28"/>
  <c r="A52" i="28"/>
  <c r="G51" i="28"/>
  <c r="D51" i="28"/>
  <c r="B51" i="28"/>
  <c r="A51" i="28"/>
  <c r="G50" i="28"/>
  <c r="D50" i="28"/>
  <c r="B50" i="28"/>
  <c r="A50" i="28"/>
  <c r="G49" i="28"/>
  <c r="D49" i="28"/>
  <c r="B49" i="28"/>
  <c r="A49" i="28"/>
  <c r="G48" i="28"/>
  <c r="D48" i="28"/>
  <c r="B48" i="28"/>
  <c r="A48" i="28"/>
  <c r="G47" i="28"/>
  <c r="D47" i="28"/>
  <c r="B47" i="28"/>
  <c r="A47" i="28"/>
  <c r="G46" i="28"/>
  <c r="D46" i="28"/>
  <c r="B46" i="28"/>
  <c r="A46" i="28"/>
  <c r="G45" i="28"/>
  <c r="D45" i="28"/>
  <c r="B45" i="28"/>
  <c r="A45" i="28"/>
  <c r="G44" i="28"/>
  <c r="D44" i="28"/>
  <c r="B44" i="28"/>
  <c r="A44" i="28"/>
  <c r="G43" i="28"/>
  <c r="D43" i="28"/>
  <c r="B43" i="28"/>
  <c r="A43" i="28"/>
  <c r="G42" i="28"/>
  <c r="D42" i="28"/>
  <c r="B42" i="28"/>
  <c r="A42" i="28"/>
  <c r="G41" i="28"/>
  <c r="D41" i="28"/>
  <c r="B41" i="28"/>
  <c r="A41" i="28"/>
  <c r="G40" i="28"/>
  <c r="D40" i="28"/>
  <c r="B40" i="28"/>
  <c r="A40" i="28"/>
  <c r="G39" i="28"/>
  <c r="D39" i="28"/>
  <c r="B39" i="28"/>
  <c r="A39" i="28"/>
  <c r="G38" i="28"/>
  <c r="D38" i="28"/>
  <c r="B38" i="28"/>
  <c r="A38" i="28"/>
  <c r="G37" i="28"/>
  <c r="D37" i="28"/>
  <c r="B37" i="28"/>
  <c r="A37" i="28"/>
  <c r="G36" i="28"/>
  <c r="D36" i="28"/>
  <c r="B36" i="28"/>
  <c r="A36" i="28"/>
  <c r="G35" i="28"/>
  <c r="D35" i="28"/>
  <c r="B35" i="28"/>
  <c r="A35" i="28"/>
  <c r="G34" i="28"/>
  <c r="D34" i="28"/>
  <c r="B34" i="28"/>
  <c r="A34" i="28"/>
  <c r="G33" i="28"/>
  <c r="D33" i="28"/>
  <c r="B33" i="28"/>
  <c r="A33" i="28"/>
  <c r="G32" i="28"/>
  <c r="D32" i="28"/>
  <c r="B32" i="28"/>
  <c r="A32" i="28"/>
  <c r="G31" i="28"/>
  <c r="D31" i="28"/>
  <c r="B31" i="28"/>
  <c r="A31" i="28"/>
  <c r="G30" i="28"/>
  <c r="D30" i="28"/>
  <c r="B30" i="28"/>
  <c r="A30" i="28"/>
  <c r="G29" i="28"/>
  <c r="D29" i="28"/>
  <c r="B29" i="28"/>
  <c r="A29" i="28"/>
  <c r="G28" i="28"/>
  <c r="D28" i="28"/>
  <c r="B28" i="28"/>
  <c r="A28" i="28"/>
  <c r="G27" i="28"/>
  <c r="D27" i="28"/>
  <c r="B27" i="28"/>
  <c r="A27" i="28"/>
  <c r="G26" i="28"/>
  <c r="D26" i="28"/>
  <c r="B26" i="28"/>
  <c r="A26" i="28"/>
  <c r="G25" i="28"/>
  <c r="D25" i="28"/>
  <c r="B25" i="28"/>
  <c r="A25" i="28"/>
  <c r="G24" i="28"/>
  <c r="D24" i="28"/>
  <c r="B24" i="28"/>
  <c r="A24" i="28"/>
  <c r="G23" i="28"/>
  <c r="D23" i="28"/>
  <c r="B23" i="28"/>
  <c r="A23" i="28"/>
  <c r="G22" i="28"/>
  <c r="D22" i="28"/>
  <c r="B22" i="28"/>
  <c r="A22" i="28"/>
  <c r="G21" i="28"/>
  <c r="D21" i="28"/>
  <c r="B21" i="28"/>
  <c r="A21" i="28"/>
  <c r="G20" i="28"/>
  <c r="D20" i="28"/>
  <c r="B20" i="28"/>
  <c r="A20" i="28"/>
  <c r="G19" i="28"/>
  <c r="D19" i="28"/>
  <c r="B19" i="28"/>
  <c r="A19" i="28"/>
  <c r="G18" i="28"/>
  <c r="D18" i="28"/>
  <c r="B18" i="28"/>
  <c r="A18" i="28"/>
  <c r="G17" i="28"/>
  <c r="D17" i="28"/>
  <c r="B17" i="28"/>
  <c r="A17" i="28"/>
  <c r="G16" i="28"/>
  <c r="D16" i="28"/>
  <c r="B16" i="28"/>
  <c r="A16" i="28"/>
  <c r="G15" i="28"/>
  <c r="D15" i="28"/>
  <c r="B15" i="28"/>
  <c r="A15" i="28"/>
  <c r="G14" i="28"/>
  <c r="D14" i="28"/>
  <c r="B14" i="28"/>
  <c r="A14" i="28"/>
  <c r="G13" i="28"/>
  <c r="D13" i="28"/>
  <c r="B13" i="28"/>
  <c r="A13" i="28"/>
  <c r="G12" i="28"/>
  <c r="D12" i="28"/>
  <c r="B12" i="28"/>
  <c r="A12" i="28"/>
  <c r="G11" i="28"/>
  <c r="D11" i="28"/>
  <c r="B11" i="28"/>
  <c r="A11" i="28"/>
  <c r="G10" i="28"/>
  <c r="D10" i="28"/>
  <c r="B10" i="28"/>
  <c r="A10" i="28"/>
  <c r="G9" i="28"/>
  <c r="D9" i="28"/>
  <c r="B9" i="28"/>
  <c r="A9" i="28"/>
  <c r="G8" i="28"/>
  <c r="D8" i="28"/>
  <c r="B8" i="28"/>
  <c r="A8" i="28"/>
  <c r="BA8" i="29" l="1"/>
  <c r="BB8" i="29" s="1"/>
  <c r="BC8" i="29" s="1"/>
  <c r="BD8" i="29" s="1"/>
  <c r="I38" i="28"/>
  <c r="J38" i="28" s="1"/>
  <c r="I42" i="28"/>
  <c r="J42" i="28" s="1"/>
  <c r="I46" i="28"/>
  <c r="J46" i="28" s="1"/>
  <c r="I50" i="28"/>
  <c r="J50" i="28" s="1"/>
  <c r="I9" i="28"/>
  <c r="J9" i="28" s="1"/>
  <c r="I13" i="28"/>
  <c r="J13" i="28" s="1"/>
  <c r="I65" i="28"/>
  <c r="J65" i="28" s="1"/>
  <c r="J247" i="28"/>
  <c r="J216" i="28"/>
  <c r="I60" i="28"/>
  <c r="J60" i="28" s="1"/>
  <c r="I15" i="28"/>
  <c r="J15" i="28" s="1"/>
  <c r="I23" i="28"/>
  <c r="J23" i="28" s="1"/>
  <c r="I27" i="28"/>
  <c r="J27" i="28" s="1"/>
  <c r="I31" i="28"/>
  <c r="J31" i="28" s="1"/>
  <c r="I35" i="28"/>
  <c r="J35" i="28" s="1"/>
  <c r="I55" i="28"/>
  <c r="J55" i="28" s="1"/>
  <c r="I16" i="28"/>
  <c r="J16" i="28" s="1"/>
  <c r="I20" i="28"/>
  <c r="J20" i="28" s="1"/>
  <c r="I24" i="28"/>
  <c r="J24" i="28" s="1"/>
  <c r="J236" i="28"/>
  <c r="I40" i="28"/>
  <c r="J40" i="28" s="1"/>
  <c r="I44" i="28"/>
  <c r="J44" i="28" s="1"/>
  <c r="I58" i="28"/>
  <c r="J58" i="28" s="1"/>
  <c r="I62" i="28"/>
  <c r="J62" i="28" s="1"/>
  <c r="I29" i="28"/>
  <c r="J29" i="28" s="1"/>
  <c r="I33" i="28"/>
  <c r="J33" i="28" s="1"/>
  <c r="I59" i="28"/>
  <c r="J59" i="28" s="1"/>
  <c r="I63" i="28"/>
  <c r="J63" i="28" s="1"/>
  <c r="I10" i="28"/>
  <c r="J10" i="28" s="1"/>
  <c r="I18" i="28"/>
  <c r="J18" i="28" s="1"/>
  <c r="I22" i="28"/>
  <c r="J22" i="28" s="1"/>
  <c r="I49" i="28"/>
  <c r="J49" i="28" s="1"/>
  <c r="I53" i="28"/>
  <c r="J53" i="28" s="1"/>
  <c r="I56" i="28"/>
  <c r="J56" i="28" s="1"/>
  <c r="I12" i="28"/>
  <c r="J12" i="28" s="1"/>
  <c r="I19" i="28"/>
  <c r="J19" i="28" s="1"/>
  <c r="I30" i="28"/>
  <c r="J30" i="28" s="1"/>
  <c r="I34" i="28"/>
  <c r="J34" i="28" s="1"/>
  <c r="I37" i="28"/>
  <c r="J37" i="28" s="1"/>
  <c r="I41" i="28"/>
  <c r="J41" i="28" s="1"/>
  <c r="I45" i="28"/>
  <c r="J45" i="28" s="1"/>
  <c r="J107" i="28"/>
  <c r="I17" i="28"/>
  <c r="J17" i="28" s="1"/>
  <c r="I54" i="28"/>
  <c r="J54" i="28" s="1"/>
  <c r="I21" i="28"/>
  <c r="J21" i="28" s="1"/>
  <c r="I28" i="28"/>
  <c r="J28" i="28" s="1"/>
  <c r="I32" i="28"/>
  <c r="J32" i="28" s="1"/>
  <c r="I39" i="28"/>
  <c r="J39" i="28" s="1"/>
  <c r="I43" i="28"/>
  <c r="J43" i="28" s="1"/>
  <c r="I47" i="28"/>
  <c r="J47" i="28" s="1"/>
  <c r="I57" i="28"/>
  <c r="J57" i="28" s="1"/>
  <c r="I64" i="28"/>
  <c r="J64" i="28" s="1"/>
  <c r="I11" i="28"/>
  <c r="J11" i="28" s="1"/>
  <c r="I14" i="28"/>
  <c r="J14" i="28" s="1"/>
  <c r="I25" i="28"/>
  <c r="J25" i="28" s="1"/>
  <c r="I36" i="28"/>
  <c r="J36" i="28" s="1"/>
  <c r="I51" i="28"/>
  <c r="J51" i="28" s="1"/>
  <c r="I61" i="28"/>
  <c r="J61" i="28" s="1"/>
  <c r="J106" i="28"/>
  <c r="J109" i="28"/>
  <c r="J108" i="28"/>
  <c r="I26" i="28"/>
  <c r="J26" i="28" s="1"/>
  <c r="I48" i="28"/>
  <c r="J48" i="28" s="1"/>
  <c r="I52" i="28"/>
  <c r="J52" i="28" s="1"/>
  <c r="AD8" i="29"/>
  <c r="H12" i="22"/>
  <c r="M12" i="1" l="1"/>
  <c r="M11" i="1"/>
  <c r="M10" i="1"/>
  <c r="M9" i="1"/>
  <c r="A8" i="1" l="1"/>
  <c r="C12" i="1"/>
  <c r="C11" i="1"/>
  <c r="C10" i="1"/>
  <c r="C9" i="1"/>
  <c r="C8" i="1"/>
  <c r="C7" i="1"/>
  <c r="A9" i="1" l="1"/>
  <c r="A10" i="1" s="1"/>
  <c r="A11" i="1" s="1"/>
  <c r="D8" i="29"/>
  <c r="C8" i="29"/>
  <c r="B8" i="29"/>
  <c r="B15" i="22"/>
  <c r="B12" i="22"/>
  <c r="D14" i="22"/>
  <c r="N14" i="22" s="1"/>
  <c r="C14" i="22"/>
  <c r="D15" i="22"/>
  <c r="B14" i="22"/>
  <c r="C15" i="22"/>
  <c r="C12" i="22"/>
  <c r="D12" i="22"/>
  <c r="U18" i="22"/>
  <c r="R18" i="22"/>
  <c r="U17" i="22"/>
  <c r="R17" i="22"/>
  <c r="U15" i="22"/>
  <c r="R15" i="22"/>
  <c r="AC15" i="22" s="1"/>
  <c r="U14" i="22"/>
  <c r="R14" i="22"/>
  <c r="AC14" i="22" s="1"/>
  <c r="U12" i="22"/>
  <c r="R12" i="22"/>
  <c r="B19" i="22" l="1"/>
  <c r="N10" i="22"/>
  <c r="O10" i="22"/>
  <c r="O11" i="22" s="1"/>
  <c r="C19" i="22"/>
  <c r="D19" i="22"/>
  <c r="D18" i="22"/>
  <c r="N18" i="22" s="1"/>
  <c r="N15" i="22"/>
  <c r="N17" i="22"/>
  <c r="AC12" i="22"/>
  <c r="AB12" i="22" s="1"/>
  <c r="Y18" i="22"/>
  <c r="AC18" i="22"/>
  <c r="AB18" i="22" s="1"/>
  <c r="N12" i="22"/>
  <c r="AE8" i="29"/>
  <c r="AF8" i="29"/>
  <c r="AB14" i="22"/>
  <c r="Y14" i="22"/>
  <c r="AB15" i="22"/>
  <c r="Y15" i="22"/>
  <c r="Y12" i="22"/>
  <c r="AA12" i="22" s="1"/>
  <c r="P11" i="22" l="1"/>
  <c r="O12" i="22"/>
  <c r="O14" i="22" s="1"/>
  <c r="P10" i="22"/>
  <c r="B18" i="22"/>
  <c r="C18" i="22"/>
  <c r="N19" i="22"/>
  <c r="Z18" i="22"/>
  <c r="AD18" i="22" s="1"/>
  <c r="AA18" i="22"/>
  <c r="AG8" i="29"/>
  <c r="Z12" i="22"/>
  <c r="AD12" i="22" s="1"/>
  <c r="Z15" i="22"/>
  <c r="AD15" i="22" s="1"/>
  <c r="AA15" i="22"/>
  <c r="AA14" i="22"/>
  <c r="Z14" i="22"/>
  <c r="AD14" i="22" s="1"/>
  <c r="P12" i="22" l="1"/>
  <c r="P14" i="22"/>
  <c r="O15" i="22"/>
  <c r="O17" i="22" s="1"/>
  <c r="P17" i="22" s="1"/>
  <c r="F221" i="13"/>
  <c r="F211" i="13"/>
  <c r="F212" i="13"/>
  <c r="F213" i="13"/>
  <c r="F214" i="13"/>
  <c r="F215" i="13"/>
  <c r="F216" i="13"/>
  <c r="F217" i="13"/>
  <c r="F218" i="13"/>
  <c r="F219" i="13"/>
  <c r="F220" i="13"/>
  <c r="F210" i="13"/>
  <c r="B221" i="13" a="1"/>
  <c r="P15" i="22" l="1"/>
  <c r="B221" i="13"/>
  <c r="AL44" i="18" l="1"/>
  <c r="AJ44" i="18"/>
  <c r="AF44" i="18"/>
  <c r="AD44" i="18"/>
  <c r="Z44" i="18"/>
  <c r="X44" i="18"/>
  <c r="T44" i="18"/>
  <c r="R44" i="18"/>
  <c r="N44" i="18"/>
  <c r="L44" i="18"/>
  <c r="AL36" i="18"/>
  <c r="AJ36" i="18"/>
  <c r="AF36" i="18"/>
  <c r="AD36" i="18"/>
  <c r="Z36" i="18"/>
  <c r="X36" i="18"/>
  <c r="T36" i="18"/>
  <c r="R36" i="18"/>
  <c r="N36" i="18"/>
  <c r="L36" i="18"/>
  <c r="AL28" i="18"/>
  <c r="AJ28" i="18"/>
  <c r="AF28" i="18"/>
  <c r="AD28" i="18"/>
  <c r="Z28" i="18"/>
  <c r="X28" i="18"/>
  <c r="T28" i="18"/>
  <c r="R28" i="18"/>
  <c r="N28" i="18"/>
  <c r="L28" i="18"/>
  <c r="AL20" i="18"/>
  <c r="AJ20" i="18"/>
  <c r="AF20" i="18"/>
  <c r="AD20" i="18"/>
  <c r="Z20" i="18"/>
  <c r="X20" i="18"/>
  <c r="T20" i="18"/>
  <c r="R20" i="18"/>
  <c r="N20" i="18"/>
  <c r="L20" i="18"/>
  <c r="AL12" i="18"/>
  <c r="AJ12" i="18"/>
  <c r="AF12" i="18"/>
  <c r="AD12" i="18"/>
  <c r="Z12" i="18"/>
  <c r="X12" i="18"/>
  <c r="T12" i="18"/>
  <c r="R12" i="18"/>
  <c r="N12" i="18"/>
  <c r="L12" i="18"/>
  <c r="H210" i="13"/>
  <c r="T52" i="19" l="1"/>
  <c r="AF32" i="19"/>
  <c r="N22" i="19"/>
  <c r="AL32" i="19"/>
  <c r="N52" i="19"/>
  <c r="AL12" i="19"/>
  <c r="AL52" i="19"/>
  <c r="AL42" i="19"/>
  <c r="T32" i="19"/>
  <c r="AF12" i="19"/>
  <c r="N32" i="19"/>
  <c r="T42" i="19"/>
  <c r="N12" i="19"/>
  <c r="Z52" i="19"/>
  <c r="Z42" i="19"/>
  <c r="AL22" i="19"/>
  <c r="T12" i="19"/>
  <c r="T22" i="19"/>
  <c r="Z32" i="19"/>
  <c r="AF52" i="19"/>
  <c r="N42" i="19"/>
  <c r="Z22" i="19"/>
  <c r="AF42" i="19"/>
  <c r="Z12" i="19"/>
  <c r="AF22" i="19"/>
  <c r="AM42" i="19"/>
  <c r="U32" i="19"/>
  <c r="AG12" i="19"/>
  <c r="U42" i="19"/>
  <c r="O12" i="19"/>
  <c r="U22" i="19"/>
  <c r="AM52" i="19"/>
  <c r="AA42" i="19"/>
  <c r="AM22" i="19"/>
  <c r="U12" i="19"/>
  <c r="AA32" i="19"/>
  <c r="AG42" i="19"/>
  <c r="AA12" i="19"/>
  <c r="AG52" i="19"/>
  <c r="O42" i="19"/>
  <c r="AA22" i="19"/>
  <c r="AA52" i="19"/>
  <c r="AG22" i="19"/>
  <c r="AM32" i="19"/>
  <c r="U52" i="19"/>
  <c r="AG32" i="19"/>
  <c r="O22" i="19"/>
  <c r="O52" i="19"/>
  <c r="AM12" i="19"/>
  <c r="O32" i="19"/>
  <c r="Z42" i="18" l="1"/>
  <c r="N42" i="18"/>
  <c r="AF26" i="18"/>
  <c r="N26" i="18"/>
  <c r="AF18" i="18"/>
  <c r="T10" i="18"/>
  <c r="N34" i="18"/>
  <c r="T34" i="18"/>
  <c r="T18" i="18"/>
  <c r="Z18" i="18"/>
  <c r="Z10" i="18"/>
  <c r="AL18" i="18"/>
  <c r="Z26" i="18"/>
  <c r="T42" i="18"/>
  <c r="AF34" i="18"/>
  <c r="AL10" i="18"/>
  <c r="N18" i="18"/>
  <c r="N10" i="18"/>
  <c r="AL34" i="18"/>
  <c r="AL42" i="18"/>
  <c r="AF10" i="18"/>
  <c r="Z34" i="18"/>
  <c r="AF42" i="18"/>
  <c r="AL26" i="18"/>
  <c r="T26" i="18"/>
  <c r="AJ34" i="18"/>
  <c r="R34" i="18"/>
  <c r="R42" i="18"/>
  <c r="AJ26" i="18"/>
  <c r="X10" i="18"/>
  <c r="X42" i="18"/>
  <c r="L42" i="18"/>
  <c r="R18" i="18"/>
  <c r="R26" i="18"/>
  <c r="L34" i="18"/>
  <c r="X26" i="18"/>
  <c r="X34" i="18"/>
  <c r="AD18" i="18"/>
  <c r="AD34" i="18"/>
  <c r="L26" i="18"/>
  <c r="AJ10" i="18"/>
  <c r="AJ42" i="18"/>
  <c r="AJ18" i="18"/>
  <c r="AD26" i="18"/>
  <c r="L10" i="18"/>
  <c r="AD10" i="18"/>
  <c r="X18" i="18"/>
  <c r="AD42" i="18"/>
  <c r="L18" i="18"/>
  <c r="R10" i="18"/>
  <c r="AB36" i="18"/>
  <c r="AH12" i="18"/>
  <c r="P28" i="18"/>
  <c r="AH20" i="18"/>
  <c r="P36" i="18"/>
  <c r="V12" i="18"/>
  <c r="AH28" i="18"/>
  <c r="AB20" i="18"/>
  <c r="J12" i="18"/>
  <c r="J20" i="18"/>
  <c r="P44" i="18"/>
  <c r="AB44" i="18"/>
  <c r="V28" i="18"/>
  <c r="V36" i="18"/>
  <c r="J28" i="18"/>
  <c r="AH36" i="18"/>
  <c r="J44" i="18"/>
  <c r="P12" i="18"/>
  <c r="AB12" i="18"/>
  <c r="V44" i="18"/>
  <c r="AH44" i="18"/>
  <c r="V20" i="18"/>
  <c r="P20" i="18"/>
  <c r="J36" i="18"/>
  <c r="AB28" i="18"/>
  <c r="T38" i="18"/>
  <c r="AF22" i="18"/>
  <c r="N38" i="18"/>
  <c r="AF30" i="18"/>
  <c r="AL6" i="18"/>
  <c r="Z6" i="18"/>
  <c r="T14" i="18"/>
  <c r="T22" i="18"/>
  <c r="N6" i="18"/>
  <c r="AL30" i="18"/>
  <c r="Z22" i="18"/>
  <c r="Z14" i="18"/>
  <c r="Z30" i="18"/>
  <c r="AL38" i="18"/>
  <c r="AL14" i="18"/>
  <c r="AF6" i="18"/>
  <c r="AL22" i="18"/>
  <c r="T30" i="18"/>
  <c r="Z38" i="18"/>
  <c r="AF14" i="18"/>
  <c r="N30" i="18"/>
  <c r="N14" i="18"/>
  <c r="N22" i="18"/>
  <c r="AF38" i="18"/>
  <c r="T6" i="18"/>
  <c r="X32" i="18"/>
  <c r="AD32" i="18"/>
  <c r="AJ8" i="18"/>
  <c r="L16" i="18"/>
  <c r="R32" i="18"/>
  <c r="AJ32" i="18"/>
  <c r="R40" i="18"/>
  <c r="AJ40" i="18"/>
  <c r="AD24" i="18"/>
  <c r="AJ24" i="18"/>
  <c r="R24" i="18"/>
  <c r="AJ16" i="18"/>
  <c r="AD8" i="18"/>
  <c r="L32" i="18"/>
  <c r="L40" i="18"/>
  <c r="R16" i="18"/>
  <c r="L24" i="18"/>
  <c r="AD16" i="18"/>
  <c r="L8" i="18"/>
  <c r="R8" i="18"/>
  <c r="X40" i="18"/>
  <c r="X8" i="18"/>
  <c r="X16" i="18"/>
  <c r="AD40" i="18"/>
  <c r="X24" i="18"/>
  <c r="J40" i="18"/>
  <c r="J16" i="18"/>
  <c r="P16" i="18"/>
  <c r="V8" i="18"/>
  <c r="J8" i="18"/>
  <c r="J24" i="18"/>
  <c r="AH16" i="18"/>
  <c r="AB16" i="18"/>
  <c r="AB40" i="18"/>
  <c r="P32" i="18"/>
  <c r="P40" i="18"/>
  <c r="AH24" i="18"/>
  <c r="AB32" i="18"/>
  <c r="J32" i="18"/>
  <c r="V16" i="18"/>
  <c r="V40" i="18"/>
  <c r="AH32" i="18"/>
  <c r="V24" i="18"/>
  <c r="V32" i="18"/>
  <c r="AH8" i="18"/>
  <c r="AB8" i="18"/>
  <c r="P8" i="18"/>
  <c r="AH40" i="18"/>
  <c r="AB24" i="18"/>
  <c r="P24" i="18"/>
  <c r="AD38" i="18"/>
  <c r="L30" i="18"/>
  <c r="AD30" i="18"/>
  <c r="AJ6" i="18"/>
  <c r="L14" i="18"/>
  <c r="L22" i="18"/>
  <c r="X6" i="18"/>
  <c r="L6" i="18"/>
  <c r="R38" i="18"/>
  <c r="AJ38" i="18"/>
  <c r="L38" i="18"/>
  <c r="AD6" i="18"/>
  <c r="R6" i="18"/>
  <c r="AJ30" i="18"/>
  <c r="R30" i="18"/>
  <c r="AD22" i="18"/>
  <c r="AJ14" i="18"/>
  <c r="AJ22" i="18"/>
  <c r="AD14" i="18"/>
  <c r="X38" i="18"/>
  <c r="X14" i="18"/>
  <c r="R22" i="18"/>
  <c r="X22" i="18"/>
  <c r="R14" i="18"/>
  <c r="X30" i="18"/>
  <c r="J6" i="18"/>
  <c r="AB38" i="18"/>
  <c r="AH30" i="18"/>
  <c r="P14" i="18"/>
  <c r="AH14" i="18"/>
  <c r="AB22" i="18"/>
  <c r="J30" i="18"/>
  <c r="J38" i="18"/>
  <c r="P30" i="18"/>
  <c r="P22" i="18"/>
  <c r="J22" i="18"/>
  <c r="V22" i="18"/>
  <c r="AH38" i="18"/>
  <c r="V30" i="18"/>
  <c r="P38" i="18"/>
  <c r="AH6" i="18"/>
  <c r="AH22" i="18"/>
  <c r="AB30" i="18"/>
  <c r="V38" i="18"/>
  <c r="V14" i="18"/>
  <c r="J14" i="18"/>
  <c r="AB14" i="18"/>
  <c r="AB6" i="18"/>
  <c r="V6" i="18"/>
  <c r="P6" i="18"/>
  <c r="AH34" i="18"/>
  <c r="AH42" i="18"/>
  <c r="AH18" i="18"/>
  <c r="AB10" i="18"/>
  <c r="J26" i="18"/>
  <c r="V18" i="18"/>
  <c r="V42" i="18"/>
  <c r="J42" i="18"/>
  <c r="P10" i="18"/>
  <c r="AB26" i="18"/>
  <c r="J34" i="18"/>
  <c r="J18" i="18"/>
  <c r="AH10" i="18"/>
  <c r="AB34" i="18"/>
  <c r="P26" i="18"/>
  <c r="P34" i="18"/>
  <c r="V34" i="18"/>
  <c r="AH26" i="18"/>
  <c r="J10" i="18"/>
  <c r="P18" i="18"/>
  <c r="AB42" i="18"/>
  <c r="V10" i="18"/>
  <c r="AB18" i="18"/>
  <c r="P42" i="18"/>
  <c r="V26" i="18"/>
  <c r="Z32" i="18"/>
  <c r="N24" i="18"/>
  <c r="AL32" i="18"/>
  <c r="AL40" i="18"/>
  <c r="N8" i="18"/>
  <c r="AF24" i="18"/>
  <c r="Z40" i="18"/>
  <c r="Z16" i="18"/>
  <c r="N32" i="18"/>
  <c r="T32" i="18"/>
  <c r="N40" i="18"/>
  <c r="T8" i="18"/>
  <c r="AF32" i="18"/>
  <c r="AL8" i="18"/>
  <c r="T24" i="18"/>
  <c r="N16" i="18"/>
  <c r="T16" i="18"/>
  <c r="Z24" i="18"/>
  <c r="AF16" i="18"/>
  <c r="T40" i="18"/>
  <c r="AF8" i="18"/>
  <c r="AL24" i="18"/>
  <c r="Z8" i="18"/>
  <c r="AF40" i="18"/>
  <c r="AL16" i="18"/>
  <c r="J40" i="19" l="1"/>
  <c r="V30" i="19"/>
  <c r="AH20" i="19"/>
  <c r="J30" i="19"/>
  <c r="V20" i="19"/>
  <c r="AH10" i="19"/>
  <c r="P10" i="19"/>
  <c r="AB50" i="19"/>
  <c r="J50" i="19"/>
  <c r="AB40" i="19"/>
  <c r="P30" i="19"/>
  <c r="V50" i="19"/>
  <c r="P50" i="19"/>
  <c r="AB10" i="19"/>
  <c r="AH30" i="19"/>
  <c r="AH40" i="19"/>
  <c r="J10" i="19"/>
  <c r="AB20" i="19"/>
  <c r="AH50" i="19"/>
  <c r="V10" i="19"/>
  <c r="P20" i="19"/>
  <c r="J20" i="19"/>
  <c r="P40" i="19"/>
  <c r="V40" i="19"/>
  <c r="AB30" i="19"/>
  <c r="J11" i="19"/>
  <c r="V11" i="19"/>
  <c r="AB21" i="19"/>
  <c r="P31" i="19"/>
  <c r="J31" i="19"/>
  <c r="AB41" i="19"/>
  <c r="AH41" i="19"/>
  <c r="P41" i="19"/>
  <c r="J21" i="19"/>
  <c r="AB31" i="19"/>
  <c r="AB51" i="19"/>
  <c r="P21" i="19"/>
  <c r="V41" i="19"/>
  <c r="V31" i="19"/>
  <c r="AH21" i="19"/>
  <c r="AB11" i="19"/>
  <c r="P51" i="19"/>
  <c r="V21" i="19"/>
  <c r="AH31" i="19"/>
  <c r="V51" i="19"/>
  <c r="J51" i="19"/>
  <c r="AH51" i="19"/>
  <c r="AH11" i="19"/>
  <c r="J41" i="19"/>
  <c r="P11" i="19"/>
  <c r="AB36" i="19"/>
  <c r="AH16" i="19"/>
  <c r="P16" i="19"/>
  <c r="V46" i="19"/>
  <c r="J6" i="19"/>
  <c r="AB16" i="19"/>
  <c r="V26" i="19"/>
  <c r="V16" i="19"/>
  <c r="AB6" i="19"/>
  <c r="J26" i="19"/>
  <c r="P6" i="19"/>
  <c r="AH46" i="19"/>
  <c r="P46" i="19"/>
  <c r="AH26" i="19"/>
  <c r="AH36" i="19"/>
  <c r="V36" i="19"/>
  <c r="P36" i="19"/>
  <c r="V6" i="19"/>
  <c r="AH6" i="19"/>
  <c r="AB46" i="19"/>
  <c r="AB26" i="19"/>
  <c r="J16" i="19"/>
  <c r="P26" i="19"/>
  <c r="J36" i="19"/>
  <c r="J46" i="19"/>
  <c r="V25" i="19"/>
  <c r="AH25" i="19"/>
  <c r="P45" i="19"/>
  <c r="AH45" i="19"/>
  <c r="AH15" i="19"/>
  <c r="AB55" i="19"/>
  <c r="J45" i="19"/>
  <c r="AH35" i="19"/>
  <c r="V45" i="19"/>
  <c r="AH55" i="19"/>
  <c r="V15" i="19"/>
  <c r="J25" i="19"/>
  <c r="V35" i="19"/>
  <c r="P25" i="19"/>
  <c r="V55" i="19"/>
  <c r="J15" i="19"/>
  <c r="AB15" i="19"/>
  <c r="J35" i="19"/>
  <c r="AB35" i="19"/>
  <c r="J55" i="19"/>
  <c r="AB25" i="19"/>
  <c r="P35" i="19"/>
  <c r="P55" i="19"/>
  <c r="AB45" i="19"/>
  <c r="P15" i="19"/>
  <c r="J47" i="19"/>
  <c r="V27" i="19"/>
  <c r="AH7" i="19"/>
  <c r="P47" i="19"/>
  <c r="AB27" i="19"/>
  <c r="J17" i="19"/>
  <c r="V47" i="19"/>
  <c r="J37" i="19"/>
  <c r="AB37" i="19"/>
  <c r="J27" i="19"/>
  <c r="V7" i="19"/>
  <c r="AH37" i="19"/>
  <c r="P27" i="19"/>
  <c r="AB7" i="19"/>
  <c r="P17" i="19"/>
  <c r="V17" i="19"/>
  <c r="AH47" i="19"/>
  <c r="P37" i="19"/>
  <c r="AB17" i="19"/>
  <c r="J7" i="19"/>
  <c r="V37" i="19"/>
  <c r="AH17" i="19"/>
  <c r="P7" i="19"/>
  <c r="AH27" i="19"/>
  <c r="AB47" i="19"/>
  <c r="AB33" i="19"/>
  <c r="V13" i="19"/>
  <c r="AH23" i="19"/>
  <c r="J23" i="19"/>
  <c r="AB43" i="19"/>
  <c r="P43" i="19"/>
  <c r="AB53" i="19"/>
  <c r="V33" i="19"/>
  <c r="P13" i="19"/>
  <c r="J43" i="19"/>
  <c r="V23" i="19"/>
  <c r="J53" i="19"/>
  <c r="AH43" i="19"/>
  <c r="AH13" i="19"/>
  <c r="P53" i="19"/>
  <c r="V43" i="19"/>
  <c r="J13" i="19"/>
  <c r="P33" i="19"/>
  <c r="J33" i="19"/>
  <c r="V53" i="19"/>
  <c r="AH33" i="19"/>
  <c r="AB23" i="19"/>
  <c r="AH53" i="19"/>
  <c r="P23" i="19"/>
  <c r="AB13" i="19"/>
  <c r="J39" i="19"/>
  <c r="AB39" i="19"/>
  <c r="AH49" i="19"/>
  <c r="P39" i="19"/>
  <c r="P9" i="19"/>
  <c r="AB9" i="19"/>
  <c r="V39" i="19"/>
  <c r="V9" i="19"/>
  <c r="AH9" i="19"/>
  <c r="J29" i="19"/>
  <c r="J19" i="19"/>
  <c r="V29" i="19"/>
  <c r="P29" i="19"/>
  <c r="AB49" i="19"/>
  <c r="AB29" i="19"/>
  <c r="P49" i="19"/>
  <c r="J49" i="19"/>
  <c r="P19" i="19"/>
  <c r="V49" i="19"/>
  <c r="AH39" i="19"/>
  <c r="V19" i="19"/>
  <c r="AH19" i="19"/>
  <c r="AH29" i="19"/>
  <c r="AB19" i="19"/>
  <c r="J9" i="19"/>
  <c r="AH8" i="19"/>
  <c r="P18" i="19"/>
  <c r="AB28" i="19"/>
  <c r="P38" i="19"/>
  <c r="AB48" i="19"/>
  <c r="J28" i="19"/>
  <c r="V38" i="19"/>
  <c r="AH38" i="19"/>
  <c r="V8" i="19"/>
  <c r="J48" i="19"/>
  <c r="AH28" i="19"/>
  <c r="P48" i="19"/>
  <c r="AH48" i="19"/>
  <c r="V28" i="19"/>
  <c r="AB38" i="19"/>
  <c r="AB18" i="19"/>
  <c r="AH18" i="19"/>
  <c r="AB8" i="19"/>
  <c r="V48" i="19"/>
  <c r="J8" i="19"/>
  <c r="V18" i="19"/>
  <c r="P28" i="19"/>
  <c r="P8" i="19"/>
  <c r="J18" i="19"/>
  <c r="J38" i="19"/>
  <c r="V32" i="19"/>
  <c r="P42" i="19"/>
  <c r="J12" i="19"/>
  <c r="J32" i="19"/>
  <c r="AB52" i="19"/>
  <c r="J22" i="19"/>
  <c r="V22" i="19"/>
  <c r="J52" i="19"/>
  <c r="AH12" i="19"/>
  <c r="J42" i="19"/>
  <c r="AH42" i="19"/>
  <c r="P32" i="19"/>
  <c r="AB12" i="19"/>
  <c r="AH32" i="19"/>
  <c r="AB32" i="19"/>
  <c r="AB42" i="19"/>
  <c r="V42" i="19"/>
  <c r="V12" i="19"/>
  <c r="V52" i="19"/>
  <c r="AB22" i="19"/>
  <c r="AH52" i="19"/>
  <c r="AH22" i="19"/>
  <c r="P22" i="19"/>
  <c r="P12" i="19"/>
  <c r="P52" i="19"/>
  <c r="W37" i="19" l="1"/>
  <c r="AI7" i="19"/>
  <c r="W17" i="19"/>
  <c r="W27" i="19"/>
  <c r="Q47" i="19"/>
  <c r="W7" i="19"/>
  <c r="AI17" i="19"/>
  <c r="K47" i="19"/>
  <c r="AI47" i="19"/>
  <c r="Q27" i="19"/>
  <c r="AC27" i="19"/>
  <c r="AC47" i="19"/>
  <c r="AC37" i="19"/>
  <c r="AI37" i="19"/>
  <c r="AC17" i="19"/>
  <c r="K37" i="19"/>
  <c r="AC7" i="19"/>
  <c r="W47" i="19"/>
  <c r="Q37" i="19"/>
  <c r="AI27" i="19"/>
  <c r="Q7" i="19"/>
  <c r="K27" i="19"/>
  <c r="K17" i="19"/>
  <c r="K7" i="19"/>
  <c r="Q17" i="19"/>
  <c r="K35" i="19"/>
  <c r="AC25" i="19"/>
  <c r="K45" i="19"/>
  <c r="AI45" i="19"/>
  <c r="W45" i="19"/>
  <c r="Q35" i="19"/>
  <c r="K55" i="19"/>
  <c r="AC15" i="19"/>
  <c r="Q15" i="19"/>
  <c r="AC35" i="19"/>
  <c r="AI35" i="19"/>
  <c r="Q55" i="19"/>
  <c r="AI25" i="19"/>
  <c r="AC55" i="19"/>
  <c r="W15" i="19"/>
  <c r="K15" i="19"/>
  <c r="W25" i="19"/>
  <c r="AC45" i="19"/>
  <c r="Q25" i="19"/>
  <c r="W55" i="19"/>
  <c r="K25" i="19"/>
  <c r="Q45" i="19"/>
  <c r="W35" i="19"/>
  <c r="AI55" i="19"/>
  <c r="AI15" i="19"/>
  <c r="AC14" i="19"/>
  <c r="Q14" i="19"/>
  <c r="AI54" i="19"/>
  <c r="Q54" i="19"/>
  <c r="Q24" i="19"/>
  <c r="AI14" i="19"/>
  <c r="W24" i="19"/>
  <c r="AC44" i="19"/>
  <c r="K54" i="19"/>
  <c r="AI34" i="19"/>
  <c r="W14" i="19"/>
  <c r="K24" i="19"/>
  <c r="AC24" i="19"/>
  <c r="AI44" i="19"/>
  <c r="AI24" i="19"/>
  <c r="W44" i="19"/>
  <c r="Q44" i="19"/>
  <c r="AC54" i="19"/>
  <c r="K44" i="19"/>
  <c r="Q34" i="19"/>
  <c r="W34" i="19"/>
  <c r="K14" i="19"/>
  <c r="W54" i="19"/>
  <c r="K34" i="19"/>
  <c r="AC34" i="19"/>
  <c r="AI41" i="19"/>
  <c r="W11" i="19"/>
  <c r="Q51" i="19"/>
  <c r="W21" i="19"/>
  <c r="AC11" i="19"/>
  <c r="AI51" i="19"/>
  <c r="W41" i="19"/>
  <c r="K41" i="19"/>
  <c r="AI11" i="19"/>
  <c r="AC41" i="19"/>
  <c r="AC21" i="19"/>
  <c r="K31" i="19"/>
  <c r="W51" i="19"/>
  <c r="Q21" i="19"/>
  <c r="Q31" i="19"/>
  <c r="AI21" i="19"/>
  <c r="K51" i="19"/>
  <c r="K21" i="19"/>
  <c r="AI31" i="19"/>
  <c r="Q41" i="19"/>
  <c r="K11" i="19"/>
  <c r="AC31" i="19"/>
  <c r="AC51" i="19"/>
  <c r="W31" i="19"/>
  <c r="Q11" i="19"/>
  <c r="AD55" i="19"/>
  <c r="R15" i="19"/>
  <c r="AJ35" i="19"/>
  <c r="X45" i="19"/>
  <c r="AJ15" i="19"/>
  <c r="AJ55" i="19"/>
  <c r="R25" i="19"/>
  <c r="X15" i="19"/>
  <c r="R55" i="19"/>
  <c r="X55" i="19"/>
  <c r="AD15" i="19"/>
  <c r="L35" i="19"/>
  <c r="L15" i="19"/>
  <c r="L45" i="19"/>
  <c r="AD45" i="19"/>
  <c r="L25" i="19"/>
  <c r="AD25" i="19"/>
  <c r="X35" i="19"/>
  <c r="X25" i="19"/>
  <c r="R35" i="19"/>
  <c r="AJ25" i="19"/>
  <c r="AD35" i="19"/>
  <c r="R45" i="19"/>
  <c r="AJ45" i="19"/>
  <c r="L55" i="19"/>
  <c r="P54" i="19"/>
  <c r="AH14" i="19"/>
  <c r="AB14" i="19"/>
  <c r="AH34" i="19"/>
  <c r="AB54" i="19"/>
  <c r="AH54" i="19"/>
  <c r="V14" i="19"/>
  <c r="J54" i="19"/>
  <c r="AH44" i="19"/>
  <c r="V54" i="19"/>
  <c r="J14" i="19"/>
  <c r="AH24" i="19"/>
  <c r="V34" i="19"/>
  <c r="AB44" i="19"/>
  <c r="AB34" i="19"/>
  <c r="P14" i="19"/>
  <c r="V24" i="19"/>
  <c r="AB24" i="19"/>
  <c r="V44" i="19"/>
  <c r="P34" i="19"/>
  <c r="J34" i="19"/>
  <c r="P24" i="19"/>
  <c r="J44" i="19"/>
  <c r="J24" i="19"/>
  <c r="P44" i="19"/>
  <c r="AJ52" i="19"/>
  <c r="AJ32" i="19"/>
  <c r="L32" i="19"/>
  <c r="AJ42" i="19"/>
  <c r="L12" i="19"/>
  <c r="L52" i="19"/>
  <c r="X12" i="19"/>
  <c r="R12" i="19"/>
  <c r="AD42" i="19"/>
  <c r="X42" i="19"/>
  <c r="AJ12" i="19"/>
  <c r="X32" i="19"/>
  <c r="R52" i="19"/>
  <c r="R32" i="19"/>
  <c r="X22" i="19"/>
  <c r="AJ22" i="19"/>
  <c r="L22" i="19"/>
  <c r="R22" i="19"/>
  <c r="AD12" i="19"/>
  <c r="AD32" i="19"/>
  <c r="AD22" i="19"/>
  <c r="X52" i="19"/>
  <c r="AD52" i="19"/>
  <c r="L42" i="19"/>
  <c r="R42" i="19"/>
  <c r="AJ21" i="19"/>
  <c r="AD31" i="19"/>
  <c r="R21" i="19"/>
  <c r="AD41" i="19"/>
  <c r="AJ11" i="19"/>
  <c r="AJ51" i="19"/>
  <c r="L41" i="19"/>
  <c r="AD11" i="19"/>
  <c r="L21" i="19"/>
  <c r="L11" i="19"/>
  <c r="X51" i="19"/>
  <c r="X21" i="19"/>
  <c r="R11" i="19"/>
  <c r="R31" i="19"/>
  <c r="AJ41" i="19"/>
  <c r="L31" i="19"/>
  <c r="R51" i="19"/>
  <c r="X31" i="19"/>
  <c r="X11" i="19"/>
  <c r="X41" i="19"/>
  <c r="AJ31" i="19"/>
  <c r="AD51" i="19"/>
  <c r="R41" i="19"/>
  <c r="AD21" i="19"/>
  <c r="L51" i="19"/>
  <c r="K42" i="19"/>
  <c r="AC32" i="19"/>
  <c r="W42" i="19"/>
  <c r="AI52" i="19"/>
  <c r="K22" i="19"/>
  <c r="Q32" i="19"/>
  <c r="AI12" i="19"/>
  <c r="AC52" i="19"/>
  <c r="Q42" i="19"/>
  <c r="AC42" i="19"/>
  <c r="K12" i="19"/>
  <c r="Q22" i="19"/>
  <c r="W52" i="19"/>
  <c r="AI42" i="19"/>
  <c r="W32" i="19"/>
  <c r="AI22" i="19"/>
  <c r="W12" i="19"/>
  <c r="AI32" i="19"/>
  <c r="AC12" i="19"/>
  <c r="Q12" i="19"/>
  <c r="Q52" i="19"/>
  <c r="K32" i="19"/>
  <c r="W22" i="19"/>
  <c r="K52" i="19"/>
  <c r="AC22" i="19"/>
  <c r="AC40" i="19"/>
  <c r="W10" i="19"/>
  <c r="AC50" i="19"/>
  <c r="Q10" i="19"/>
  <c r="Q30" i="19"/>
  <c r="W50" i="19"/>
  <c r="K40" i="19"/>
  <c r="Q50" i="19"/>
  <c r="W20" i="19"/>
  <c r="K10" i="19"/>
  <c r="Q40" i="19"/>
  <c r="K30" i="19"/>
  <c r="AI50" i="19"/>
  <c r="AI20" i="19"/>
  <c r="K50" i="19"/>
  <c r="AI40" i="19"/>
  <c r="W40" i="19"/>
  <c r="K20" i="19"/>
  <c r="AC10" i="19"/>
  <c r="AI10" i="19"/>
  <c r="AC20" i="19"/>
  <c r="AI30" i="19"/>
  <c r="AC30" i="19"/>
  <c r="W30" i="19"/>
  <c r="Q20" i="19"/>
  <c r="AI6" i="19"/>
  <c r="W26" i="19"/>
  <c r="AI36" i="19"/>
  <c r="W36" i="19"/>
  <c r="K46" i="19"/>
  <c r="Q46" i="19"/>
  <c r="W16" i="19"/>
  <c r="Q6" i="19"/>
  <c r="AI16" i="19"/>
  <c r="K26" i="19"/>
  <c r="AI26" i="19"/>
  <c r="AC36" i="19"/>
  <c r="AI46" i="19"/>
  <c r="AC26" i="19"/>
  <c r="K36" i="19"/>
  <c r="K6" i="19"/>
  <c r="Q36" i="19"/>
  <c r="W46" i="19"/>
  <c r="AC6" i="19"/>
  <c r="K16" i="19"/>
  <c r="AC46" i="19"/>
  <c r="AC16" i="19"/>
  <c r="Q26" i="19"/>
  <c r="Q16" i="19"/>
  <c r="W6" i="19"/>
  <c r="K39" i="19"/>
  <c r="AC39" i="19"/>
  <c r="W29" i="19"/>
  <c r="AI49" i="19"/>
  <c r="W9" i="19"/>
  <c r="AC19" i="19"/>
  <c r="Q49" i="19"/>
  <c r="W49" i="19"/>
  <c r="AC9" i="19"/>
  <c r="AI9" i="19"/>
  <c r="Q29" i="19"/>
  <c r="W39" i="19"/>
  <c r="Q39" i="19"/>
  <c r="K9" i="19"/>
  <c r="W19" i="19"/>
  <c r="AI39" i="19"/>
  <c r="K29" i="19"/>
  <c r="AC49" i="19"/>
  <c r="AI19" i="19"/>
  <c r="AC29" i="19"/>
  <c r="K19" i="19"/>
  <c r="K49" i="19"/>
  <c r="Q19" i="19"/>
  <c r="Q9" i="19"/>
  <c r="AI29" i="19"/>
  <c r="K23" i="19"/>
  <c r="AI43" i="19"/>
  <c r="AC43" i="19"/>
  <c r="AC53" i="19"/>
  <c r="W43" i="19"/>
  <c r="K13" i="19"/>
  <c r="Q53" i="19"/>
  <c r="AI53" i="19"/>
  <c r="K33" i="19"/>
  <c r="K43" i="19"/>
  <c r="AI33" i="19"/>
  <c r="AC33" i="19"/>
  <c r="Q33" i="19"/>
  <c r="AI23" i="19"/>
  <c r="K53" i="19"/>
  <c r="AC23" i="19"/>
  <c r="AC13" i="19"/>
  <c r="W23" i="19"/>
  <c r="W33" i="19"/>
  <c r="Q13" i="19"/>
  <c r="W13" i="19"/>
  <c r="AI13" i="19"/>
  <c r="Q43" i="19"/>
  <c r="Q23" i="19"/>
  <c r="W53" i="19"/>
  <c r="M12" i="19"/>
  <c r="AK42" i="19"/>
  <c r="AE32" i="19"/>
  <c r="M52" i="19"/>
  <c r="S12" i="19"/>
  <c r="M32" i="19"/>
  <c r="S52" i="19"/>
  <c r="Y52" i="19"/>
  <c r="Y42" i="19"/>
  <c r="AK12" i="19"/>
  <c r="S22" i="19"/>
  <c r="AE12" i="19"/>
  <c r="Y22" i="19"/>
  <c r="S32" i="19"/>
  <c r="AK52" i="19"/>
  <c r="M22" i="19"/>
  <c r="AK32" i="19"/>
  <c r="AE22" i="19"/>
  <c r="AE42" i="19"/>
  <c r="Y32" i="19"/>
  <c r="M42" i="19"/>
  <c r="Y12" i="19"/>
  <c r="AE52" i="19"/>
  <c r="AK22" i="19"/>
  <c r="S42" i="19"/>
  <c r="AC18" i="19"/>
  <c r="W28" i="19"/>
  <c r="W38" i="19"/>
  <c r="K18" i="19"/>
  <c r="AC8" i="19"/>
  <c r="AI48" i="19"/>
  <c r="AI28" i="19"/>
  <c r="K8" i="19"/>
  <c r="W18" i="19"/>
  <c r="W8" i="19"/>
  <c r="K38" i="19"/>
  <c r="AC28" i="19"/>
  <c r="AI8" i="19"/>
  <c r="Q8" i="19"/>
  <c r="W48" i="19"/>
  <c r="AI18" i="19"/>
  <c r="Q48" i="19"/>
  <c r="K48" i="19"/>
  <c r="Q38" i="19"/>
  <c r="K28" i="19"/>
  <c r="AC38" i="19"/>
  <c r="AC48" i="19"/>
  <c r="AI38" i="19"/>
  <c r="Q18" i="19"/>
  <c r="Q28" i="19"/>
  <c r="R40" i="19" l="1"/>
  <c r="AD10" i="19"/>
  <c r="X40" i="19"/>
  <c r="AJ10" i="19"/>
  <c r="R50" i="19"/>
  <c r="X10" i="19"/>
  <c r="R30" i="19"/>
  <c r="L10" i="19"/>
  <c r="L50" i="19"/>
  <c r="AJ20" i="19"/>
  <c r="AJ40" i="19"/>
  <c r="AD30" i="19"/>
  <c r="R20" i="19"/>
  <c r="AD50" i="19"/>
  <c r="AJ30" i="19"/>
  <c r="AJ50" i="19"/>
  <c r="X30" i="19"/>
  <c r="AD20" i="19"/>
  <c r="L40" i="19"/>
  <c r="X50" i="19"/>
  <c r="X20" i="19"/>
  <c r="AD40" i="19"/>
  <c r="R10" i="19"/>
  <c r="L30" i="19"/>
  <c r="L20" i="19"/>
  <c r="AD47" i="19"/>
  <c r="AJ27" i="19"/>
  <c r="AD27" i="19"/>
  <c r="AJ7" i="19"/>
  <c r="AJ37" i="19"/>
  <c r="L27" i="19"/>
  <c r="AD17" i="19"/>
  <c r="L37" i="19"/>
  <c r="R17" i="19"/>
  <c r="AJ17" i="19"/>
  <c r="X7" i="19"/>
  <c r="X47" i="19"/>
  <c r="L7" i="19"/>
  <c r="L17" i="19"/>
  <c r="R27" i="19"/>
  <c r="X27" i="19"/>
  <c r="R7" i="19"/>
  <c r="X17" i="19"/>
  <c r="AJ47" i="19"/>
  <c r="L47" i="19"/>
  <c r="R37" i="19"/>
  <c r="AD7" i="19"/>
  <c r="X37" i="19"/>
  <c r="R47" i="19"/>
  <c r="AD37" i="19"/>
  <c r="AJ43" i="19"/>
  <c r="AD33" i="19"/>
  <c r="X33" i="19"/>
  <c r="X13" i="19"/>
  <c r="AD43" i="19"/>
  <c r="L43" i="19"/>
  <c r="X23" i="19"/>
  <c r="R33" i="19"/>
  <c r="R43" i="19"/>
  <c r="AD53" i="19"/>
  <c r="AJ13" i="19"/>
  <c r="R23" i="19"/>
  <c r="R13" i="19"/>
  <c r="AJ53" i="19"/>
  <c r="L33" i="19"/>
  <c r="L23" i="19"/>
  <c r="X43" i="19"/>
  <c r="X53" i="19"/>
  <c r="AD13" i="19"/>
  <c r="L53" i="19"/>
  <c r="L13" i="19"/>
  <c r="AD23" i="19"/>
  <c r="AJ33" i="19"/>
  <c r="AJ23" i="19"/>
  <c r="R53" i="19"/>
  <c r="M55" i="19"/>
  <c r="AK15" i="19"/>
  <c r="AE25" i="19"/>
  <c r="Y35" i="19"/>
  <c r="M25" i="19"/>
  <c r="S55" i="19"/>
  <c r="S45" i="19"/>
  <c r="S35" i="19"/>
  <c r="M15" i="19"/>
  <c r="AE45" i="19"/>
  <c r="Y15" i="19"/>
  <c r="AK45" i="19"/>
  <c r="AE55" i="19"/>
  <c r="M35" i="19"/>
  <c r="M45" i="19"/>
  <c r="S25" i="19"/>
  <c r="AK35" i="19"/>
  <c r="Y25" i="19"/>
  <c r="AE15" i="19"/>
  <c r="Y45" i="19"/>
  <c r="AE35" i="19"/>
  <c r="AK25" i="19"/>
  <c r="Y55" i="19"/>
  <c r="S15" i="19"/>
  <c r="AK55" i="19"/>
  <c r="X8" i="19"/>
  <c r="R48" i="19"/>
  <c r="L8" i="19"/>
  <c r="AD38" i="19"/>
  <c r="AD48" i="19"/>
  <c r="AD8" i="19"/>
  <c r="R18" i="19"/>
  <c r="L38" i="19"/>
  <c r="AJ28" i="19"/>
  <c r="X18" i="19"/>
  <c r="X48" i="19"/>
  <c r="R28" i="19"/>
  <c r="L18" i="19"/>
  <c r="X28" i="19"/>
  <c r="R8" i="19"/>
  <c r="X38" i="19"/>
  <c r="AJ8" i="19"/>
  <c r="AD18" i="19"/>
  <c r="AJ38" i="19"/>
  <c r="L48" i="19"/>
  <c r="AJ48" i="19"/>
  <c r="AJ18" i="19"/>
  <c r="R38" i="19"/>
  <c r="AD28" i="19"/>
  <c r="L28" i="19"/>
  <c r="Z11" i="19"/>
  <c r="AF31" i="19"/>
  <c r="T51" i="19"/>
  <c r="N51" i="19"/>
  <c r="Z41" i="19"/>
  <c r="AF21" i="19"/>
  <c r="AL31" i="19"/>
  <c r="T31" i="19"/>
  <c r="Z31" i="19"/>
  <c r="N21" i="19"/>
  <c r="N31" i="19"/>
  <c r="AL11" i="19"/>
  <c r="T11" i="19"/>
  <c r="AF11" i="19"/>
  <c r="AL41" i="19"/>
  <c r="T21" i="19"/>
  <c r="Z21" i="19"/>
  <c r="AL51" i="19"/>
  <c r="N11" i="19"/>
  <c r="AF51" i="19"/>
  <c r="N41" i="19"/>
  <c r="Z51" i="19"/>
  <c r="AL21" i="19"/>
  <c r="T41" i="19"/>
  <c r="AF41" i="19"/>
  <c r="AE46" i="19"/>
  <c r="M36" i="19"/>
  <c r="Y16" i="19"/>
  <c r="AK46" i="19"/>
  <c r="S36" i="19"/>
  <c r="AE16" i="19"/>
  <c r="M6" i="19"/>
  <c r="AK16" i="19"/>
  <c r="M26" i="19"/>
  <c r="S46" i="19"/>
  <c r="AE26" i="19"/>
  <c r="M16" i="19"/>
  <c r="Y46" i="19"/>
  <c r="AK26" i="19"/>
  <c r="S16" i="19"/>
  <c r="Y6" i="19"/>
  <c r="AK36" i="19"/>
  <c r="S26" i="19"/>
  <c r="AE6" i="19"/>
  <c r="M46" i="19"/>
  <c r="Y26" i="19"/>
  <c r="AK6" i="19"/>
  <c r="Y36" i="19"/>
  <c r="S6" i="19"/>
  <c r="AE36" i="19"/>
  <c r="O11" i="19"/>
  <c r="O21" i="19"/>
  <c r="O51" i="19"/>
  <c r="AA31" i="19"/>
  <c r="AM31" i="19"/>
  <c r="AG51" i="19"/>
  <c r="AA41" i="19"/>
  <c r="AM11" i="19"/>
  <c r="U21" i="19"/>
  <c r="AG41" i="19"/>
  <c r="AM21" i="19"/>
  <c r="AM51" i="19"/>
  <c r="O41" i="19"/>
  <c r="U11" i="19"/>
  <c r="AG31" i="19"/>
  <c r="U41" i="19"/>
  <c r="AG11" i="19"/>
  <c r="AM41" i="19"/>
  <c r="AA21" i="19"/>
  <c r="AA51" i="19"/>
  <c r="U51" i="19"/>
  <c r="U31" i="19"/>
  <c r="AA11" i="19"/>
  <c r="AG21" i="19"/>
  <c r="O31" i="19"/>
  <c r="AJ46" i="19"/>
  <c r="AD46" i="19"/>
  <c r="L36" i="19"/>
  <c r="X16" i="19"/>
  <c r="AJ26" i="19"/>
  <c r="L46" i="19"/>
  <c r="X6" i="19"/>
  <c r="R36" i="19"/>
  <c r="X36" i="19"/>
  <c r="R6" i="19"/>
  <c r="AJ6" i="19"/>
  <c r="AD36" i="19"/>
  <c r="R46" i="19"/>
  <c r="AD26" i="19"/>
  <c r="L16" i="19"/>
  <c r="AD16" i="19"/>
  <c r="X46" i="19"/>
  <c r="X26" i="19"/>
  <c r="AJ36" i="19"/>
  <c r="R26" i="19"/>
  <c r="AD6" i="19"/>
  <c r="L6" i="19"/>
  <c r="L26" i="19"/>
  <c r="R16" i="19"/>
  <c r="AJ16" i="19"/>
  <c r="AE11" i="19"/>
  <c r="Y41" i="19"/>
  <c r="M41" i="19"/>
  <c r="Y21" i="19"/>
  <c r="AK41" i="19"/>
  <c r="S31" i="19"/>
  <c r="M31" i="19"/>
  <c r="M51" i="19"/>
  <c r="Y51" i="19"/>
  <c r="AK21" i="19"/>
  <c r="AK31" i="19"/>
  <c r="Y11" i="19"/>
  <c r="AE41" i="19"/>
  <c r="AE21" i="19"/>
  <c r="S51" i="19"/>
  <c r="AE51" i="19"/>
  <c r="AK51" i="19"/>
  <c r="M21" i="19"/>
  <c r="AE31" i="19"/>
  <c r="S41" i="19"/>
  <c r="AK11" i="19"/>
  <c r="S11" i="19"/>
  <c r="Y31" i="19"/>
  <c r="S21" i="19"/>
  <c r="M11" i="19"/>
  <c r="L54" i="19"/>
  <c r="AJ14" i="19"/>
  <c r="AD44" i="19"/>
  <c r="X54" i="19"/>
  <c r="R14" i="19"/>
  <c r="AD24" i="19"/>
  <c r="AD34" i="19"/>
  <c r="R54" i="19"/>
  <c r="L34" i="19"/>
  <c r="AJ34" i="19"/>
  <c r="X24" i="19"/>
  <c r="AJ24" i="19"/>
  <c r="X44" i="19"/>
  <c r="R24" i="19"/>
  <c r="X34" i="19"/>
  <c r="L14" i="19"/>
  <c r="AD14" i="19"/>
  <c r="L44" i="19"/>
  <c r="R44" i="19"/>
  <c r="AD54" i="19"/>
  <c r="X14" i="19"/>
  <c r="AJ44" i="19"/>
  <c r="R34" i="19"/>
  <c r="AJ54" i="19"/>
  <c r="L24" i="19"/>
  <c r="AD29" i="19"/>
  <c r="AD19" i="19"/>
  <c r="R39" i="19"/>
  <c r="R9" i="19"/>
  <c r="X49" i="19"/>
  <c r="X9" i="19"/>
  <c r="AD39" i="19"/>
  <c r="R29" i="19"/>
  <c r="L49" i="19"/>
  <c r="X19" i="19"/>
  <c r="X29" i="19"/>
  <c r="X39" i="19"/>
  <c r="L9" i="19"/>
  <c r="AD9" i="19"/>
  <c r="AJ49" i="19"/>
  <c r="L39" i="19"/>
  <c r="R19" i="19"/>
  <c r="AJ39" i="19"/>
  <c r="AJ29" i="19"/>
  <c r="AJ19" i="19"/>
  <c r="AJ9" i="19"/>
  <c r="AD49" i="19"/>
  <c r="L19" i="19"/>
  <c r="L29" i="19"/>
  <c r="R49" i="19"/>
  <c r="AG39" i="19" l="1"/>
  <c r="AG29" i="19"/>
  <c r="AM19" i="19"/>
  <c r="O39" i="19"/>
  <c r="AG49" i="19"/>
  <c r="O29" i="19"/>
  <c r="U29" i="19"/>
  <c r="O49" i="19"/>
  <c r="U49" i="19"/>
  <c r="AA19" i="19"/>
  <c r="U39" i="19"/>
  <c r="AG9" i="19"/>
  <c r="AA39" i="19"/>
  <c r="AM49" i="19"/>
  <c r="O19" i="19"/>
  <c r="AM39" i="19"/>
  <c r="AM29" i="19"/>
  <c r="O9" i="19"/>
  <c r="AM9" i="19"/>
  <c r="AA49" i="19"/>
  <c r="AG19" i="19"/>
  <c r="U9" i="19"/>
  <c r="U19" i="19"/>
  <c r="AA9" i="19"/>
  <c r="AA29" i="19"/>
  <c r="AE54" i="19"/>
  <c r="S24" i="19"/>
  <c r="AE34" i="19"/>
  <c r="Y54" i="19"/>
  <c r="AE14" i="19"/>
  <c r="Y34" i="19"/>
  <c r="M44" i="19"/>
  <c r="AK54" i="19"/>
  <c r="M24" i="19"/>
  <c r="AK34" i="19"/>
  <c r="Y14" i="19"/>
  <c r="AK14" i="19"/>
  <c r="Y24" i="19"/>
  <c r="S44" i="19"/>
  <c r="M34" i="19"/>
  <c r="AK44" i="19"/>
  <c r="M54" i="19"/>
  <c r="Y44" i="19"/>
  <c r="S54" i="19"/>
  <c r="AK24" i="19"/>
  <c r="M14" i="19"/>
  <c r="AE44" i="19"/>
  <c r="S34" i="19"/>
  <c r="AE24" i="19"/>
  <c r="S14" i="19"/>
  <c r="AK17" i="19"/>
  <c r="S27" i="19"/>
  <c r="S37" i="19"/>
  <c r="AE27" i="19"/>
  <c r="Y47" i="19"/>
  <c r="S7" i="19"/>
  <c r="M17" i="19"/>
  <c r="AE17" i="19"/>
  <c r="AK27" i="19"/>
  <c r="Y7" i="19"/>
  <c r="Y37" i="19"/>
  <c r="AE37" i="19"/>
  <c r="Y27" i="19"/>
  <c r="M47" i="19"/>
  <c r="AE47" i="19"/>
  <c r="Y17" i="19"/>
  <c r="AE7" i="19"/>
  <c r="M27" i="19"/>
  <c r="S47" i="19"/>
  <c r="M7" i="19"/>
  <c r="M37" i="19"/>
  <c r="S17" i="19"/>
  <c r="AK7" i="19"/>
  <c r="AK47" i="19"/>
  <c r="AK37" i="19"/>
  <c r="M48" i="19"/>
  <c r="S48" i="19"/>
  <c r="AE8" i="19"/>
  <c r="AE38" i="19"/>
  <c r="M38" i="19"/>
  <c r="AE18" i="19"/>
  <c r="AK48" i="19"/>
  <c r="AK18" i="19"/>
  <c r="AK28" i="19"/>
  <c r="S28" i="19"/>
  <c r="Y48" i="19"/>
  <c r="M8" i="19"/>
  <c r="Y8" i="19"/>
  <c r="M28" i="19"/>
  <c r="AK38" i="19"/>
  <c r="M18" i="19"/>
  <c r="Y28" i="19"/>
  <c r="S38" i="19"/>
  <c r="AE48" i="19"/>
  <c r="Y18" i="19"/>
  <c r="AK8" i="19"/>
  <c r="Y38" i="19"/>
  <c r="S8" i="19"/>
  <c r="S18" i="19"/>
  <c r="AE28" i="19"/>
  <c r="AA55" i="19"/>
  <c r="O45" i="19"/>
  <c r="AA15" i="19"/>
  <c r="AM55" i="19"/>
  <c r="O55" i="19"/>
  <c r="AG35" i="19"/>
  <c r="AM25" i="19"/>
  <c r="AM35" i="19"/>
  <c r="AA25" i="19"/>
  <c r="AM45" i="19"/>
  <c r="AG25" i="19"/>
  <c r="AA35" i="19"/>
  <c r="O25" i="19"/>
  <c r="U25" i="19"/>
  <c r="AG45" i="19"/>
  <c r="U35" i="19"/>
  <c r="AA45" i="19"/>
  <c r="AM15" i="19"/>
  <c r="U45" i="19"/>
  <c r="O35" i="19"/>
  <c r="O15" i="19"/>
  <c r="AG15" i="19"/>
  <c r="U15" i="19"/>
  <c r="AG55" i="19"/>
  <c r="U55" i="19"/>
  <c r="AE40" i="19"/>
  <c r="Y30" i="19"/>
  <c r="M20" i="19"/>
  <c r="Y20" i="19"/>
  <c r="M40" i="19"/>
  <c r="M10" i="19"/>
  <c r="AK20" i="19"/>
  <c r="AK10" i="19"/>
  <c r="AK30" i="19"/>
  <c r="Y40" i="19"/>
  <c r="S40" i="19"/>
  <c r="AE30" i="19"/>
  <c r="Y10" i="19"/>
  <c r="M30" i="19"/>
  <c r="AE50" i="19"/>
  <c r="AE20" i="19"/>
  <c r="S50" i="19"/>
  <c r="S10" i="19"/>
  <c r="Y50" i="19"/>
  <c r="S30" i="19"/>
  <c r="AK50" i="19"/>
  <c r="AE10" i="19"/>
  <c r="S20" i="19"/>
  <c r="M50" i="19"/>
  <c r="AK40" i="19"/>
  <c r="AF39" i="19"/>
  <c r="AL19" i="19"/>
  <c r="N39" i="19"/>
  <c r="Z19" i="19"/>
  <c r="AF19" i="19"/>
  <c r="N29" i="19"/>
  <c r="AL29" i="19"/>
  <c r="AL39" i="19"/>
  <c r="AF49" i="19"/>
  <c r="AF9" i="19"/>
  <c r="AL9" i="19"/>
  <c r="N49" i="19"/>
  <c r="Z9" i="19"/>
  <c r="Z49" i="19"/>
  <c r="N19" i="19"/>
  <c r="Z39" i="19"/>
  <c r="T9" i="19"/>
  <c r="T39" i="19"/>
  <c r="Z29" i="19"/>
  <c r="N9" i="19"/>
  <c r="T49" i="19"/>
  <c r="T19" i="19"/>
  <c r="AL49" i="19"/>
  <c r="T29" i="19"/>
  <c r="AF29" i="19"/>
  <c r="T18" i="19"/>
  <c r="N48" i="19"/>
  <c r="N8" i="19"/>
  <c r="T28" i="19"/>
  <c r="AF38" i="19"/>
  <c r="Z28" i="19"/>
  <c r="Z18" i="19"/>
  <c r="AF8" i="19"/>
  <c r="AL8" i="19"/>
  <c r="Z48" i="19"/>
  <c r="AL48" i="19"/>
  <c r="AL28" i="19"/>
  <c r="N38" i="19"/>
  <c r="AL38" i="19"/>
  <c r="AF28" i="19"/>
  <c r="AF18" i="19"/>
  <c r="AL18" i="19"/>
  <c r="Z8" i="19"/>
  <c r="T48" i="19"/>
  <c r="T8" i="19"/>
  <c r="T38" i="19"/>
  <c r="Z38" i="19"/>
  <c r="AF48" i="19"/>
  <c r="N28" i="19"/>
  <c r="N18" i="19"/>
  <c r="AL55" i="19"/>
  <c r="Z45" i="19"/>
  <c r="Z35" i="19"/>
  <c r="N25" i="19"/>
  <c r="Z55" i="19"/>
  <c r="N45" i="19"/>
  <c r="T35" i="19"/>
  <c r="T45" i="19"/>
  <c r="AL25" i="19"/>
  <c r="AL15" i="19"/>
  <c r="N35" i="19"/>
  <c r="AL35" i="19"/>
  <c r="Z25" i="19"/>
  <c r="AF25" i="19"/>
  <c r="T15" i="19"/>
  <c r="T55" i="19"/>
  <c r="AL45" i="19"/>
  <c r="T25" i="19"/>
  <c r="AF45" i="19"/>
  <c r="AF15" i="19"/>
  <c r="N15" i="19"/>
  <c r="AF55" i="19"/>
  <c r="N55" i="19"/>
  <c r="Z15" i="19"/>
  <c r="AF35" i="19"/>
  <c r="S39" i="19"/>
  <c r="M49" i="19"/>
  <c r="AE19" i="19"/>
  <c r="S49" i="19"/>
  <c r="AK19" i="19"/>
  <c r="Y9" i="19"/>
  <c r="M29" i="19"/>
  <c r="AE49" i="19"/>
  <c r="Y39" i="19"/>
  <c r="AK49" i="19"/>
  <c r="AK29" i="19"/>
  <c r="AK39" i="19"/>
  <c r="S19" i="19"/>
  <c r="M19" i="19"/>
  <c r="AE9" i="19"/>
  <c r="AE39" i="19"/>
  <c r="M39" i="19"/>
  <c r="AK9" i="19"/>
  <c r="Y19" i="19"/>
  <c r="S29" i="19"/>
  <c r="S9" i="19"/>
  <c r="AE29" i="19"/>
  <c r="Y49" i="19"/>
  <c r="M9" i="19"/>
  <c r="Y29" i="19"/>
  <c r="AM46" i="19"/>
  <c r="U36" i="19"/>
  <c r="AG16" i="19"/>
  <c r="O6" i="19"/>
  <c r="AA36" i="19"/>
  <c r="AM16" i="19"/>
  <c r="U6" i="19"/>
  <c r="AG46" i="19"/>
  <c r="AA16" i="19"/>
  <c r="AA6" i="19"/>
  <c r="AG6" i="19"/>
  <c r="AA46" i="19"/>
  <c r="AM26" i="19"/>
  <c r="U16" i="19"/>
  <c r="O36" i="19"/>
  <c r="U26" i="19"/>
  <c r="O46" i="19"/>
  <c r="AA26" i="19"/>
  <c r="AM6" i="19"/>
  <c r="U46" i="19"/>
  <c r="AG26" i="19"/>
  <c r="O16" i="19"/>
  <c r="AG36" i="19"/>
  <c r="O26" i="19"/>
  <c r="AM36" i="19"/>
  <c r="O8" i="19"/>
  <c r="AA48" i="19"/>
  <c r="AM38" i="19"/>
  <c r="U48" i="19"/>
  <c r="AA18" i="19"/>
  <c r="AG18" i="19"/>
  <c r="AG48" i="19"/>
  <c r="AM18" i="19"/>
  <c r="AA28" i="19"/>
  <c r="AG28" i="19"/>
  <c r="AA8" i="19"/>
  <c r="U18" i="19"/>
  <c r="AG38" i="19"/>
  <c r="U38" i="19"/>
  <c r="AM8" i="19"/>
  <c r="AA38" i="19"/>
  <c r="AM48" i="19"/>
  <c r="U28" i="19"/>
  <c r="O38" i="19"/>
  <c r="U8" i="19"/>
  <c r="AG8" i="19"/>
  <c r="O18" i="19"/>
  <c r="O28" i="19"/>
  <c r="O48" i="19"/>
  <c r="AM28" i="19"/>
  <c r="Y33" i="19"/>
  <c r="AE13" i="19"/>
  <c r="S23" i="19"/>
  <c r="Y13" i="19"/>
  <c r="AE23" i="19"/>
  <c r="AK33" i="19"/>
  <c r="AK13" i="19"/>
  <c r="S43" i="19"/>
  <c r="M23" i="19"/>
  <c r="Y43" i="19"/>
  <c r="M43" i="19"/>
  <c r="AE43" i="19"/>
  <c r="AE53" i="19"/>
  <c r="M13" i="19"/>
  <c r="AK43" i="19"/>
  <c r="AK23" i="19"/>
  <c r="Y23" i="19"/>
  <c r="AE33" i="19"/>
  <c r="M53" i="19"/>
  <c r="S13" i="19"/>
  <c r="S33" i="19"/>
  <c r="AK53" i="19"/>
  <c r="Y53" i="19"/>
  <c r="S53" i="19"/>
  <c r="M33" i="19"/>
  <c r="AF6" i="19"/>
  <c r="N46" i="19"/>
  <c r="Z26" i="19"/>
  <c r="AL6" i="19"/>
  <c r="AL36" i="19"/>
  <c r="AF26" i="19"/>
  <c r="Z6" i="19"/>
  <c r="T26" i="19"/>
  <c r="Z46" i="19"/>
  <c r="AF46" i="19"/>
  <c r="T46" i="19"/>
  <c r="T6" i="19"/>
  <c r="AF36" i="19"/>
  <c r="N26" i="19"/>
  <c r="Z16" i="19"/>
  <c r="AL26" i="19"/>
  <c r="Z36" i="19"/>
  <c r="N36" i="19"/>
  <c r="AL46" i="19"/>
  <c r="T36" i="19"/>
  <c r="AF16" i="19"/>
  <c r="N6" i="19"/>
  <c r="N16" i="19"/>
  <c r="AL16" i="19"/>
  <c r="T16" i="19"/>
  <c r="AG24" i="19" l="1"/>
  <c r="O44" i="19"/>
  <c r="O24" i="19"/>
  <c r="AM14" i="19"/>
  <c r="AG34" i="19"/>
  <c r="O34" i="19"/>
  <c r="AA44" i="19"/>
  <c r="O14" i="19"/>
  <c r="AA54" i="19"/>
  <c r="U14" i="19"/>
  <c r="AM44" i="19"/>
  <c r="AA34" i="19"/>
  <c r="AM24" i="19"/>
  <c r="AM54" i="19"/>
  <c r="AG14" i="19"/>
  <c r="AM34" i="19"/>
  <c r="U54" i="19"/>
  <c r="AG44" i="19"/>
  <c r="AA24" i="19"/>
  <c r="AG54" i="19"/>
  <c r="U34" i="19"/>
  <c r="U24" i="19"/>
  <c r="AA14" i="19"/>
  <c r="O54" i="19"/>
  <c r="U44" i="19"/>
  <c r="U43" i="19"/>
  <c r="U13" i="19"/>
  <c r="AM53" i="19"/>
  <c r="AA53" i="19"/>
  <c r="AA43" i="19"/>
  <c r="O53" i="19"/>
  <c r="O23" i="19"/>
  <c r="O13" i="19"/>
  <c r="AG43" i="19"/>
  <c r="U33" i="19"/>
  <c r="U23" i="19"/>
  <c r="AM13" i="19"/>
  <c r="AM23" i="19"/>
  <c r="AG13" i="19"/>
  <c r="AA23" i="19"/>
  <c r="AG33" i="19"/>
  <c r="AA33" i="19"/>
  <c r="AM33" i="19"/>
  <c r="AA13" i="19"/>
  <c r="AG23" i="19"/>
  <c r="U53" i="19"/>
  <c r="AG53" i="19"/>
  <c r="O43" i="19"/>
  <c r="AM43" i="19"/>
  <c r="O33" i="19"/>
  <c r="AF54" i="19"/>
  <c r="AL34" i="19"/>
  <c r="AF34" i="19"/>
  <c r="AL14" i="19"/>
  <c r="AF44" i="19"/>
  <c r="T44" i="19"/>
  <c r="N14" i="19"/>
  <c r="N44" i="19"/>
  <c r="T24" i="19"/>
  <c r="N24" i="19"/>
  <c r="AL44" i="19"/>
  <c r="N34" i="19"/>
  <c r="Z44" i="19"/>
  <c r="Z24" i="19"/>
  <c r="T14" i="19"/>
  <c r="N54" i="19"/>
  <c r="T34" i="19"/>
  <c r="Z14" i="19"/>
  <c r="AF24" i="19"/>
  <c r="AF14" i="19"/>
  <c r="Z54" i="19"/>
  <c r="AL54" i="19"/>
  <c r="T54" i="19"/>
  <c r="AL24" i="19"/>
  <c r="Z34" i="19"/>
  <c r="AF53" i="19"/>
  <c r="T43" i="19"/>
  <c r="Z53" i="19"/>
  <c r="N43" i="19"/>
  <c r="T23" i="19"/>
  <c r="AF43" i="19"/>
  <c r="Z13" i="19"/>
  <c r="Z43" i="19"/>
  <c r="AF23" i="19"/>
  <c r="AL13" i="19"/>
  <c r="Z23" i="19"/>
  <c r="AL43" i="19"/>
  <c r="AF13" i="19"/>
  <c r="AL23" i="19"/>
  <c r="N13" i="19"/>
  <c r="T33" i="19"/>
  <c r="AL53" i="19"/>
  <c r="N23" i="19"/>
  <c r="N53" i="19"/>
  <c r="AF33" i="19"/>
  <c r="N33" i="19"/>
  <c r="T53" i="19"/>
  <c r="AL33" i="19"/>
  <c r="T13" i="19"/>
  <c r="Z33" i="19"/>
  <c r="Z47" i="19"/>
  <c r="T7" i="19"/>
  <c r="AL37" i="19"/>
  <c r="T17" i="19"/>
  <c r="Z17" i="19"/>
  <c r="AF7" i="19"/>
  <c r="AF37" i="19"/>
  <c r="N17" i="19"/>
  <c r="AF27" i="19"/>
  <c r="AF47" i="19"/>
  <c r="AL47" i="19"/>
  <c r="T27" i="19"/>
  <c r="Z37" i="19"/>
  <c r="T37" i="19"/>
  <c r="N37" i="19"/>
  <c r="N47" i="19"/>
  <c r="Z27" i="19"/>
  <c r="AL7" i="19"/>
  <c r="AL17" i="19"/>
  <c r="AF17" i="19"/>
  <c r="AL27" i="19"/>
  <c r="N27" i="19"/>
  <c r="N7" i="19"/>
  <c r="Z7" i="19"/>
  <c r="T47" i="19"/>
  <c r="O20" i="19"/>
  <c r="AM40" i="19"/>
  <c r="O30" i="19"/>
  <c r="AM50" i="19"/>
  <c r="AA50" i="19"/>
  <c r="AM30" i="19"/>
  <c r="AM10" i="19"/>
  <c r="AM20" i="19"/>
  <c r="O50" i="19"/>
  <c r="U30" i="19"/>
  <c r="AA10" i="19"/>
  <c r="U40" i="19"/>
  <c r="O40" i="19"/>
  <c r="U20" i="19"/>
  <c r="AG40" i="19"/>
  <c r="AG50" i="19"/>
  <c r="U50" i="19"/>
  <c r="AA30" i="19"/>
  <c r="AG10" i="19"/>
  <c r="AA40" i="19"/>
  <c r="AG20" i="19"/>
  <c r="AA20" i="19"/>
  <c r="U10" i="19"/>
  <c r="AG30" i="19"/>
  <c r="O10" i="19"/>
  <c r="AG37" i="19"/>
  <c r="AG47" i="19"/>
  <c r="U7" i="19"/>
  <c r="AM47" i="19"/>
  <c r="U27" i="19"/>
  <c r="O37" i="19"/>
  <c r="O17" i="19"/>
  <c r="AA7" i="19"/>
  <c r="AA47" i="19"/>
  <c r="O27" i="19"/>
  <c r="U37" i="19"/>
  <c r="AM17" i="19"/>
  <c r="AM37" i="19"/>
  <c r="AG27" i="19"/>
  <c r="AM7" i="19"/>
  <c r="AG7" i="19"/>
  <c r="AA17" i="19"/>
  <c r="O7" i="19"/>
  <c r="AA37" i="19"/>
  <c r="AA27" i="19"/>
  <c r="AM27" i="19"/>
  <c r="U17" i="19"/>
  <c r="U47" i="19"/>
  <c r="AG17" i="19"/>
  <c r="O47" i="19"/>
  <c r="Z40" i="19"/>
  <c r="T10" i="19"/>
  <c r="AF10" i="19"/>
  <c r="T20" i="19"/>
  <c r="N30" i="19"/>
  <c r="Z20" i="19"/>
  <c r="AF50" i="19"/>
  <c r="T50" i="19"/>
  <c r="AL30" i="19"/>
  <c r="T40" i="19"/>
  <c r="AF40" i="19"/>
  <c r="AF30" i="19"/>
  <c r="N50" i="19"/>
  <c r="AL40" i="19"/>
  <c r="AL20" i="19"/>
  <c r="Z10" i="19"/>
  <c r="AF20" i="19"/>
  <c r="N10" i="19"/>
  <c r="Z50" i="19"/>
  <c r="AL50" i="19"/>
  <c r="N40" i="19"/>
  <c r="T30" i="19"/>
  <c r="Z30" i="19"/>
  <c r="AL10" i="19"/>
  <c r="N20" i="19"/>
  <c r="O18" i="22" l="1"/>
  <c r="O19" i="22" s="1"/>
  <c r="P19" i="22" s="1"/>
  <c r="P18" i="22" l="1"/>
  <c r="B223" i="13" l="1"/>
  <c r="B222" i="13"/>
  <c r="J8" i="22" s="1"/>
  <c r="K8" i="22" s="1"/>
  <c r="L8" i="22" l="1"/>
  <c r="AC8" i="22" s="1"/>
  <c r="AB8" i="22" s="1"/>
  <c r="AD8" i="22" s="1"/>
  <c r="M8" i="22"/>
  <c r="J19" i="22"/>
  <c r="K19" i="22" s="1"/>
  <c r="L19" i="22" s="1"/>
  <c r="J15" i="22"/>
  <c r="K15" i="22" s="1"/>
  <c r="J18" i="22"/>
  <c r="K18" i="22" s="1"/>
  <c r="J12" i="22"/>
  <c r="K12" i="22" s="1"/>
  <c r="J14" i="22"/>
  <c r="K14" i="22" s="1"/>
  <c r="M19" i="22" l="1"/>
  <c r="L18" i="22"/>
  <c r="M18" i="22"/>
  <c r="L12" i="22"/>
  <c r="M12" i="22"/>
  <c r="L14" i="22"/>
  <c r="M14" i="22"/>
  <c r="M15" i="22"/>
  <c r="L15" i="22"/>
</calcChain>
</file>

<file path=xl/comments1.xml><?xml version="1.0" encoding="utf-8"?>
<comments xmlns="http://schemas.openxmlformats.org/spreadsheetml/2006/main">
  <authors>
    <author>Fernando Vergara</author>
  </authors>
  <commentList>
    <comment ref="E6" authorId="0" shapeId="0">
      <text>
        <r>
          <rPr>
            <b/>
            <sz val="9"/>
            <color indexed="81"/>
            <rFont val="Tahoma"/>
            <family val="2"/>
          </rPr>
          <t>Fernando Vergara:</t>
        </r>
        <r>
          <rPr>
            <sz val="9"/>
            <color indexed="81"/>
            <rFont val="Tahoma"/>
            <family val="2"/>
          </rPr>
          <t xml:space="preserve">
Identificar por lo menos una de cada una (DOFA). Tener en cuenta los resultados de las evaluaciones realizadas por control interno y los entes de control (hallazgos) y los resultados de evaluaciones externas como el IDI, Informe pormenorizado, informe de control contable y demás informes que afecten el proceso. </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<sst xmlns="http://schemas.openxmlformats.org/spreadsheetml/2006/main" count="1731" uniqueCount="536">
  <si>
    <t xml:space="preserve">Referencia </t>
  </si>
  <si>
    <t>Descripción del Riesgo</t>
  </si>
  <si>
    <t>Impacto</t>
  </si>
  <si>
    <t>Causa Inmediata</t>
  </si>
  <si>
    <t>Probabilidad</t>
  </si>
  <si>
    <t>%</t>
  </si>
  <si>
    <t>Alta</t>
  </si>
  <si>
    <t>Mayor</t>
  </si>
  <si>
    <t>Atributos</t>
  </si>
  <si>
    <t>Manual</t>
  </si>
  <si>
    <t>Automático</t>
  </si>
  <si>
    <t>No. Control</t>
  </si>
  <si>
    <t>Afectación</t>
  </si>
  <si>
    <t>Tipo</t>
  </si>
  <si>
    <t>Preventivo</t>
  </si>
  <si>
    <t>Detectivo</t>
  </si>
  <si>
    <t>Correctivo</t>
  </si>
  <si>
    <t>Implementación</t>
  </si>
  <si>
    <t>Documentación</t>
  </si>
  <si>
    <t>Documentado</t>
  </si>
  <si>
    <t>Sin Documentar</t>
  </si>
  <si>
    <t>Frecuencia</t>
  </si>
  <si>
    <t>Continua</t>
  </si>
  <si>
    <t>Aleatoria</t>
  </si>
  <si>
    <t>Evidencia</t>
  </si>
  <si>
    <t>Registro Sustancial</t>
  </si>
  <si>
    <t>Registro Material</t>
  </si>
  <si>
    <t>Sin registro</t>
  </si>
  <si>
    <t>Calificación</t>
  </si>
  <si>
    <t>Tratamiento</t>
  </si>
  <si>
    <t>Reducir</t>
  </si>
  <si>
    <t>Aceptar</t>
  </si>
  <si>
    <t>Evitar</t>
  </si>
  <si>
    <t>Probabilidad Inherente</t>
  </si>
  <si>
    <t>Plan de Acción</t>
  </si>
  <si>
    <t>Responsable</t>
  </si>
  <si>
    <t>Estado</t>
  </si>
  <si>
    <t>Finalizado</t>
  </si>
  <si>
    <t>En curso</t>
  </si>
  <si>
    <t>Causa Raíz</t>
  </si>
  <si>
    <t>Impacto 
Inherente</t>
  </si>
  <si>
    <t>Probabilidad Residual Final</t>
  </si>
  <si>
    <t>Impacto Residual Final</t>
  </si>
  <si>
    <t>Zona de Riesgo Inherente</t>
  </si>
  <si>
    <t>Zona de Riesgo Final</t>
  </si>
  <si>
    <t>Clasificación del Riesgo</t>
  </si>
  <si>
    <t>Muy Baja</t>
  </si>
  <si>
    <t>Frecuencia de la Actividad</t>
  </si>
  <si>
    <t>Baja</t>
  </si>
  <si>
    <t>Muy Alta</t>
  </si>
  <si>
    <t>Tabla Criterios para definir el nivel de probabilidad</t>
  </si>
  <si>
    <t>Afectación Económica (o presupuestal)</t>
  </si>
  <si>
    <t>Pérdida Reputacional</t>
  </si>
  <si>
    <t>Afectación menor a 10 SMLMV .</t>
  </si>
  <si>
    <t xml:space="preserve">Menor-40% </t>
  </si>
  <si>
    <t>Moderado 60%</t>
  </si>
  <si>
    <t>Mayor 80%</t>
  </si>
  <si>
    <t>Catastrófico 100%</t>
  </si>
  <si>
    <t>Tabla Criterios para definir el nivel de impacto</t>
  </si>
  <si>
    <t>Características</t>
  </si>
  <si>
    <t>Descripción</t>
  </si>
  <si>
    <t>Peso</t>
  </si>
  <si>
    <t>Atributos de Eficiencia</t>
  </si>
  <si>
    <t>Va hacia las causas del riesgo, aseguran el resultado final esperado.</t>
  </si>
  <si>
    <t>Detecta que algo ocurre y devuelve el proceso a los controles preventivos.
Se pueden generar reprocesos.</t>
  </si>
  <si>
    <t>Dado que permiten reducir el impacto de la materialización del riesgo, tienen un costo en su implementación.</t>
  </si>
  <si>
    <t>Son actividades de procesamiento o validación de información que se ejecutan por un sistema y/o aplicativo de manera automática sin la intervención de personas para su realización.</t>
  </si>
  <si>
    <t>Controles que son ejecutados por una persona., tiene implícito el error humano.</t>
  </si>
  <si>
    <t>Controles que están documentados en el proceso, ya sea en manuales, procedimientos, flujogramas o cualquier otro documento propio del proceso.</t>
  </si>
  <si>
    <t>-</t>
  </si>
  <si>
    <t>Identifica a los controles que pese a que se ejecutan en el proceso no se encuentran documentados en ningún documento propio del proceso</t>
  </si>
  <si>
    <t>Este atributo identifica a los controles que se ejecutan siempre que se realiza la actividad originadora del riesgo.</t>
  </si>
  <si>
    <t>Este atributo identifica a los controles que no siempre se ejecutan cuando se realiza la actividad originadora del riesgo</t>
  </si>
  <si>
    <t>Tabla Atributos de para el diseño del control</t>
  </si>
  <si>
    <t>Extremo</t>
  </si>
  <si>
    <t>Alto</t>
  </si>
  <si>
    <t>Moderado</t>
  </si>
  <si>
    <t>Bajo</t>
  </si>
  <si>
    <t>Insignificante</t>
  </si>
  <si>
    <t>Menor</t>
  </si>
  <si>
    <t>Catastrófico</t>
  </si>
  <si>
    <t>Plan de accion (solo para la opción reducir)</t>
  </si>
  <si>
    <t>Criterios de impacto</t>
  </si>
  <si>
    <t>Criterios</t>
  </si>
  <si>
    <t>Pérdida_Reputacional</t>
  </si>
  <si>
    <t>Afectación Económica o presupuestal</t>
  </si>
  <si>
    <t>Afectación_Económica_o_presupuestal</t>
  </si>
  <si>
    <t>Observación de criterio</t>
  </si>
  <si>
    <t xml:space="preserve">Entre 10 y 50 SMLMV </t>
  </si>
  <si>
    <t xml:space="preserve">Entre 50 y 100 SMLMV </t>
  </si>
  <si>
    <t xml:space="preserve">Entre 100 y 500 SMLMV </t>
  </si>
  <si>
    <t xml:space="preserve">Mayor a 500 SMLMV </t>
  </si>
  <si>
    <t>El riesgo afecta la imagen de alguna área de la organización</t>
  </si>
  <si>
    <t>El riesgo afecta la imagen de la entidad internamente, de conocimiento general, nivel interno, de junta dircetiva y accionistas y/o de provedores</t>
  </si>
  <si>
    <t>El riesgo afecta la imagen de de la entidad con efecto publicitario sostenido a nivel de sector administrativo, nivel departamental o municipal</t>
  </si>
  <si>
    <t>El riesgo afecta la imagen de la entidad con algunos usuarios de relevancia frente al logro de los objetivos</t>
  </si>
  <si>
    <t>Leve 20%</t>
  </si>
  <si>
    <t>La actividad que conlleva el riesgo se ejecuta como máximos 2 veces por año</t>
  </si>
  <si>
    <t>La actividad que conlleva el riesgo se ejecuta de 3 a 24 veces por año</t>
  </si>
  <si>
    <t>La actividad que conlleva el riesgo se ejecuta de 24 a 500 veces por año</t>
  </si>
  <si>
    <t>La actividad que conlleva el riesgo se ejecuta mínimo 500 veces al año y máximo 5000 veces por año</t>
  </si>
  <si>
    <t>La actividad que conlleva el riesgo se ejecuta más de 5000 veces por año</t>
  </si>
  <si>
    <t>Media</t>
  </si>
  <si>
    <t>Catastrófico
100%</t>
  </si>
  <si>
    <t>Mayor
80%</t>
  </si>
  <si>
    <t>Moderado
60%</t>
  </si>
  <si>
    <t>Menor
40%</t>
  </si>
  <si>
    <t>Leve
20%</t>
  </si>
  <si>
    <t>Muy Baja
20%</t>
  </si>
  <si>
    <t>Baja
40%</t>
  </si>
  <si>
    <t>Alta
80%</t>
  </si>
  <si>
    <t>Muy Alta
100%</t>
  </si>
  <si>
    <t>Media
60%</t>
  </si>
  <si>
    <t>El riesgo afecta la imagen de la entidad a nivel nacional, con efecto publicitarios sostenible a nivel país</t>
  </si>
  <si>
    <t>Con Registro</t>
  </si>
  <si>
    <t>Sin Registro</t>
  </si>
  <si>
    <t>El control no deja registro de la ejecución del control</t>
  </si>
  <si>
    <t>El control deja un registro que permite evidenciar la ejecución del control</t>
  </si>
  <si>
    <t>Ejecucion y Administracion de procesos</t>
  </si>
  <si>
    <t>Fraude Externo</t>
  </si>
  <si>
    <t>Fraude Interno</t>
  </si>
  <si>
    <t>Fallas Tecnologicas</t>
  </si>
  <si>
    <t>Relaciones Laborales</t>
  </si>
  <si>
    <t>Usuarios, productos y practicas , organizacionales</t>
  </si>
  <si>
    <t>Daños Activos Fisicos</t>
  </si>
  <si>
    <r>
      <rPr>
        <b/>
        <sz val="11"/>
        <color theme="9" tint="-0.249977111117893"/>
        <rFont val="Arial Narrow"/>
        <family val="2"/>
      </rPr>
      <t xml:space="preserve">*Nota: </t>
    </r>
    <r>
      <rPr>
        <sz val="11"/>
        <color theme="1"/>
        <rFont val="Arial Narrow"/>
        <family val="2"/>
      </rPr>
      <t>La columna referencia se sugiere para mantener el consecutivo de riesgos, así el riesgo salga del mapa no existirá otro riesgo con el mismo número. Una entidad puede ir en el riesgo 150 pero tener 70 riesgos, lo que permite llevar una traza de los riesgos. Esta información la debe administrar la Oficina Asesora de Planeación o Gerencia de Riesgos.</t>
    </r>
  </si>
  <si>
    <t>Reputacional</t>
  </si>
  <si>
    <t>Frecuencia con la cual se realiza la actividad</t>
  </si>
  <si>
    <t>Reducir (mitigar)</t>
  </si>
  <si>
    <t>Reducir (compartir)</t>
  </si>
  <si>
    <t>Probabilidad Residual</t>
  </si>
  <si>
    <t>Identificación del riesgo</t>
  </si>
  <si>
    <t>Análisis del riesgo inherente</t>
  </si>
  <si>
    <t>Evaluación del riesgo - Valoración de los controles</t>
  </si>
  <si>
    <t>Evaluación del riesgo - Nivel del riesgo residual</t>
  </si>
  <si>
    <t xml:space="preserve">Formato Mapa Riesgos </t>
  </si>
  <si>
    <t>Subcriterios</t>
  </si>
  <si>
    <t xml:space="preserve">     Afectación menor a 10 SMLMV .</t>
  </si>
  <si>
    <t>❌</t>
  </si>
  <si>
    <t>✔</t>
  </si>
  <si>
    <t xml:space="preserve">     Entre 50 y 100 SMLMV </t>
  </si>
  <si>
    <t xml:space="preserve">     Entre 10 y 50 SMLMV </t>
  </si>
  <si>
    <t xml:space="preserve">     Entre 100 y 500 SMLMV </t>
  </si>
  <si>
    <t xml:space="preserve">     Mayor a 500 SMLMV </t>
  </si>
  <si>
    <t xml:space="preserve">     El riesgo afecta la imagen de alguna área de la organización</t>
  </si>
  <si>
    <t xml:space="preserve">     El riesgo afecta la imagen de la entidad internamente, de conocimiento general, nivel interno, de junta dircetiva y accionistas y/o de provedores</t>
  </si>
  <si>
    <t xml:space="preserve">     El riesgo afecta la imagen de la entidad con algunos usuarios de relevancia frente al logro de los objetivos</t>
  </si>
  <si>
    <t xml:space="preserve">     El riesgo afecta la imagen de de la entidad con efecto publicitario sostenido a nivel de sector administrativo, nivel departamental o municipal</t>
  </si>
  <si>
    <t xml:space="preserve">     El riesgo afecta la imagen de la entidad a nivel nacional, con efecto publicitarios sostenible a nivel país</t>
  </si>
  <si>
    <t xml:space="preserve">Afectación menor a 10 SMLMV </t>
  </si>
  <si>
    <r>
      <rPr>
        <b/>
        <sz val="12"/>
        <color theme="9" tint="-0.249977111117893"/>
        <rFont val="Arial Narrow"/>
        <family val="2"/>
      </rPr>
      <t>*Nota 1:</t>
    </r>
    <r>
      <rPr>
        <sz val="12"/>
        <color theme="1"/>
        <rFont val="Arial Narrow"/>
        <family val="2"/>
      </rPr>
      <t xml:space="preserve"> Los atributos de formalización se recogerán de manera informativa, con el fin de conocer el entorno del control y complementar el análisis con elementos cualitativos; éstos no tienen una incidencia directa en su efectividad. </t>
    </r>
  </si>
  <si>
    <t xml:space="preserve"> Matriz de Calor Residual</t>
  </si>
  <si>
    <t>Matriz de Calor Inherente</t>
  </si>
  <si>
    <r>
      <rPr>
        <b/>
        <sz val="12"/>
        <color theme="9" tint="-0.249977111117893"/>
        <rFont val="Arial Narrow"/>
        <family val="2"/>
      </rPr>
      <t>*</t>
    </r>
    <r>
      <rPr>
        <b/>
        <sz val="12"/>
        <rFont val="Arial Narrow"/>
        <family val="2"/>
      </rPr>
      <t>Atributos de</t>
    </r>
    <r>
      <rPr>
        <b/>
        <sz val="12"/>
        <color theme="9" tint="-0.249977111117893"/>
        <rFont val="Arial Narrow"/>
        <family val="2"/>
      </rPr>
      <t xml:space="preserve"> </t>
    </r>
    <r>
      <rPr>
        <b/>
        <sz val="12"/>
        <color rgb="FF000000"/>
        <rFont val="Arial Narrow"/>
        <family val="2"/>
      </rPr>
      <t>Formalización</t>
    </r>
  </si>
  <si>
    <t>Descripción del Control</t>
  </si>
  <si>
    <t>Orientaciones Generales</t>
  </si>
  <si>
    <t>Columna</t>
  </si>
  <si>
    <t>Matriz Mapa de Riesgos</t>
  </si>
  <si>
    <t>Referencia</t>
  </si>
  <si>
    <t xml:space="preserve">Permite definir unl consecutivo de riesgos.
Una entidad puede ir en el riesgo 150, pero tener 70 riesgos, lo que permite llevar una traza de los riesgos. Esta información la debe administrar la oficina asesora de planeación o gerencia de riesgos.  Cuando un el riesgo salga del mapa no existirá otro riesgo con el mismo número. </t>
  </si>
  <si>
    <r>
      <t xml:space="preserve">Antes de iniciar con el diligenciamiento de la información en la matriz, se requiere haber avanzado en el análisis del </t>
    </r>
    <r>
      <rPr>
        <b/>
        <sz val="11"/>
        <rFont val="Arial Narrow"/>
        <family val="2"/>
      </rPr>
      <t>proceso, su objetivo, alcance, actividades clave</t>
    </r>
    <r>
      <rPr>
        <sz val="11"/>
        <rFont val="Arial Narrow"/>
        <family val="2"/>
      </rPr>
      <t xml:space="preserve">, considere los lineamientos establecidos en el </t>
    </r>
    <r>
      <rPr>
        <b/>
        <sz val="11"/>
        <color theme="9" tint="-0.249977111117893"/>
        <rFont val="Arial Narrow"/>
        <family val="2"/>
      </rPr>
      <t>Paso 2: identificación del riesgo</t>
    </r>
    <r>
      <rPr>
        <sz val="11"/>
        <rFont val="Arial Narrow"/>
        <family val="2"/>
      </rPr>
      <t xml:space="preserve">, donde se explica ampliamente las bases para adelanter este análisis.
Así mismo, considere en el </t>
    </r>
    <r>
      <rPr>
        <b/>
        <sz val="11"/>
        <color theme="9" tint="-0.249977111117893"/>
        <rFont val="Arial Narrow"/>
        <family val="2"/>
      </rPr>
      <t>Paso 3: valoración del riesgo</t>
    </r>
    <r>
      <rPr>
        <sz val="11"/>
        <rFont val="Arial Narrow"/>
        <family val="2"/>
      </rPr>
      <t xml:space="preserve"> los lineamientos para definir el No. de veces que se hace la actividad con la cual se relaciona el riesgo y su impacto en términos económicos o reputacionales. En este mismo paso se analizan los controles que deben responder a los atributos de eficiencia e informativos.
</t>
    </r>
    <r>
      <rPr>
        <b/>
        <sz val="11"/>
        <color theme="9" tint="-0.249977111117893"/>
        <rFont val="Arial Narrow"/>
        <family val="2"/>
      </rPr>
      <t>NOTA:</t>
    </r>
    <r>
      <rPr>
        <sz val="11"/>
        <rFont val="Arial Narrow"/>
        <family val="2"/>
      </rPr>
      <t xml:space="preserve"> Si lo considera pertinente, es posible agregar hojas de trabajo adicionales al presente formato que permitan incluir la traza de estos análisis.</t>
    </r>
  </si>
  <si>
    <t>Frecuencia con la cual se lleva a cabo la actividad</t>
  </si>
  <si>
    <t>Utilice la lista de despligue que se encuentra parametrizada, le aparecerán las opciones: i)Daños Activos Fisicos, ii)Ejecucion y Administracion de procesos, iii)Fallas Tecnologicas, iv)Fraude Externo, v)Fraude Interno, vi)Relaciones Laborales, vii)Usuarios, productos y practicas organizacionales.</t>
  </si>
  <si>
    <t>Defina el # de veces que se ejecuta la actividad durante el año, (Recuerde la probabilidad e ocurrencia del riesgo se defien como el No. de veces que se pasa por el punto de riesgo en el periodo de 1 año). La matriz automáticamente hará el cálculo para el nivel de probabilidad inherente (Columnas H-I)</t>
  </si>
  <si>
    <t>Criterios de Impacto</t>
  </si>
  <si>
    <t>Utilice la lista de despligue que se encuentra parametrizada, le aparecerán las opciones de la tabla de Impacto en la Hoja 6 del presente documento. La matriz automáticamente hará el cálculo para el nivel de impacto inherente (Columnas L-M)</t>
  </si>
  <si>
    <t>Teniendo en cuenta que ingresó la información de PROBABILIDAD e IMPACTO, la matriz automáticamente hará el cálculo para la zona de riesgo inherente (Columna N)</t>
  </si>
  <si>
    <r>
      <t xml:space="preserve">Recuerde que el control se define como la medida que permite reducir o mitigar un riesgo. Defina el control (es) que atacan la causa raíz del riesgo, considere la estructura explicada en la guía: </t>
    </r>
    <r>
      <rPr>
        <b/>
        <sz val="9"/>
        <color theme="9" tint="-0.249977111117893"/>
        <rFont val="Arial Narrow"/>
        <family val="2"/>
      </rPr>
      <t>Responsable de ejecutar el control + Acción + Complemento</t>
    </r>
  </si>
  <si>
    <t>Esta casilla no se diligencia, depende de la selección en la columna R.</t>
  </si>
  <si>
    <t>Utilice la lista de despligue que se encuentra parametrizada, le aparecerán las opciones: i)Preventivo, ii)Detectivo, iii)Correctivo.</t>
  </si>
  <si>
    <t>Utilice la lista de despligue que se encuentra parametrizada, le aparecerán las opciones: i)Automático, ii)Manual.</t>
  </si>
  <si>
    <t xml:space="preserve">La matriz automáticamente hará el cálculo para el control analizado (Columna T) </t>
  </si>
  <si>
    <r>
      <t xml:space="preserve">ATRIBUTOS EFICIENCIA
</t>
    </r>
    <r>
      <rPr>
        <sz val="9"/>
        <rFont val="Arial Narrow"/>
        <family val="2"/>
      </rPr>
      <t>Tipo</t>
    </r>
  </si>
  <si>
    <r>
      <t xml:space="preserve">ATRIBUTOS EFICIENCIA
</t>
    </r>
    <r>
      <rPr>
        <sz val="9"/>
        <rFont val="Arial Narrow"/>
        <family val="2"/>
      </rPr>
      <t>Implementación</t>
    </r>
  </si>
  <si>
    <r>
      <t xml:space="preserve">ATRIBUTOS EFICIENCIA
</t>
    </r>
    <r>
      <rPr>
        <sz val="9"/>
        <rFont val="Arial Narrow"/>
        <family val="2"/>
      </rPr>
      <t>Calificación</t>
    </r>
  </si>
  <si>
    <r>
      <t xml:space="preserve">ATRIBUTOS INFORMATIVOS
</t>
    </r>
    <r>
      <rPr>
        <sz val="9"/>
        <rFont val="Arial Narrow"/>
        <family val="2"/>
      </rPr>
      <t>Documentación</t>
    </r>
  </si>
  <si>
    <t>Utilice la lista de despligue que se encuentra parametrizada, le aparecerán las opciones: i)Documentado, ii)Sin documentar.</t>
  </si>
  <si>
    <r>
      <t xml:space="preserve">ATRIBUTOS INFORMATIVOS
</t>
    </r>
    <r>
      <rPr>
        <sz val="9"/>
        <rFont val="Arial Narrow"/>
        <family val="2"/>
      </rPr>
      <t>Frecuencia</t>
    </r>
  </si>
  <si>
    <t>Utilice la lista de despligue que se encuentra parametrizada, le aparecerán las opciones: i)Continua, ii)Aleatoria.</t>
  </si>
  <si>
    <r>
      <t xml:space="preserve">ATRIBUTOS INFORMATIVOS
</t>
    </r>
    <r>
      <rPr>
        <sz val="9"/>
        <rFont val="Arial Narrow"/>
        <family val="2"/>
      </rPr>
      <t>Registro</t>
    </r>
  </si>
  <si>
    <t>Utilice la lista de despligue que se encuentra parametrizada, le aparecerán las opciones: i)Con Registro, ii) Sin Registro.</t>
  </si>
  <si>
    <t>Evaluación del Nivel de Riesgo - Nivel de Riesgo Residual</t>
  </si>
  <si>
    <r>
      <t>La matriz automáticamente hará el cálculo, acorde con el control o controles definidos con sus atributos analizados, lo que permitirá establecer el</t>
    </r>
    <r>
      <rPr>
        <b/>
        <sz val="9"/>
        <color theme="9" tint="-0.249977111117893"/>
        <rFont val="Arial Narrow"/>
        <family val="2"/>
      </rPr>
      <t xml:space="preserve"> nivel de riesgo inherente</t>
    </r>
    <r>
      <rPr>
        <sz val="9"/>
        <rFont val="Arial Narrow"/>
        <family val="2"/>
      </rPr>
      <t xml:space="preserve"> (Columnas Y- Z- AA -AB- AC).</t>
    </r>
  </si>
  <si>
    <t>Utilice la lista de despligue que se encuentra parametrizada, le aparecerán las opciones: i)Aceptar, ii)Evitar, iii)Reducir (compartir), iv)Reducir (mitigar).</t>
  </si>
  <si>
    <t xml:space="preserve">Esta casilla dependerá del tratamiento establecido, si es Aceptar no se requieren acciones adicionales, en caso de escoger Reducir (mitigar) se deben diligenciar las acciones que se adelantarán como complemento a los controles establecidos, no necesariamente son controles adicionales. Para Reducir (compartir), es viable diligenciar la acción que deriva de esta (ejemplo póliza seguros, terceración), indicando información relevante. </t>
  </si>
  <si>
    <r>
      <t xml:space="preserve">Plan de Acción
</t>
    </r>
    <r>
      <rPr>
        <sz val="9"/>
        <rFont val="Arial Narrow"/>
        <family val="2"/>
      </rPr>
      <t xml:space="preserve">Responsable, fecha implementación, fecha seguimiento, seguimiento. </t>
    </r>
  </si>
  <si>
    <t>Utilice la lista de despligue que se encuentra parametrizada, le aparecerán las opciones: i)Finalizado, ii)En curso, la selección en este caso dependerá de las acciones del plan que se hayan establecido en cada caso.</t>
  </si>
  <si>
    <t>Proceso</t>
  </si>
  <si>
    <t>Objetivo</t>
  </si>
  <si>
    <t>Alcance</t>
  </si>
  <si>
    <t>Diligencie el objetivo del proceso.</t>
  </si>
  <si>
    <t>Diligencie el alcance del proceso.</t>
  </si>
  <si>
    <t>Diligencie el nombre del proceso al cual se le identificarán y valorarán los riesgos.</t>
  </si>
  <si>
    <r>
      <t xml:space="preserve">El archivo contiene las siguientes hojas:
-   </t>
    </r>
    <r>
      <rPr>
        <b/>
        <sz val="11"/>
        <rFont val="Arial Narrow"/>
        <family val="2"/>
      </rPr>
      <t>Hoja 1 Instructivo</t>
    </r>
    <r>
      <rPr>
        <sz val="10"/>
        <rFont val="Arial Narrow"/>
        <family val="2"/>
      </rPr>
      <t xml:space="preserve">
 -  </t>
    </r>
    <r>
      <rPr>
        <b/>
        <sz val="11"/>
        <rFont val="Arial Narrow"/>
        <family val="2"/>
      </rPr>
      <t xml:space="preserve">Hoja 2 Mapa Final: </t>
    </r>
    <r>
      <rPr>
        <sz val="10"/>
        <rFont val="Arial Narrow"/>
        <family val="2"/>
      </rPr>
      <t>Encontrará la totalidad de la estructura para la identificación y valoración de los riesgos por proceso, programa o proyecto, acorde con el nivel de desagregación que la entidad considere necesaria.</t>
    </r>
  </si>
  <si>
    <t>Descripción - Lineamientos para el diligenciamiento</t>
  </si>
  <si>
    <r>
      <t xml:space="preserve"> -</t>
    </r>
    <r>
      <rPr>
        <sz val="11"/>
        <rFont val="Arial Narrow"/>
        <family val="2"/>
      </rPr>
      <t xml:space="preserve"> </t>
    </r>
    <r>
      <rPr>
        <b/>
        <sz val="11"/>
        <rFont val="Arial Narrow"/>
        <family val="2"/>
      </rPr>
      <t xml:space="preserve"> Hoja 3 Matriz de Calor Inherente: </t>
    </r>
    <r>
      <rPr>
        <sz val="11"/>
        <rFont val="Arial Narrow"/>
        <family val="2"/>
      </rPr>
      <t xml:space="preserve"> En esta hoja, en la medida en que ese diligencia el Mapa Final, se verán reflejados los riesgos en su zona correspondiente. Esta hoja no se diligencia se genera de manera automática.</t>
    </r>
  </si>
  <si>
    <r>
      <t xml:space="preserve"> -</t>
    </r>
    <r>
      <rPr>
        <sz val="11"/>
        <rFont val="Arial Narrow"/>
        <family val="2"/>
      </rPr>
      <t xml:space="preserve"> </t>
    </r>
    <r>
      <rPr>
        <b/>
        <sz val="11"/>
        <rFont val="Arial Narrow"/>
        <family val="2"/>
      </rPr>
      <t xml:space="preserve"> Hoja 4 Matriz de Calor Residual: </t>
    </r>
    <r>
      <rPr>
        <sz val="11"/>
        <rFont val="Arial Narrow"/>
        <family val="2"/>
      </rPr>
      <t>En esta hoja, en la medida en que ese diligencia el Mapa Final, se verán reflejados los riesgos en su zona correspondiente. Esta hoja no se diligencia se genera de manera automática.</t>
    </r>
  </si>
  <si>
    <r>
      <t xml:space="preserve"> -</t>
    </r>
    <r>
      <rPr>
        <sz val="11"/>
        <rFont val="Arial Narrow"/>
        <family val="2"/>
      </rPr>
      <t xml:space="preserve"> </t>
    </r>
    <r>
      <rPr>
        <b/>
        <sz val="11"/>
        <rFont val="Arial Narrow"/>
        <family val="2"/>
      </rPr>
      <t xml:space="preserve"> Hoja 5 Tabla de probabilidad: </t>
    </r>
    <r>
      <rPr>
        <sz val="11"/>
        <rFont val="Arial Narrow"/>
        <family val="2"/>
      </rPr>
      <t>Tabla referente para todos los cálculos (no se diligencia)</t>
    </r>
  </si>
  <si>
    <r>
      <t xml:space="preserve"> -</t>
    </r>
    <r>
      <rPr>
        <sz val="11"/>
        <rFont val="Arial Narrow"/>
        <family val="2"/>
      </rPr>
      <t xml:space="preserve"> </t>
    </r>
    <r>
      <rPr>
        <b/>
        <sz val="11"/>
        <rFont val="Arial Narrow"/>
        <family val="2"/>
      </rPr>
      <t xml:space="preserve"> Hoja 6 Tabla de Impacto: </t>
    </r>
    <r>
      <rPr>
        <sz val="11"/>
        <rFont val="Arial Narrow"/>
        <family val="2"/>
      </rPr>
      <t>Tabla referente para todos los cálculos (no se diligencia)</t>
    </r>
  </si>
  <si>
    <r>
      <t xml:space="preserve"> -</t>
    </r>
    <r>
      <rPr>
        <sz val="11"/>
        <rFont val="Arial Narrow"/>
        <family val="2"/>
      </rPr>
      <t xml:space="preserve"> </t>
    </r>
    <r>
      <rPr>
        <b/>
        <sz val="11"/>
        <rFont val="Arial Narrow"/>
        <family val="2"/>
      </rPr>
      <t xml:space="preserve"> Hoja 7 Tabla de Valoración de Controles: </t>
    </r>
    <r>
      <rPr>
        <sz val="11"/>
        <rFont val="Arial Narrow"/>
        <family val="2"/>
      </rPr>
      <t>Tabla referente para todos los cálculos (no se diligencia)</t>
    </r>
  </si>
  <si>
    <r>
      <t xml:space="preserve">Teniendo en cuenta que con la expedición del Decreto 1499 de 2017 “Por medio del cual se modifica el Decreto 1083 de 2015, Decreto Único Reglamentario del Sector Función Pública, en lo relacionado con el Sistema de Gestión establecido en el artículo 133 de la Ley 1753 de 2015”, se crea un solo Sistema de Gestión y se alinea con el Sistema de Control Interno, hoy todas las entidades públicas requieren actualizar y/o implementar el Modelo Integrado de Planeación y Gestión MIPG, modelo que incorpora el Modelo Estándar de Control Interno MECI a través de la 7a dimensión del mismo.  En este marco general, el proceso de administración del riesgo es un esfuerzo conjunto entre la Alta Dirección y los servidores en todos sus niveles, ejercicio que inicia con la formulación de la política de Administración del Riesgo, la cual incluye los niveles de responsabilidad frente al seguimiento y evaluación, aspectos que deberán definirse acorde con el Esquema de Líneas de Defensa vinculado a la Dimensión 7.
Teniendo en cuenta lo anterior y dada la necesidad de las entidades frente a la estructuración de los mapas de riesgos, como herramienta fundamental frente a la gestión del riesgo, el presente formato desarrolla un esquema completo acorde con los contenidos metodológicos de la </t>
    </r>
    <r>
      <rPr>
        <b/>
        <sz val="10"/>
        <color theme="9" tint="-0.249977111117893"/>
        <rFont val="Arial Narrow"/>
        <family val="2"/>
      </rPr>
      <t>Guía para la Administración del Riesgo y el diseño de controles V5</t>
    </r>
    <r>
      <rPr>
        <sz val="10"/>
        <rFont val="Arial Narrow"/>
        <family val="2"/>
      </rPr>
      <t>. El formato cuenta con celdas parametrizadas y permite contar con los respectivos mapas de calor para riesgo inherente y riesgo residual.</t>
    </r>
  </si>
  <si>
    <t>Analice las consecuencias que puede ocasionar a la organización la materialización del riesgo, redacte de la forma más concreta posible.</t>
  </si>
  <si>
    <t>Circunstancias bajo las cuales se presenta el riesgo, es la situación más evidente frente al riesgo, redacte de la forma más concreta posible.</t>
  </si>
  <si>
    <t>Causa  principal  o básica, corresponde a las razones por la cuales se puede presentar  el riesgo, redacte de la forma más concreta posible.</t>
  </si>
  <si>
    <r>
      <t xml:space="preserve">Consolida o resume los análisis sobre impacto + causa inmediata + causa raíz, permitiendo contar con una redacción clara y concreta del riesgo indentificado. Tenga en cuenta la estructura de alto nivel establecida en al guía, inicia con </t>
    </r>
    <r>
      <rPr>
        <b/>
        <sz val="9"/>
        <color theme="9" tint="-0.249977111117893"/>
        <rFont val="Arial Narrow"/>
        <family val="2"/>
      </rPr>
      <t>POSIBILIDAD DE + Impacto para la entidad (Qué) + Causa Inmediata (Cómo) + Causa Raíz (Por qué)</t>
    </r>
  </si>
  <si>
    <t>Impacto Inherente</t>
  </si>
  <si>
    <t>Leve</t>
  </si>
  <si>
    <t>Calificación Atributos</t>
  </si>
  <si>
    <t>Preventivo y Automático</t>
  </si>
  <si>
    <t>Preventivo y Manual</t>
  </si>
  <si>
    <t>Detectivo y Automático</t>
  </si>
  <si>
    <t>Detectivo y Manual</t>
  </si>
  <si>
    <t>Correctivo y Automático</t>
  </si>
  <si>
    <t>Correctivo y Manual</t>
  </si>
  <si>
    <t>Administración de Bienes e Infraestructura</t>
  </si>
  <si>
    <t>Administrar los activos e infraestructura de la Entidad, para satisfacer las necesidades y requerimientos de recursos físicos y servicios generales de los usuarios internos y externos del Instituto, a través de la planeación, mantenimiento, atención de requerimientos y toma física de activos.</t>
  </si>
  <si>
    <t>Atención a la Ciudadanía</t>
  </si>
  <si>
    <t>Comunicación Estratégica</t>
  </si>
  <si>
    <t>Control Interno Disciplinario</t>
  </si>
  <si>
    <t>Direccionamiento Estratégico</t>
  </si>
  <si>
    <t>Divulgación y Apropiación Social del Patrimonio</t>
  </si>
  <si>
    <t>Fortalecimiento del SIG</t>
  </si>
  <si>
    <t>Gestión Contractual</t>
  </si>
  <si>
    <t>Gestión de Sistemas de Información y Tecnología</t>
  </si>
  <si>
    <t>Gestión de Talento Humano</t>
  </si>
  <si>
    <t>Gestión Documental</t>
  </si>
  <si>
    <t>Gestión Financiera</t>
  </si>
  <si>
    <t>Gestión Jurídica</t>
  </si>
  <si>
    <t>Gestión Territorial del Patrimonio</t>
  </si>
  <si>
    <t>Formular, gestionar y orientar actuaciones en el territorio que permitan la protección, conservación y sostenibilidad del patrimonio cultural y natural del Distrito Capital.</t>
  </si>
  <si>
    <t>Protección e Intervención del Patrimonio</t>
  </si>
  <si>
    <t>Seguimiento y Evaluación</t>
  </si>
  <si>
    <t>% Probabilidad Inherente</t>
  </si>
  <si>
    <t>% Impacto Inherente</t>
  </si>
  <si>
    <t>Plan de Contingencia</t>
  </si>
  <si>
    <t>Controles</t>
  </si>
  <si>
    <t>Acciones de Mitigación</t>
  </si>
  <si>
    <t>Fecha Fin</t>
  </si>
  <si>
    <t>Actividad</t>
  </si>
  <si>
    <t>Recursos</t>
  </si>
  <si>
    <t>Qué hacer durante?</t>
  </si>
  <si>
    <t>Qué hacer después?</t>
  </si>
  <si>
    <t xml:space="preserve">Resultados del plan de contingencia y evidencias </t>
  </si>
  <si>
    <t>1. Descripción Cualitativa Controles</t>
  </si>
  <si>
    <t>1. Estado Controles</t>
  </si>
  <si>
    <t>1. Evidencia Controles</t>
  </si>
  <si>
    <t>1. Descripción Cualitativa Acciones</t>
  </si>
  <si>
    <t>1. Materialización del riesgo</t>
  </si>
  <si>
    <t>1. Aplicación del Plan de Contingencias</t>
  </si>
  <si>
    <t>1. Evidencias Aplicación Plan de Contingencias</t>
  </si>
  <si>
    <t>Fecha Inicio</t>
  </si>
  <si>
    <t>x</t>
  </si>
  <si>
    <t>1. Evidencia de las acciones</t>
  </si>
  <si>
    <t>Estado Controles</t>
  </si>
  <si>
    <t>Evidencia aplicación de controles</t>
  </si>
  <si>
    <t>No evidencia aplicación de controles</t>
  </si>
  <si>
    <t>Controles aplicados parcialmente y adjunta evidencias</t>
  </si>
  <si>
    <t>Controles aplicados parcialmente y no adjunta evidencias</t>
  </si>
  <si>
    <t>Evidencias no concuerdan</t>
  </si>
  <si>
    <t>Estado de Acciones</t>
  </si>
  <si>
    <t>Evidencia ejecución de acciones</t>
  </si>
  <si>
    <t>Acciones ejecutadas parcialmente y adjunta evidencias</t>
  </si>
  <si>
    <t>Acciones ejecutadas parcialmente y no adjunta evidencias</t>
  </si>
  <si>
    <t>No evidencia ejecución de acciones</t>
  </si>
  <si>
    <t>Estado OAP</t>
  </si>
  <si>
    <t>Evidencia ejecución</t>
  </si>
  <si>
    <t>No se evidencia ejecución</t>
  </si>
  <si>
    <t>No se envió monitoreo</t>
  </si>
  <si>
    <t>Segunda Línea de Defensa - OAP</t>
  </si>
  <si>
    <t>1. Observaciones Controles</t>
  </si>
  <si>
    <t>1. Observaciones Estados de Mitigación</t>
  </si>
  <si>
    <t>1. Estado Acciones de Mitigación</t>
  </si>
  <si>
    <t>1. Observaciones C.I.</t>
  </si>
  <si>
    <t>1. Calificación C.I.</t>
  </si>
  <si>
    <t>Tercera Línea de Defensa C.I.</t>
  </si>
  <si>
    <t>Apoyo</t>
  </si>
  <si>
    <t>Estratégico</t>
  </si>
  <si>
    <t>Evaluación</t>
  </si>
  <si>
    <t>Misional</t>
  </si>
  <si>
    <t>No</t>
  </si>
  <si>
    <t>Sí</t>
  </si>
  <si>
    <t>Sí o No</t>
  </si>
  <si>
    <t xml:space="preserve">INSTITUTO DISTRITAL DE PATRIMONIO CULTURAL </t>
  </si>
  <si>
    <t>PROCESO FORTALECIMIENTO DEL SIG</t>
  </si>
  <si>
    <t>IDENTIFICACIÓN DE RIESGOS</t>
  </si>
  <si>
    <t>ESTABLECIMIENTO DEL CONTEXTO</t>
  </si>
  <si>
    <t>Contexto</t>
  </si>
  <si>
    <t>Factor</t>
  </si>
  <si>
    <t>Descripción del factor (causa)</t>
  </si>
  <si>
    <t>Clasificación DOFA</t>
  </si>
  <si>
    <t>Externo</t>
  </si>
  <si>
    <t xml:space="preserve"> </t>
  </si>
  <si>
    <t>Interno</t>
  </si>
  <si>
    <t>Uso del poder</t>
  </si>
  <si>
    <t>Acción u omisión</t>
  </si>
  <si>
    <t>Desviar la gestión de lo público</t>
  </si>
  <si>
    <t>Beneficio privado</t>
  </si>
  <si>
    <t>Riesgo definido como:</t>
  </si>
  <si>
    <t>Objetivo del Proceso</t>
  </si>
  <si>
    <t>Objetivo Estratégico</t>
  </si>
  <si>
    <t>Económico / Presupuestal</t>
  </si>
  <si>
    <t>Impacto
(Qué puede pasar?)</t>
  </si>
  <si>
    <t>Causa Inmediata
(Cómo?)</t>
  </si>
  <si>
    <t>Causa Raíz
(Por qué?)</t>
  </si>
  <si>
    <t>Descripción del Riesgo
(Qué + Cómo + Por qué)</t>
  </si>
  <si>
    <t>Definición de Riesgo (Coloque una X si aplica)</t>
  </si>
  <si>
    <t>Nivel</t>
  </si>
  <si>
    <t>Descriptor</t>
  </si>
  <si>
    <t>Casi seguro</t>
  </si>
  <si>
    <t>Probable</t>
  </si>
  <si>
    <t>Posible</t>
  </si>
  <si>
    <t>Improbable</t>
  </si>
  <si>
    <t>Rara vez</t>
  </si>
  <si>
    <t>Más de 1 vez al año.</t>
  </si>
  <si>
    <t>Es viable que el evento ocurra en la mayoría de las circunstancias.</t>
  </si>
  <si>
    <t>El evento podrá ocurrir en algún momento.</t>
  </si>
  <si>
    <t>El evento puede ocurrir en algún momento.</t>
  </si>
  <si>
    <t>Al menos 1 vez en los últimos 2 años.</t>
  </si>
  <si>
    <t>Al menos 1 vez en el último año.</t>
  </si>
  <si>
    <t>Al menos 1 vez en los últimos 5 años.</t>
  </si>
  <si>
    <t>No se ha presentado en los últimos 5 años.</t>
  </si>
  <si>
    <t>Análisis de riesgo inherente</t>
  </si>
  <si>
    <t>Tabla de Probabilidad  - Riesgos de Corrupción</t>
  </si>
  <si>
    <t>El evento puede ocurrir sólo en circunstancias excepcionales (poco comunes o anormales)</t>
  </si>
  <si>
    <t>¿Afectar al grupo de funcionarios del proceso?</t>
  </si>
  <si>
    <t>Si el riesgo de corrupción se materializa podría…</t>
  </si>
  <si>
    <t>¿Afectar el cumplimiento de metas y objetivos de la dependencia?</t>
  </si>
  <si>
    <t>¿Afectar el cumplimiento de la misión de la entidad?</t>
  </si>
  <si>
    <t>¿Afectar el cumplimiento de la misión del sector al que pertenece la entidad?</t>
  </si>
  <si>
    <t>¿Generar pérdida de confianza de la entidad, afectando su reputación?</t>
  </si>
  <si>
    <t>¿Generar pérdida de recursos económicos?</t>
  </si>
  <si>
    <t>¿Afectar la generación de los productos o la prestación de servicios?</t>
  </si>
  <si>
    <t>¿Dar lugar al detrimento de calidad de vida de la comunidad por la pérdida del bien, servicios o recursos públicos?</t>
  </si>
  <si>
    <t>¿Generar pérdida de información de la entidad?</t>
  </si>
  <si>
    <t>¿Generar intervención de los órganos de control, de la fiscalía u otro ente?</t>
  </si>
  <si>
    <t>¿Dar lugar a procesos sancionatorios?</t>
  </si>
  <si>
    <t>¿Dar lugar a procesos disciplinarios?</t>
  </si>
  <si>
    <t>¿Dar lugar a procesos fiscales?</t>
  </si>
  <si>
    <t>¿Dar lugar a procesos penales?</t>
  </si>
  <si>
    <t>¿Generar pérdida de cedibilidad del sector?</t>
  </si>
  <si>
    <t>¿Generar lesiones físicas o pérdida de vidas humanas?</t>
  </si>
  <si>
    <t>¿Afectar la imagen regional?</t>
  </si>
  <si>
    <t>¿Afectar la imagen nacional?</t>
  </si>
  <si>
    <t>¿Generar daño ambiental?</t>
  </si>
  <si>
    <t>Suma "Sí"</t>
  </si>
  <si>
    <t>Concatenación Probabilidad e Impacto</t>
  </si>
  <si>
    <t>Valoración del Riesgo</t>
  </si>
  <si>
    <t>Casi seguro Catastrófico</t>
  </si>
  <si>
    <t>Casi seguro Mayor</t>
  </si>
  <si>
    <t>Casi seguro Moderado</t>
  </si>
  <si>
    <t>Probable Catastrófico</t>
  </si>
  <si>
    <t>Probable Mayor</t>
  </si>
  <si>
    <t>Probable Moderado</t>
  </si>
  <si>
    <t>Posible Catastrófico</t>
  </si>
  <si>
    <t>Posible Mayor</t>
  </si>
  <si>
    <t>Posible Moderado</t>
  </si>
  <si>
    <t>Improbable Catastrófico</t>
  </si>
  <si>
    <t>Improbable Mayor</t>
  </si>
  <si>
    <t>Improbable Moderado</t>
  </si>
  <si>
    <t>Rara vez Catastrófico</t>
  </si>
  <si>
    <t>Rara vez Mayor</t>
  </si>
  <si>
    <t>Rara vez Moderado</t>
  </si>
  <si>
    <t>Valoración Riesgo Corrupción</t>
  </si>
  <si>
    <t>Se espera que el evento ocurra en la mayoría de las circunstancias. Es muy seguro que se presente.</t>
  </si>
  <si>
    <t>Casi Seguro</t>
  </si>
  <si>
    <t>Naturaleza</t>
  </si>
  <si>
    <t>¿El control es automático?</t>
  </si>
  <si>
    <t>¿El control es manual?</t>
  </si>
  <si>
    <t>Puntaje ¿Existen manuales, instructivos o procedimientos
para el manejo del control?</t>
  </si>
  <si>
    <t>Puntaje ¿Está(n) definido(s) el(los) responsable(s) de la
ejecución del control y del seguimiento?</t>
  </si>
  <si>
    <t>Puntaje ¿El control es automático?</t>
  </si>
  <si>
    <t>Puntaje ¿El control es manual?</t>
  </si>
  <si>
    <t>Puntaje ¿La frecuencia de ejecución del control y
seguimiento es adecuada?</t>
  </si>
  <si>
    <t>Puntaje ¿Se cuenta con evidencias de la ejecución y
seguimiento del control?</t>
  </si>
  <si>
    <t>Calificación Controles</t>
  </si>
  <si>
    <t>Puntaje e disminuir</t>
  </si>
  <si>
    <t>Nivel Probailidad Residual</t>
  </si>
  <si>
    <t>Descriptor Probailidad Residual</t>
  </si>
  <si>
    <t>Concatenación riesgo residual</t>
  </si>
  <si>
    <t>Objetivo Estratégicos</t>
  </si>
  <si>
    <t>Consolidar la capacidad institucional y ciudadana para la identificación, reconocimiento, activación y salvaguardia del patrimonio cultural, reconociendo la diversidad territorial, poblacional y simbólica del patrimonio.</t>
  </si>
  <si>
    <t>Generar acciones de protección y recuperación del patrimonio cultural del distrito y de su significado histórico, urbano, arquitectónico, cultural y simbólico a diferentes escalas desde una perspectiva de integralidad.</t>
  </si>
  <si>
    <t>Ampliar la cobertura en la formación en patrimonio cultural en el ciclo integral de educación en Bogotá.</t>
  </si>
  <si>
    <t>Consolidar los patrimonios de Bogotá-región como referente de significados sociales y determinante de las dinámicas del ordenamiento territorial.</t>
  </si>
  <si>
    <t>Consolidar un referente simbólico, histórico y patrimonial, que reconozca las múltiples memorias, el valor los ritos funerarios, dignifique a las víctimas del conflicto, interpele a la sociedad sobre el pasado violento y la construcción de la paz.</t>
  </si>
  <si>
    <t>Fortalecer la capacidad administrativa para el desarrollo de la gestión institucional.</t>
  </si>
  <si>
    <t>Cod. Control</t>
  </si>
  <si>
    <t>Letra Control</t>
  </si>
  <si>
    <t>Puntaje ¿En el tiempo que lleva la herramienta ha demostrado ser efectiva?</t>
  </si>
  <si>
    <t>¿En el tiempo que lleva la herramienta ha demostrado ser efectiva?</t>
  </si>
  <si>
    <t>¿Existen manuales, instructivos o procedimientos para el manejo del control?</t>
  </si>
  <si>
    <t>¿Está(n) definido(s) el(los) responsable(s) de la ejecución del control y del seguimiento?</t>
  </si>
  <si>
    <t>¿La frecuencia de ejecución del control y seguimiento es adecuada?</t>
  </si>
  <si>
    <t>¿Se cuenta con evidencias de la ejecución y seguimiento del control?</t>
  </si>
  <si>
    <t>Nivel de Riesgo Inherente</t>
  </si>
  <si>
    <t>Nivel de Riesgo Residual</t>
  </si>
  <si>
    <t>Riesgo Definido Como</t>
  </si>
  <si>
    <t>Formato Mapa Riesgos - Controles Riesgos de Gestión</t>
  </si>
  <si>
    <t>Formato Mapa Riesgos  - Controles Riesgos de Corrupción</t>
  </si>
  <si>
    <t>Formato Mapa Riesgos - Seguimiento</t>
  </si>
  <si>
    <t>Evidencia del Control</t>
  </si>
  <si>
    <t>Entregable</t>
  </si>
  <si>
    <t>Programado</t>
  </si>
  <si>
    <t>Ejecutado</t>
  </si>
  <si>
    <t>¿El Riesgo se materializó durante el periodo?</t>
  </si>
  <si>
    <t>Materialización</t>
  </si>
  <si>
    <t>¿Se presentó Plan de Mejoramiento durante el periodo?</t>
  </si>
  <si>
    <t>Seguimiento Primer Cuatrimestre</t>
  </si>
  <si>
    <t>Seguimiento Segundo Cuatrimestre</t>
  </si>
  <si>
    <t>Seguimiento Tercer Cuatrimestre</t>
  </si>
  <si>
    <t>3. Descripción Cualitativa Controles</t>
  </si>
  <si>
    <t>3. Evidencia Controles</t>
  </si>
  <si>
    <t>3. Descripción Cualitativa Acciones</t>
  </si>
  <si>
    <t>3. Evidencia de las acciones</t>
  </si>
  <si>
    <t>3. Aplicación del Plan de Contingencias</t>
  </si>
  <si>
    <t>3. Evidencias Aplicación Plan de Contingencias</t>
  </si>
  <si>
    <t>3. Observaciones Controles</t>
  </si>
  <si>
    <t>3. Estado Controles</t>
  </si>
  <si>
    <t>3. Observaciones Estados de Mitigación</t>
  </si>
  <si>
    <t>3. Estado Acciones de Mitigación</t>
  </si>
  <si>
    <t>3. Observaciones C.I.</t>
  </si>
  <si>
    <t>3. Calificación C.I.</t>
  </si>
  <si>
    <t>3. Materialización del riesgo</t>
  </si>
  <si>
    <t>Periodicidad de la aplicación del Control</t>
  </si>
  <si>
    <t>Responsable de la aplicación del control</t>
  </si>
  <si>
    <t>Primera Línea de Defensa - Líderes de Proceso</t>
  </si>
  <si>
    <t>2. Descripción Cualitativa Controles</t>
  </si>
  <si>
    <t>2. Evidencia Controles</t>
  </si>
  <si>
    <t>2. Descripción Cualitativa Acciones</t>
  </si>
  <si>
    <t>2. Evidencia de las acciones</t>
  </si>
  <si>
    <t>2. Aplicación del Plan de Contingencias</t>
  </si>
  <si>
    <t>2. Evidencias Aplicación Plan de Contingencias</t>
  </si>
  <si>
    <t>2. Observaciones Controles</t>
  </si>
  <si>
    <t>2. Estado Controles</t>
  </si>
  <si>
    <t>2. Observaciones Estados de Mitigación</t>
  </si>
  <si>
    <t>2. Estado Acciones de Mitigación</t>
  </si>
  <si>
    <t>2. Observaciones C.I.</t>
  </si>
  <si>
    <t>2. Calificación C.I.</t>
  </si>
  <si>
    <t>2. Materialización del riesgo</t>
  </si>
  <si>
    <t>Garantizar la atención amable, oportuna y confiable a la ciudadanía, atendiendo criterios diferenciales de accesibilidad y lineamientos del orden nacional y distrital en materia de atención a la ciudadanía; a través de los canales de interacción presenciales, telefónicos y virtuales, dispuestos para satisfacer de manera efectiva las demandas y necesidades de la ciudadanía en el marco misional del IDPC</t>
  </si>
  <si>
    <t>Impartir lineamientos y brindar acompañamiento a los procesos del IDPC para la definición de políticas, objetivos, estrategias, planes, programas y proyectos institucionales que promuevan el acceso y participación a los derechos patrimoniales y culturales de las personas que habitan el Distrito Capital.Impartir lineamientos y brindar acompañamiento a los procesos del IDPC para la definición de políticas, objetivos, estrategias, planes, programas y proyectos institucionales que promuevan el acceso y participación a los derechos patrimoniales y culturales de las personas que habitan el Distrito Capital.</t>
  </si>
  <si>
    <t xml:space="preserve">Comunicar la información interna y externa del Instituto hacia los diferentes grupos de interés, através del cumplimiento de los procedimientos, planes, lineamientos , directrices emitidos en materia de comunicaciones, para asegurar su correcto flujo y el acceso a la información pública en torno a la gestión y apropiación Patrimonio Cultural de Bogotá D.C. </t>
  </si>
  <si>
    <t>Orientar, articular y coordinar la sostenibilidad y mejora continua del Sistema de Gestión y Control del IDPC, así como la implementación de nuevas políticas de gestión y desempeño bajo el referente del Modelo Integrado de Planeación y Gestión - MIPG, a través de la asesoría, acompañamiento, formulación y monitoreo de los lineamientos, metodologías y/o instrumentos de gestión aplicables a los procesos, con el propósito de fortalecer la gestión y desempeño del Instituto.</t>
  </si>
  <si>
    <t>Realizar acciones de valoración, apropiación y divulgación del patrimonio cultural del Distrito Capital a través de exposiciones, publicaciones, acciones de apropiación (recorridos, identificación de PCI, educativa, cultural), fomento (estímulos), formación (civinautas), y acceso a la documentación del centro documentación para afianzar el sentido de apropiación social del patrimonio.</t>
  </si>
  <si>
    <t>Realizar acciones de protección, conservación, recuperación de los Bienes de interés cultural a través de la evaluación técnica de los proyectos de intervención a cargo del Instituto Distrital del Patrimonio Cultural o terceros, la intervenciones directas a los BIC, el estudio de valores patrimoniales de los inmuebles del ámbito Distrital, el control urbano, la promoción de declaratorias de BIC de acuerdo con la normatividad vigente</t>
  </si>
  <si>
    <t>Administrar el Talento Humano del IDPC, para apalancar el logro de los objetivos institucionales definidos por la alta dirección a través de la gestión de los procesos de ingreso, permanencia y retiro de los servidores, de acuerdo con la normatividad vigente.</t>
  </si>
  <si>
    <t>Realizar asesoría Jurídica y representación Judicial a través del ejercicio de la actividad jurídica, para apoyar el desarrollo y fortalecimiento de los procesos institucionales y prevenir la ocurrencia del daño antijurídico.</t>
  </si>
  <si>
    <t>Estructurar, adelantar, orientar y acompañar la gestión precontractual, contractual y post-contractual de conformidad con las disposiciones legales vigentes, con el fin de aportar al cumplimiento de la misión institucional.</t>
  </si>
  <si>
    <t>Gestionar, implementar y orientar las actividades administrativas, técnicas y tecnológicas propias de la gestión documental a través de la administración, manejo y organización de la información con el propósito de garantizar la consulta y la conservación de la memoria institucional en la entidad</t>
  </si>
  <si>
    <t xml:space="preserve">Gestionar de manera integral las tecnologías de la información en la organización, prestando servicios acordes a las necesidades de la institución y los avances en la materia, para contribuir al desarrollo de los procesos estratégicos, misionales y de apoyo a través de la tecnología. </t>
  </si>
  <si>
    <t>Adelantar los trámites tendientes a establecer la responsabilidad disciplinaria de los servidores y ex servidores públicos con ocasión del presunto incumplimiento de deberes, extralimitación u omisión de funciones o por presunta violación al régimen de inhabilidades e incompatibilidades y conflicto de intereses.</t>
  </si>
  <si>
    <t>Administrar y controlar los recursos financieros asignados y generados por el Instituto Distrital de Patrimonio Cultural, con el fin de realizar una adecuada gestión de los recursos financieros, que permitan el cumplimiento oportuno de los objetivos misionales conforme al marco legal vigente.</t>
  </si>
  <si>
    <t>Realizar seguimiento y evaluar la gestión de la entidad y la efectividad del Sistema de Control Interno generando recomendaciones y alertas que contribuyen al mejoramiento del desempeño institucional y al fortalecimiento del control en la entidad.</t>
  </si>
  <si>
    <t>por deterioro o siniestro de los bienes muebles e inmuebles</t>
  </si>
  <si>
    <t>Debido a la falta de mantenimiento, condiciones de seguridad deficientes, uso incorrecto o inadecuado, intención de causar daño y causas naturales.</t>
  </si>
  <si>
    <t>Posibilidad de afectación económica por deterioro o siniestro de los bienes muebles e inmuebles debido a la falta de mantenimiento, condiciones de seguridad deficientes, uso incorrecto o inadecuado, intención de causar daño y fenómenos naturales.</t>
  </si>
  <si>
    <t>X</t>
  </si>
  <si>
    <t>por pérdida, vencimiento o merma de bienes</t>
  </si>
  <si>
    <t>Debido a la falta de control en existencia, fechas de caducidad y condiciones de almacenamiento</t>
  </si>
  <si>
    <t>Posibilidad de afectación económico / presupuestal por pérdida, vencimiento o merma de bienes debido a la falta de control en existencia, fechas de caducidad y condiciones de almacenamiento.</t>
  </si>
  <si>
    <t>Destinar los bienes o recursos de la entidad a actividades no relacionadas con la misión o las funciones institucionales.</t>
  </si>
  <si>
    <t>Debido al abuso de autoridad en el cargo o deficiente control de los bienes, permitiendo que un tercero haga uso indebido de ellos.</t>
  </si>
  <si>
    <t>Posibilidad de afectación económica por destinar los bienes o recursos de la entidad a actividades no relacionadas con la misión o las funciones institucionales, debido al abuso de autoridad en el cargo o deficiente control de los bienes, permitiendo que un tercero haga uso indebido de ellos.</t>
  </si>
  <si>
    <t xml:space="preserve">Contar con el inventario completo de la colección registrado y verificado en el software de Colecciones Colombianas.  
</t>
  </si>
  <si>
    <t>Deficiencia y faltantes de información de los datos básicos de identificación de las piezas de la colección en la base de datos Colecciones Colombianas.</t>
  </si>
  <si>
    <t>Posibilidad de afectación económica  por la pérdida de piezas de la colección del Museo de Bogotá debido a la inconsistencia del inventario físico en relación al reporte emitido por el software de Colecciones Colombianas</t>
  </si>
  <si>
    <t>Falta de control y medición de las condiciones ambientales de humedad y temperatura en los espacios de exhibición de las casas Siete balcones y Sámano.</t>
  </si>
  <si>
    <t>Condiciones inadecuadas de humedad y temperatura en las salas de exhibición</t>
  </si>
  <si>
    <t>Posibilidad de afectación reputacional por daños de piezas de la colección debido a fallas en los equipos de medición ambiental que no se encuentran con la calibración apropiadas</t>
  </si>
  <si>
    <t>Mensual</t>
  </si>
  <si>
    <t>Profesional universitario responsable de Administración de Bienes.</t>
  </si>
  <si>
    <t xml:space="preserve">Ejecutar las actividades del Manual de Procedimientos Administrativos y Contables para el Manejo y Control de los Bienes en las Entidades de Gobierno Distritales. </t>
  </si>
  <si>
    <t>Líder del Proceso de Bienes e Infraestructura</t>
  </si>
  <si>
    <t>Elaboración del informe del hecho para presentar a la entidad competente de acuerdo con el tipo de afectación que se presente.</t>
  </si>
  <si>
    <t>Seguimiento al caso hasta que se de el cierre del mismo.</t>
  </si>
  <si>
    <t>Carta a la aseguradora, a Control Interno o al supervisor del contratista responsable.</t>
  </si>
  <si>
    <t>Para riesgos menores se usan los recursos que se encuentran disponibles en el contrato de ferreteria y para riesgos mayores se hace afectación de la póliza de seguro.</t>
  </si>
  <si>
    <t>Cuatrimestral</t>
  </si>
  <si>
    <t>Profesional universitario responsable de Administración de Bienes. - Gerente del Museo</t>
  </si>
  <si>
    <t>Anual</t>
  </si>
  <si>
    <t xml:space="preserve">Elaborar reporte al ordenador del gasto de la ocurrencia del hecho y, si es pertinente, a Control Disciplinario o a personería, o al supervisor, según sea el caso. </t>
  </si>
  <si>
    <t>No se requieren recursos adicionales</t>
  </si>
  <si>
    <t>Entregar la documentación y atender los requerimientos que se presenten por parte de quien esté realizando la investigación.</t>
  </si>
  <si>
    <t>Se realiza la aplicación del movimiento contable de acuerdo con el resultado de la investigación.</t>
  </si>
  <si>
    <t>Movimiento contable aplicado y comprobante contable con soporte del resultado de la investigación.</t>
  </si>
  <si>
    <t xml:space="preserve">Pérdida de documentos de la colección del centro de documentación
</t>
  </si>
  <si>
    <t>Deficiencia en los controles de préstamo del material bibliográfico del Centro de Documentación.</t>
  </si>
  <si>
    <t>Trimestral</t>
  </si>
  <si>
    <t>Registro de la planilla de préstamo de material del centro de documentación debidamente diligenciada indicando el estado del material al momento de entrega y devolución del mismo</t>
  </si>
  <si>
    <t>Planillas de préstamo de material del Centro de Documentación debidamente diligenciadas</t>
  </si>
  <si>
    <t>No envió monitoreo</t>
  </si>
  <si>
    <t>Aún no inicia ejecución</t>
  </si>
  <si>
    <t>Acción finalizada</t>
  </si>
  <si>
    <t>Contratista a cargo del Centro de Documentación</t>
  </si>
  <si>
    <t>Posible afectación económica por pérdida de material de las colecciones del Centro de Documentación debido a falencias en la devolución de material bibliográfico del centro de documentación.</t>
  </si>
  <si>
    <t>Cada vez que se realiza el préstamo de la documentación</t>
  </si>
  <si>
    <t>Documento con la verificación del inventario</t>
  </si>
  <si>
    <t>Registrar los ingresos de nuevas publicaciones al centro de documentación</t>
  </si>
  <si>
    <t>Realizar anualmente la verificación fisica del inventario de publicaciones</t>
  </si>
  <si>
    <t>Inventario actualizado con corte cuatrimestral</t>
  </si>
  <si>
    <t>Elaborar el cronograma de mantenimiento preventivo de los bienes muebles e inmuebles de la entidad para la vigencia de acuerdo con los requerimientos identificados</t>
  </si>
  <si>
    <t>Cronograma de mantenimiento preventivo para la vigencia aprobado</t>
  </si>
  <si>
    <t>Ejecutar y realizar reporte de ejecución de actividades del cronograma de mantenimiento preventivo de los bienes muebles e inmuebles de la entidad</t>
  </si>
  <si>
    <t>Informe mensual de ejecución de actividades del cronograma de mantenimiento preventivo</t>
  </si>
  <si>
    <t>Aplicar el sistema de control y registro de entradas y salida de bienes de la entidad</t>
  </si>
  <si>
    <t>Reportes de autorizaciones de entradas y salidas del de bienes registradas en el periodo</t>
  </si>
  <si>
    <t>Realizar toma fisica de los inventarios de los bienes devolutivos de la entidad</t>
  </si>
  <si>
    <t>Cronograma de toma fisica de inventario de bienes devolutivos y cuadro de control de toma fisica de inventario de bienes devolutivos</t>
  </si>
  <si>
    <t>Polizas vigentes de los activos de la entidad</t>
  </si>
  <si>
    <t xml:space="preserve">Asegurar los activos de la entidad contra siniestros </t>
  </si>
  <si>
    <t>Realizar trimestralmente una jornada de organización de espacios de almacenamiento y bodegaje</t>
  </si>
  <si>
    <t>Acta de verificación de espacios de almacenamiento y bodegaje.</t>
  </si>
  <si>
    <t>Documento de verificación de saldos en existencia</t>
  </si>
  <si>
    <t>Definir los espacios de almacenamiento de bienes en las sedes de la entidad</t>
  </si>
  <si>
    <t>Mapa de distribución de almacenes de bienes</t>
  </si>
  <si>
    <t>Profesional universitario responsable de Administración de Bienes. - Gerente del Museo de Bogotá</t>
  </si>
  <si>
    <t>Realizar trimestralmente la comparación de los saldos del inventrario fisico y el inevntario registrado en el sistema SIIGO</t>
  </si>
  <si>
    <t>29/02/2025</t>
  </si>
  <si>
    <t>Actualizar las hojas de vida de los activos con la información de los mantenimientos preventivos y correctivos</t>
  </si>
  <si>
    <t>Hoja de vida actualizadas</t>
  </si>
  <si>
    <t>Verificar que se cuente con los documentos de soporte de reconocimiento de los responsables de los bienes devolutivos</t>
  </si>
  <si>
    <t>Formatos de Traslados o Reintegros de Bienes Devolutivos radicados y firmados</t>
  </si>
  <si>
    <t>Realizar la validación física de los objetos y la revisión de la información básica para la identificación de los bienes que se encontraban sin registrar en la base de datos de las colecciones del Museo de Bogotá. Se crean uno a uno los objetos en el aplicativo Colecciones Colombianas.</t>
  </si>
  <si>
    <t>Reporte del aplicativo Colecciones Colombianas con la base de datos de los objetos que se encuentran creados a la fecha en la base de datos</t>
  </si>
  <si>
    <t>Revisar la generalidad de la información y se genera en el aplicativo Colecciones Colombianas un reporte con la base de datos de las piezas de la colección del Museo de Bogotá que han sido revisadas, validada su existencia y se encuentran creados en el aplicativo Colecciones Colombianas.</t>
  </si>
  <si>
    <t xml:space="preserve">1. Reporte del aplicativo Colecciones Colombianas con  los objetos de la colección que fueron revisados, validados y confirmada su existencia física.
2. Reporte del aplicativo Colecciones Colombianas con los objetos a los que les fueron actualizados sus datos básicos de identificación.
3.   Reporte del aplicativo Colecciones Colombianas con los objetos creados    aplicativo Colecciones Colombianas    durante el cuatrimestre reportado. </t>
  </si>
  <si>
    <t>Revisar la vigencia de los Certificados de calibración de los equipos de medición de humedad relativa y temperatura (sondas y reuters) del sistema de monitoreo TESTO SAVERIS.</t>
  </si>
  <si>
    <t>Certificados de calibración vigentes</t>
  </si>
  <si>
    <t>Revisar y actualizar el Programa de Control Medioambiental del Museo de Bogotá, en atención a las acciones y fechas de mantenimiento y calibración de los equipos de monitoreo de condiciones ambientales</t>
  </si>
  <si>
    <t>1. Programa de Control Medioambiental del Museo de Bogotá con la programación de mantenimientos, verificación y calibración de los equipos.
2. Recomendaciones del proveedor sobre la periodicidad de las actividades de calibración y mantenimiento de los equipos.</t>
  </si>
  <si>
    <t>Realizar el seguimiento a las mediciones de humedad y temperatura de las salas de exhibición del Museo de Bogotá, se descargan del sistema TESTO SAVERIS las mediciones y se analizan.</t>
  </si>
  <si>
    <t>1. Informe del cuatrimestre de las condiciones ambientales del Museo de Bogotá.
2. Reportes de mediciones de condiciones ambientales de las salas de exhibición, registradas por el sistema Testo Saveris.</t>
  </si>
  <si>
    <t>Auxiliar Administrativo Administración de Bienes - Contratista a cargo del Centro de Documentación</t>
  </si>
  <si>
    <t>Socializar los procedimientos para el recibo, traslado y retiro de bienes devolutivos y de consumo de la entidad.</t>
  </si>
  <si>
    <t xml:space="preserve">Solicitudes de Ingreso de Bienes al Almacén y Solicitudes de Pedidos al Almacén radicadas, firmadas y tramitadas </t>
  </si>
  <si>
    <t>Certificar las entradas de bienes al almacén y autorizar las salidas de bienesdel almacén de la entidad.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</si>
</sst>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1" formatCode="_-* #,##0_-;\-* #,##0_-;_-* &quot;-&quot;_-;_-@_-"/>
    <numFmt numFmtId="164" formatCode="0.0%"/>
  </numFmts>
  <fonts count="77" x14ac:knownFonts="1">
    <font>
      <sz val="11"/>
      <color theme="1"/>
      <name val="Calibri"/>
      <family val="2"/>
      <scheme val="minor"/>
    </font>
    <font>
      <sz val="11"/>
      <color theme="1"/>
      <name val="Arial Narrow"/>
      <family val="2"/>
    </font>
    <font>
      <sz val="11"/>
      <name val="Arial Narrow"/>
      <family val="2"/>
    </font>
    <font>
      <sz val="10"/>
      <color rgb="FF000000"/>
      <name val="Arial Narrow"/>
      <family val="2"/>
    </font>
    <font>
      <b/>
      <sz val="11"/>
      <color theme="1"/>
      <name val="Arial Narrow"/>
      <family val="2"/>
    </font>
    <font>
      <sz val="10"/>
      <color theme="1"/>
      <name val="Calibri"/>
      <family val="2"/>
      <scheme val="minor"/>
    </font>
    <font>
      <sz val="10"/>
      <color theme="1"/>
      <name val="Arial Narrow"/>
      <family val="2"/>
    </font>
    <font>
      <b/>
      <sz val="11"/>
      <color theme="9" tint="-0.249977111117893"/>
      <name val="Arial Narrow"/>
      <family val="2"/>
    </font>
    <font>
      <sz val="18"/>
      <name val="Arial"/>
      <family val="2"/>
    </font>
    <font>
      <b/>
      <sz val="20"/>
      <color rgb="FF000000"/>
      <name val="Arial Narrow"/>
      <family val="2"/>
    </font>
    <font>
      <sz val="20"/>
      <color rgb="FF000000"/>
      <name val="Arial Narrow"/>
      <family val="2"/>
    </font>
    <font>
      <sz val="20"/>
      <color rgb="FFFFFFFF"/>
      <name val="Arial Narrow"/>
      <family val="2"/>
    </font>
    <font>
      <sz val="16"/>
      <color rgb="FF000000"/>
      <name val="Arial Narrow"/>
      <family val="2"/>
    </font>
    <font>
      <sz val="11"/>
      <color theme="0"/>
      <name val="Calibri"/>
      <family val="2"/>
      <scheme val="minor"/>
    </font>
    <font>
      <sz val="11"/>
      <color theme="1"/>
      <name val="Calibri"/>
      <family val="2"/>
      <scheme val="minor"/>
    </font>
    <font>
      <sz val="11"/>
      <name val="Calibri"/>
      <family val="2"/>
      <scheme val="minor"/>
    </font>
    <font>
      <sz val="16"/>
      <color theme="1"/>
      <name val="Calibri"/>
      <family val="2"/>
      <scheme val="minor"/>
    </font>
    <font>
      <sz val="28"/>
      <color theme="1"/>
      <name val="Calibri"/>
      <family val="2"/>
      <scheme val="minor"/>
    </font>
    <font>
      <b/>
      <sz val="40"/>
      <color rgb="FF000000"/>
      <name val="Calibri"/>
      <family val="2"/>
    </font>
    <font>
      <b/>
      <sz val="12"/>
      <color rgb="FF000000"/>
      <name val="Calibri"/>
      <family val="2"/>
    </font>
    <font>
      <b/>
      <sz val="28"/>
      <color rgb="FF000000"/>
      <name val="Calibri"/>
      <family val="2"/>
    </font>
    <font>
      <b/>
      <sz val="36"/>
      <color rgb="FF000000"/>
      <name val="Calibri"/>
      <family val="2"/>
    </font>
    <font>
      <sz val="18"/>
      <color theme="1"/>
      <name val="Arial Narrow"/>
      <family val="2"/>
    </font>
    <font>
      <b/>
      <sz val="18"/>
      <color rgb="FF000000"/>
      <name val="Calibri"/>
      <family val="2"/>
    </font>
    <font>
      <b/>
      <sz val="18"/>
      <color theme="1"/>
      <name val="Arial Narrow"/>
      <family val="2"/>
    </font>
    <font>
      <b/>
      <sz val="22"/>
      <color theme="1"/>
      <name val="Arial Narrow"/>
      <family val="2"/>
    </font>
    <font>
      <b/>
      <sz val="14"/>
      <color theme="1"/>
      <name val="Arial Narrow"/>
      <family val="2"/>
    </font>
    <font>
      <sz val="11"/>
      <color rgb="FFFF0000"/>
      <name val="Calibri"/>
      <family val="2"/>
      <scheme val="minor"/>
    </font>
    <font>
      <sz val="16"/>
      <color rgb="FFFF0000"/>
      <name val="Arial Narrow"/>
      <family val="2"/>
    </font>
    <font>
      <sz val="16"/>
      <color rgb="FFFF0000"/>
      <name val="Calibri"/>
      <family val="2"/>
      <scheme val="minor"/>
    </font>
    <font>
      <sz val="11"/>
      <color rgb="FF030303"/>
      <name val="Arial"/>
      <family val="2"/>
    </font>
    <font>
      <sz val="24"/>
      <name val="Arial"/>
      <family val="2"/>
    </font>
    <font>
      <b/>
      <sz val="24"/>
      <color rgb="FF000000"/>
      <name val="Arial Narrow"/>
      <family val="2"/>
    </font>
    <font>
      <sz val="26"/>
      <color rgb="FF000000"/>
      <name val="Arial Narrow"/>
      <family val="2"/>
    </font>
    <font>
      <sz val="26"/>
      <color rgb="FFFFFFFF"/>
      <name val="Arial Narrow"/>
      <family val="2"/>
    </font>
    <font>
      <sz val="12"/>
      <color theme="1"/>
      <name val="Arial Narrow"/>
      <family val="2"/>
    </font>
    <font>
      <sz val="12"/>
      <color theme="1"/>
      <name val="Calibri"/>
      <family val="2"/>
      <scheme val="minor"/>
    </font>
    <font>
      <b/>
      <sz val="12"/>
      <color rgb="FF000000"/>
      <name val="Arial Narrow"/>
      <family val="2"/>
    </font>
    <font>
      <sz val="12"/>
      <color rgb="FF000000"/>
      <name val="Arial Narrow"/>
      <family val="2"/>
    </font>
    <font>
      <b/>
      <sz val="12"/>
      <color theme="9" tint="-0.249977111117893"/>
      <name val="Arial Narrow"/>
      <family val="2"/>
    </font>
    <font>
      <b/>
      <sz val="14"/>
      <color rgb="FF000000"/>
      <name val="Arial Narrow"/>
      <family val="2"/>
    </font>
    <font>
      <sz val="24"/>
      <color theme="1"/>
      <name val="Arial Narrow"/>
      <family val="2"/>
    </font>
    <font>
      <b/>
      <sz val="24"/>
      <color rgb="FF000000"/>
      <name val="Calibri"/>
      <family val="2"/>
    </font>
    <font>
      <b/>
      <sz val="20"/>
      <color theme="1"/>
      <name val="Calibri"/>
      <family val="2"/>
      <scheme val="minor"/>
    </font>
    <font>
      <b/>
      <sz val="12"/>
      <name val="Arial Narrow"/>
      <family val="2"/>
    </font>
    <font>
      <b/>
      <sz val="26"/>
      <color theme="1"/>
      <name val="Arial Narrow"/>
      <family val="2"/>
    </font>
    <font>
      <b/>
      <sz val="9"/>
      <color theme="1"/>
      <name val="Arial Narrow"/>
      <family val="2"/>
    </font>
    <font>
      <sz val="10"/>
      <name val="Arial"/>
      <family val="2"/>
    </font>
    <font>
      <sz val="12"/>
      <name val="Times New Roman"/>
      <family val="1"/>
    </font>
    <font>
      <sz val="10"/>
      <name val="Arial Narrow"/>
      <family val="2"/>
    </font>
    <font>
      <b/>
      <sz val="14"/>
      <name val="Arial Narrow"/>
      <family val="2"/>
    </font>
    <font>
      <b/>
      <u/>
      <sz val="11"/>
      <name val="Arial Narrow"/>
      <family val="2"/>
    </font>
    <font>
      <b/>
      <sz val="11"/>
      <name val="Arial Narrow"/>
      <family val="2"/>
    </font>
    <font>
      <b/>
      <sz val="10"/>
      <name val="Arial Narrow"/>
      <family val="2"/>
    </font>
    <font>
      <b/>
      <sz val="9"/>
      <name val="Arial Narrow"/>
      <family val="2"/>
    </font>
    <font>
      <sz val="9"/>
      <name val="Arial Narrow"/>
      <family val="2"/>
    </font>
    <font>
      <b/>
      <sz val="9"/>
      <color theme="9" tint="-0.249977111117893"/>
      <name val="Arial Narrow"/>
      <family val="2"/>
    </font>
    <font>
      <b/>
      <sz val="10"/>
      <color theme="9" tint="-0.249977111117893"/>
      <name val="Arial Narrow"/>
      <family val="2"/>
    </font>
    <font>
      <b/>
      <sz val="11"/>
      <color theme="1"/>
      <name val="Calibri"/>
      <family val="2"/>
      <scheme val="minor"/>
    </font>
    <font>
      <b/>
      <sz val="11"/>
      <color rgb="FF000000"/>
      <name val="Calibri"/>
      <family val="2"/>
      <scheme val="minor"/>
    </font>
    <font>
      <b/>
      <sz val="11"/>
      <color rgb="FF000000"/>
      <name val="Arial Narrow"/>
      <family val="2"/>
    </font>
    <font>
      <sz val="12"/>
      <color theme="1"/>
      <name val="Arial"/>
      <family val="2"/>
    </font>
    <font>
      <sz val="12"/>
      <color rgb="FF000000"/>
      <name val="Arial"/>
      <family val="2"/>
    </font>
    <font>
      <sz val="12"/>
      <color theme="1"/>
      <name val="Tahoma"/>
      <family val="2"/>
    </font>
    <font>
      <sz val="12"/>
      <name val="Arial"/>
      <family val="2"/>
    </font>
    <font>
      <b/>
      <sz val="11"/>
      <color rgb="FF000000"/>
      <name val="Arial"/>
      <family val="2"/>
    </font>
    <font>
      <b/>
      <sz val="10"/>
      <color rgb="FF000000"/>
      <name val="Arial"/>
      <family val="2"/>
    </font>
    <font>
      <b/>
      <sz val="12"/>
      <color theme="1"/>
      <name val="Arial"/>
      <family val="2"/>
    </font>
    <font>
      <b/>
      <sz val="12"/>
      <color rgb="FF000000"/>
      <name val="Arial"/>
      <family val="2"/>
    </font>
    <font>
      <sz val="12"/>
      <color rgb="FFFF0000"/>
      <name val="Arial"/>
      <family val="2"/>
    </font>
    <font>
      <b/>
      <sz val="10"/>
      <color theme="1"/>
      <name val="Arial Narrow"/>
      <family val="2"/>
    </font>
    <font>
      <sz val="11"/>
      <name val="Arial"/>
      <family val="2"/>
    </font>
    <font>
      <sz val="9"/>
      <color indexed="81"/>
      <name val="Tahoma"/>
      <family val="2"/>
    </font>
    <font>
      <b/>
      <sz val="9"/>
      <color indexed="81"/>
      <name val="Tahoma"/>
      <family val="2"/>
    </font>
    <font>
      <b/>
      <sz val="11"/>
      <color theme="0"/>
      <name val="Arial Narrow"/>
      <family val="2"/>
    </font>
    <font>
      <sz val="11"/>
      <color rgb="FF000000"/>
      <name val="Arial"/>
      <family val="2"/>
    </font>
    <font>
      <sz val="11"/>
      <color theme="1"/>
      <name val="Calibri"/>
      <family val="2"/>
    </font>
  </fonts>
  <fills count="42">
    <fill>
      <patternFill patternType="none"/>
    </fill>
    <fill>
      <patternFill patternType="gray125"/>
    </fill>
    <fill>
      <patternFill patternType="solid">
        <fgColor theme="9" tint="0.59999389629810485"/>
        <bgColor indexed="64"/>
      </patternFill>
    </fill>
    <fill>
      <patternFill patternType="solid">
        <fgColor theme="0"/>
        <bgColor indexed="64"/>
      </patternFill>
    </fill>
    <fill>
      <patternFill patternType="solid">
        <fgColor rgb="FFFFFF66"/>
        <bgColor indexed="64"/>
      </patternFill>
    </fill>
    <fill>
      <patternFill patternType="solid">
        <fgColor rgb="FF92D050"/>
        <bgColor indexed="64"/>
      </patternFill>
    </fill>
    <fill>
      <patternFill patternType="solid">
        <fgColor rgb="FFBFBFBF"/>
        <bgColor indexed="64"/>
      </patternFill>
    </fill>
    <fill>
      <patternFill patternType="solid">
        <fgColor rgb="FF00B050"/>
        <bgColor indexed="64"/>
      </patternFill>
    </fill>
    <fill>
      <patternFill patternType="solid">
        <fgColor rgb="FFFFC000"/>
        <bgColor indexed="64"/>
      </patternFill>
    </fill>
    <fill>
      <patternFill patternType="solid">
        <fgColor rgb="FFFF0000"/>
        <bgColor indexed="64"/>
      </patternFill>
    </fill>
    <fill>
      <patternFill patternType="solid">
        <fgColor rgb="FFD9D9D9"/>
        <bgColor indexed="64"/>
      </patternFill>
    </fill>
    <fill>
      <patternFill patternType="solid">
        <fgColor rgb="FFE26B0A"/>
        <bgColor indexed="64"/>
      </patternFill>
    </fill>
    <fill>
      <patternFill patternType="solid">
        <fgColor rgb="FFC00000"/>
        <bgColor indexed="64"/>
      </patternFill>
    </fill>
    <fill>
      <patternFill patternType="solid">
        <fgColor rgb="FFFFFF00"/>
        <bgColor indexed="64"/>
      </patternFill>
    </fill>
    <fill>
      <patternFill patternType="solid">
        <fgColor theme="9" tint="0.39997558519241921"/>
        <bgColor indexed="64"/>
      </patternFill>
    </fill>
    <fill>
      <patternFill patternType="solid">
        <fgColor theme="9" tint="0.79998168889431442"/>
        <bgColor indexed="64"/>
      </patternFill>
    </fill>
    <fill>
      <patternFill patternType="solid">
        <fgColor theme="0" tint="-0.249977111117893"/>
        <bgColor indexed="64"/>
      </patternFill>
    </fill>
    <fill>
      <patternFill patternType="solid">
        <fgColor theme="9" tint="0.59999389629810485"/>
        <bgColor theme="0"/>
      </patternFill>
    </fill>
    <fill>
      <patternFill patternType="solid">
        <fgColor rgb="FFB2B2B2"/>
        <bgColor indexed="64"/>
      </patternFill>
    </fill>
    <fill>
      <patternFill patternType="solid">
        <fgColor theme="0" tint="-0.34998626667073579"/>
        <bgColor indexed="64"/>
      </patternFill>
    </fill>
    <fill>
      <patternFill patternType="solid">
        <fgColor rgb="FFF9A763"/>
        <bgColor indexed="64"/>
      </patternFill>
    </fill>
    <fill>
      <patternFill patternType="solid">
        <fgColor rgb="FFF9BD8B"/>
        <bgColor indexed="64"/>
      </patternFill>
    </fill>
    <fill>
      <patternFill patternType="solid">
        <fgColor rgb="FFD8D8D8"/>
        <bgColor rgb="FFD8D8D8"/>
      </patternFill>
    </fill>
    <fill>
      <patternFill patternType="darkGray">
        <fgColor rgb="FFFF0000"/>
        <bgColor rgb="FFE26B0A"/>
      </patternFill>
    </fill>
    <fill>
      <patternFill patternType="darkGray">
        <fgColor rgb="FFFF0000"/>
        <bgColor rgb="FFFFFF00"/>
      </patternFill>
    </fill>
    <fill>
      <patternFill patternType="darkGray">
        <fgColor rgb="FFFF0000"/>
        <bgColor rgb="FF92D050"/>
      </patternFill>
    </fill>
    <fill>
      <patternFill patternType="darkGray">
        <fgColor rgb="FFFF0000"/>
      </patternFill>
    </fill>
    <fill>
      <patternFill patternType="solid">
        <fgColor rgb="FFF6882E"/>
        <bgColor indexed="64"/>
      </patternFill>
    </fill>
    <fill>
      <patternFill patternType="solid">
        <fgColor theme="7" tint="0.39994506668294322"/>
        <bgColor indexed="64"/>
      </patternFill>
    </fill>
    <fill>
      <patternFill patternType="solid">
        <fgColor theme="9" tint="-0.249977111117893"/>
        <bgColor indexed="64"/>
      </patternFill>
    </fill>
    <fill>
      <patternFill patternType="solid">
        <fgColor theme="7" tint="0.59999389629810485"/>
        <bgColor indexed="64"/>
      </patternFill>
    </fill>
    <fill>
      <patternFill patternType="solid">
        <fgColor theme="6" tint="0.79998168889431442"/>
        <bgColor indexed="64"/>
      </patternFill>
    </fill>
    <fill>
      <patternFill patternType="solid">
        <fgColor theme="7" tint="-0.249977111117893"/>
        <bgColor indexed="64"/>
      </patternFill>
    </fill>
    <fill>
      <patternFill patternType="solid">
        <fgColor theme="7" tint="0.79998168889431442"/>
        <bgColor indexed="64"/>
      </patternFill>
    </fill>
    <fill>
      <patternFill patternType="solid">
        <fgColor theme="6" tint="-0.499984740745262"/>
        <bgColor indexed="64"/>
      </patternFill>
    </fill>
    <fill>
      <patternFill patternType="solid">
        <fgColor rgb="FF9966FF"/>
        <bgColor indexed="64"/>
      </patternFill>
    </fill>
    <fill>
      <patternFill patternType="solid">
        <fgColor theme="6" tint="0.59996337778862885"/>
        <bgColor indexed="64"/>
      </patternFill>
    </fill>
    <fill>
      <patternFill patternType="solid">
        <fgColor theme="6" tint="0.39997558519241921"/>
        <bgColor indexed="64"/>
      </patternFill>
    </fill>
    <fill>
      <patternFill patternType="solid">
        <fgColor theme="6" tint="-0.249977111117893"/>
        <bgColor indexed="64"/>
      </patternFill>
    </fill>
    <fill>
      <patternFill patternType="solid">
        <fgColor theme="9" tint="0.39994506668294322"/>
        <bgColor indexed="64"/>
      </patternFill>
    </fill>
    <fill>
      <patternFill patternType="solid">
        <fgColor rgb="FFF9A159"/>
        <bgColor indexed="64"/>
      </patternFill>
    </fill>
    <fill>
      <patternFill patternType="solid">
        <fgColor theme="0"/>
        <bgColor theme="0"/>
      </patternFill>
    </fill>
  </fills>
  <borders count="163">
    <border>
      <left/>
      <right/>
      <top/>
      <bottom/>
      <diagonal/>
    </border>
    <border>
      <left style="dotted">
        <color rgb="FFF79646"/>
      </left>
      <right style="dotted">
        <color rgb="FFF79646"/>
      </right>
      <top style="dotted">
        <color rgb="FFF79646"/>
      </top>
      <bottom style="dotted">
        <color rgb="FFF79646"/>
      </bottom>
      <diagonal/>
    </border>
    <border>
      <left style="dashed">
        <color theme="9" tint="-0.24994659260841701"/>
      </left>
      <right style="dashed">
        <color theme="9" tint="-0.24994659260841701"/>
      </right>
      <top style="dashed">
        <color theme="9" tint="-0.24994659260841701"/>
      </top>
      <bottom style="dashed">
        <color theme="9" tint="-0.24994659260841701"/>
      </bottom>
      <diagonal/>
    </border>
    <border>
      <left style="dashed">
        <color theme="9" tint="-0.24994659260841701"/>
      </left>
      <right/>
      <top/>
      <bottom style="dashed">
        <color theme="9" tint="-0.24994659260841701"/>
      </bottom>
      <diagonal/>
    </border>
    <border>
      <left style="dashed">
        <color theme="9" tint="-0.24994659260841701"/>
      </left>
      <right style="dashed">
        <color theme="9" tint="-0.24994659260841701"/>
      </right>
      <top style="dashed">
        <color theme="9" tint="-0.24994659260841701"/>
      </top>
      <bottom/>
      <diagonal/>
    </border>
    <border>
      <left style="dashed">
        <color theme="9" tint="-0.24994659260841701"/>
      </left>
      <right style="dashed">
        <color theme="9" tint="-0.24994659260841701"/>
      </right>
      <top/>
      <bottom style="dashed">
        <color theme="9" tint="-0.24994659260841701"/>
      </bottom>
      <diagonal/>
    </border>
    <border>
      <left style="dashed">
        <color theme="9" tint="-0.24994659260841701"/>
      </left>
      <right/>
      <top style="dashed">
        <color theme="9" tint="-0.24994659260841701"/>
      </top>
      <bottom style="dashed">
        <color theme="9" tint="-0.24994659260841701"/>
      </bottom>
      <diagonal/>
    </border>
    <border>
      <left/>
      <right style="dashed">
        <color theme="9" tint="-0.24994659260841701"/>
      </right>
      <top style="dashed">
        <color theme="9" tint="-0.24994659260841701"/>
      </top>
      <bottom style="dashed">
        <color theme="9" tint="-0.24994659260841701"/>
      </bottom>
      <diagonal/>
    </border>
    <border>
      <left style="dashed">
        <color theme="9" tint="-0.24994659260841701"/>
      </left>
      <right style="dashed">
        <color theme="9" tint="-0.24994659260841701"/>
      </right>
      <top/>
      <bottom/>
      <diagonal/>
    </border>
    <border>
      <left/>
      <right/>
      <top style="dashed">
        <color theme="9" tint="-0.24994659260841701"/>
      </top>
      <bottom style="dashed">
        <color theme="9" tint="-0.24994659260841701"/>
      </bottom>
      <diagonal/>
    </border>
    <border>
      <left style="dotted">
        <color rgb="FFF79646"/>
      </left>
      <right style="dotted">
        <color rgb="FFF79646"/>
      </right>
      <top/>
      <bottom style="dotted">
        <color rgb="FFF79646"/>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medium">
        <color indexed="64"/>
      </bottom>
      <diagonal/>
    </border>
    <border>
      <left/>
      <right/>
      <top style="medium">
        <color indexed="64"/>
      </top>
      <bottom/>
      <diagonal/>
    </border>
    <border>
      <left style="medium">
        <color theme="0"/>
      </left>
      <right/>
      <top style="medium">
        <color theme="0"/>
      </top>
      <bottom/>
      <diagonal/>
    </border>
    <border>
      <left/>
      <right/>
      <top style="medium">
        <color theme="0"/>
      </top>
      <bottom/>
      <diagonal/>
    </border>
    <border>
      <left/>
      <right style="medium">
        <color theme="0"/>
      </right>
      <top style="medium">
        <color theme="0"/>
      </top>
      <bottom/>
      <diagonal/>
    </border>
    <border>
      <left style="medium">
        <color theme="0"/>
      </left>
      <right/>
      <top/>
      <bottom/>
      <diagonal/>
    </border>
    <border>
      <left/>
      <right style="medium">
        <color theme="0"/>
      </right>
      <top/>
      <bottom/>
      <diagonal/>
    </border>
    <border>
      <left style="medium">
        <color theme="0"/>
      </left>
      <right/>
      <top/>
      <bottom style="medium">
        <color theme="0"/>
      </bottom>
      <diagonal/>
    </border>
    <border>
      <left/>
      <right/>
      <top/>
      <bottom style="medium">
        <color theme="0"/>
      </bottom>
      <diagonal/>
    </border>
    <border>
      <left/>
      <right style="medium">
        <color theme="0"/>
      </right>
      <top/>
      <bottom style="medium">
        <color theme="0"/>
      </bottom>
      <diagonal/>
    </border>
    <border>
      <left style="dashed">
        <color theme="9" tint="-0.24994659260841701"/>
      </left>
      <right/>
      <top style="dashed">
        <color theme="9" tint="-0.24994659260841701"/>
      </top>
      <bottom/>
      <diagonal/>
    </border>
    <border>
      <left/>
      <right/>
      <top style="dashed">
        <color theme="9" tint="-0.24994659260841701"/>
      </top>
      <bottom/>
      <diagonal/>
    </border>
    <border>
      <left/>
      <right/>
      <top/>
      <bottom style="dashed">
        <color theme="9" tint="-0.2499465926084170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top style="thin">
        <color auto="1"/>
      </top>
      <bottom/>
      <diagonal/>
    </border>
    <border>
      <left/>
      <right style="medium">
        <color indexed="64"/>
      </right>
      <top style="thin">
        <color indexed="64"/>
      </top>
      <bottom/>
      <diagonal/>
    </border>
    <border>
      <left style="double">
        <color indexed="64"/>
      </left>
      <right/>
      <top style="double">
        <color indexed="64"/>
      </top>
      <bottom/>
      <diagonal/>
    </border>
    <border>
      <left/>
      <right style="thin">
        <color theme="0"/>
      </right>
      <top style="double">
        <color indexed="64"/>
      </top>
      <bottom/>
      <diagonal/>
    </border>
    <border>
      <left style="thin">
        <color theme="0"/>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double">
        <color indexed="64"/>
      </right>
      <top style="thin">
        <color indexed="64"/>
      </top>
      <bottom style="hair">
        <color indexed="64"/>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auto="1"/>
      </left>
      <right/>
      <top style="hair">
        <color auto="1"/>
      </top>
      <bottom style="hair">
        <color auto="1"/>
      </bottom>
      <diagonal/>
    </border>
    <border>
      <left/>
      <right style="double">
        <color indexed="64"/>
      </right>
      <top style="hair">
        <color indexed="64"/>
      </top>
      <bottom style="hair">
        <color indexed="64"/>
      </bottom>
      <diagonal/>
    </border>
    <border>
      <left style="hair">
        <color indexed="64"/>
      </left>
      <right/>
      <top style="hair">
        <color indexed="64"/>
      </top>
      <bottom style="double">
        <color indexed="64"/>
      </bottom>
      <diagonal/>
    </border>
    <border>
      <left/>
      <right style="double">
        <color indexed="64"/>
      </right>
      <top style="hair">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double">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top style="hair">
        <color indexed="64"/>
      </top>
      <bottom style="double">
        <color indexed="64"/>
      </bottom>
      <diagonal/>
    </border>
    <border>
      <left/>
      <right style="hair">
        <color indexed="64"/>
      </right>
      <top style="hair">
        <color indexed="64"/>
      </top>
      <bottom style="double">
        <color indexed="64"/>
      </bottom>
      <diagonal/>
    </border>
    <border>
      <left style="mediumDashed">
        <color theme="9" tint="-0.24994659260841701"/>
      </left>
      <right style="dashed">
        <color theme="9" tint="-0.24994659260841701"/>
      </right>
      <top style="dashed">
        <color theme="9" tint="-0.24994659260841701"/>
      </top>
      <bottom style="dashed">
        <color theme="9" tint="-0.24994659260841701"/>
      </bottom>
      <diagonal/>
    </border>
    <border>
      <left style="dashed">
        <color theme="9" tint="-0.24994659260841701"/>
      </left>
      <right style="mediumDashed">
        <color theme="9" tint="-0.24994659260841701"/>
      </right>
      <top style="dashed">
        <color theme="9" tint="-0.24994659260841701"/>
      </top>
      <bottom style="dashed">
        <color theme="9" tint="-0.24994659260841701"/>
      </bottom>
      <diagonal/>
    </border>
    <border>
      <left style="mediumDashed">
        <color theme="9" tint="-0.24994659260841701"/>
      </left>
      <right style="dashed">
        <color theme="9" tint="-0.24994659260841701"/>
      </right>
      <top style="dashed">
        <color theme="9" tint="-0.24994659260841701"/>
      </top>
      <bottom style="mediumDashed">
        <color theme="9" tint="-0.24994659260841701"/>
      </bottom>
      <diagonal/>
    </border>
    <border>
      <left style="dashed">
        <color theme="9" tint="-0.24994659260841701"/>
      </left>
      <right style="dashed">
        <color theme="9" tint="-0.24994659260841701"/>
      </right>
      <top style="dashed">
        <color theme="9" tint="-0.24994659260841701"/>
      </top>
      <bottom style="mediumDashed">
        <color theme="9" tint="-0.24994659260841701"/>
      </bottom>
      <diagonal/>
    </border>
    <border>
      <left style="dashed">
        <color theme="9" tint="-0.24994659260841701"/>
      </left>
      <right style="mediumDashed">
        <color theme="9" tint="-0.24994659260841701"/>
      </right>
      <top style="dashed">
        <color theme="9" tint="-0.24994659260841701"/>
      </top>
      <bottom style="mediumDashed">
        <color theme="9" tint="-0.24994659260841701"/>
      </bottom>
      <diagonal/>
    </border>
    <border>
      <left style="dashed">
        <color theme="9" tint="-0.24994659260841701"/>
      </left>
      <right style="dashed">
        <color theme="9" tint="-0.24994659260841701"/>
      </right>
      <top style="mediumDashed">
        <color theme="9" tint="-0.24994659260841701"/>
      </top>
      <bottom/>
      <diagonal/>
    </border>
    <border>
      <left style="mediumDashed">
        <color theme="9" tint="-0.24994659260841701"/>
      </left>
      <right style="dashed">
        <color theme="9" tint="-0.24994659260841701"/>
      </right>
      <top/>
      <bottom style="dashed">
        <color theme="9" tint="-0.24994659260841701"/>
      </bottom>
      <diagonal/>
    </border>
    <border>
      <left/>
      <right/>
      <top style="thin">
        <color rgb="FF000000"/>
      </top>
      <bottom/>
      <diagonal/>
    </border>
    <border>
      <left/>
      <right style="thin">
        <color rgb="FF000000"/>
      </right>
      <top style="thin">
        <color rgb="FF000000"/>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style="thin">
        <color rgb="FF000000"/>
      </right>
      <top/>
      <bottom/>
      <diagonal/>
    </border>
    <border>
      <left/>
      <right/>
      <top/>
      <bottom style="thin">
        <color rgb="FF000000"/>
      </bottom>
      <diagonal/>
    </border>
    <border>
      <left/>
      <right style="thin">
        <color rgb="FF000000"/>
      </right>
      <top/>
      <bottom style="thin">
        <color rgb="FF000000"/>
      </bottom>
      <diagonal/>
    </border>
    <border>
      <left style="thin">
        <color rgb="FF000000"/>
      </left>
      <right/>
      <top style="thin">
        <color rgb="FF000000"/>
      </top>
      <bottom/>
      <diagonal/>
    </border>
    <border>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dashed">
        <color theme="9" tint="-0.24994659260841701"/>
      </left>
      <right/>
      <top style="mediumDashed">
        <color theme="9" tint="-0.24994659260841701"/>
      </top>
      <bottom/>
      <diagonal/>
    </border>
    <border>
      <left/>
      <right/>
      <top style="dashed">
        <color theme="9" tint="-0.24994659260841701"/>
      </top>
      <bottom style="mediumDashed">
        <color theme="9" tint="-0.24994659260841701"/>
      </bottom>
      <diagonal/>
    </border>
    <border>
      <left/>
      <right style="dashed">
        <color theme="9" tint="-0.24994659260841701"/>
      </right>
      <top style="dashed">
        <color theme="9" tint="-0.24994659260841701"/>
      </top>
      <bottom/>
      <diagonal/>
    </border>
    <border>
      <left style="dashed">
        <color theme="9" tint="-0.24994659260841701"/>
      </left>
      <right/>
      <top/>
      <bottom/>
      <diagonal/>
    </border>
    <border>
      <left/>
      <right style="dashed">
        <color theme="9" tint="-0.24994659260841701"/>
      </right>
      <top/>
      <bottom style="dashed">
        <color theme="9" tint="-0.24994659260841701"/>
      </bottom>
      <diagonal/>
    </border>
    <border>
      <left/>
      <right style="mediumDashed">
        <color theme="9" tint="-0.24994659260841701"/>
      </right>
      <top/>
      <bottom style="dashed">
        <color theme="9" tint="-0.24994659260841701"/>
      </bottom>
      <diagonal/>
    </border>
    <border>
      <left style="dashed">
        <color theme="9" tint="-0.24994659260841701"/>
      </left>
      <right style="mediumDashed">
        <color theme="9" tint="-0.24994659260841701"/>
      </right>
      <top style="mediumDashed">
        <color theme="9" tint="-0.24994659260841701"/>
      </top>
      <bottom style="mediumDashed">
        <color theme="9" tint="-0.24994659260841701"/>
      </bottom>
      <diagonal/>
    </border>
    <border>
      <left style="dashed">
        <color theme="9" tint="-0.24994659260841701"/>
      </left>
      <right/>
      <top style="dashed">
        <color theme="9" tint="-0.24994659260841701"/>
      </top>
      <bottom style="mediumDashed">
        <color theme="9" tint="-0.24994659260841701"/>
      </bottom>
      <diagonal/>
    </border>
    <border>
      <left style="mediumDashed">
        <color rgb="FF7030A0"/>
      </left>
      <right style="dashed">
        <color rgb="FF7030A0"/>
      </right>
      <top style="dashed">
        <color rgb="FF7030A0"/>
      </top>
      <bottom style="dashed">
        <color rgb="FF7030A0"/>
      </bottom>
      <diagonal/>
    </border>
    <border>
      <left style="dashed">
        <color rgb="FF7030A0"/>
      </left>
      <right style="dashed">
        <color rgb="FF7030A0"/>
      </right>
      <top style="dashed">
        <color rgb="FF7030A0"/>
      </top>
      <bottom style="dashed">
        <color rgb="FF7030A0"/>
      </bottom>
      <diagonal/>
    </border>
    <border>
      <left style="dashed">
        <color rgb="FF7030A0"/>
      </left>
      <right style="mediumDashed">
        <color rgb="FF7030A0"/>
      </right>
      <top style="dashed">
        <color rgb="FF7030A0"/>
      </top>
      <bottom style="dashed">
        <color rgb="FF7030A0"/>
      </bottom>
      <diagonal/>
    </border>
    <border>
      <left style="mediumDashed">
        <color rgb="FF7030A0"/>
      </left>
      <right style="dashed">
        <color rgb="FF7030A0"/>
      </right>
      <top style="dashed">
        <color rgb="FF7030A0"/>
      </top>
      <bottom style="mediumDashed">
        <color rgb="FF7030A0"/>
      </bottom>
      <diagonal/>
    </border>
    <border>
      <left style="dashed">
        <color rgb="FF7030A0"/>
      </left>
      <right style="dashed">
        <color rgb="FF7030A0"/>
      </right>
      <top style="dashed">
        <color rgb="FF7030A0"/>
      </top>
      <bottom style="mediumDashed">
        <color rgb="FF7030A0"/>
      </bottom>
      <diagonal/>
    </border>
    <border>
      <left style="dashed">
        <color rgb="FF7030A0"/>
      </left>
      <right style="mediumDashed">
        <color rgb="FF7030A0"/>
      </right>
      <top style="dashed">
        <color rgb="FF7030A0"/>
      </top>
      <bottom style="mediumDashed">
        <color rgb="FF7030A0"/>
      </bottom>
      <diagonal/>
    </border>
    <border>
      <left style="mediumDashed">
        <color rgb="FF7030A0"/>
      </left>
      <right style="dashed">
        <color rgb="FF7030A0"/>
      </right>
      <top/>
      <bottom style="dashed">
        <color rgb="FF7030A0"/>
      </bottom>
      <diagonal/>
    </border>
    <border>
      <left style="dashed">
        <color rgb="FF7030A0"/>
      </left>
      <right style="dashed">
        <color rgb="FF7030A0"/>
      </right>
      <top/>
      <bottom style="dashed">
        <color rgb="FF7030A0"/>
      </bottom>
      <diagonal/>
    </border>
    <border>
      <left style="dashed">
        <color rgb="FF7030A0"/>
      </left>
      <right style="mediumDashed">
        <color rgb="FF7030A0"/>
      </right>
      <top/>
      <bottom style="dashed">
        <color rgb="FF7030A0"/>
      </bottom>
      <diagonal/>
    </border>
    <border>
      <left style="mediumDashed">
        <color rgb="FF7030A0"/>
      </left>
      <right style="dashed">
        <color rgb="FF7030A0"/>
      </right>
      <top style="mediumDashed">
        <color rgb="FF7030A0"/>
      </top>
      <bottom style="mediumDashed">
        <color rgb="FF7030A0"/>
      </bottom>
      <diagonal/>
    </border>
    <border>
      <left style="dashed">
        <color rgb="FF7030A0"/>
      </left>
      <right style="dashed">
        <color rgb="FF7030A0"/>
      </right>
      <top style="mediumDashed">
        <color rgb="FF7030A0"/>
      </top>
      <bottom style="mediumDashed">
        <color rgb="FF7030A0"/>
      </bottom>
      <diagonal/>
    </border>
    <border>
      <left style="dashed">
        <color rgb="FF7030A0"/>
      </left>
      <right style="mediumDashed">
        <color rgb="FF7030A0"/>
      </right>
      <top style="mediumDashed">
        <color rgb="FF7030A0"/>
      </top>
      <bottom style="mediumDashed">
        <color rgb="FF7030A0"/>
      </bottom>
      <diagonal/>
    </border>
    <border>
      <left/>
      <right style="dashed">
        <color rgb="FF7030A0"/>
      </right>
      <top/>
      <bottom style="dashed">
        <color rgb="FF7030A0"/>
      </bottom>
      <diagonal/>
    </border>
    <border>
      <left/>
      <right style="dashed">
        <color rgb="FF7030A0"/>
      </right>
      <top style="dashed">
        <color rgb="FF7030A0"/>
      </top>
      <bottom style="dashed">
        <color rgb="FF7030A0"/>
      </bottom>
      <diagonal/>
    </border>
    <border>
      <left/>
      <right style="dashed">
        <color rgb="FF7030A0"/>
      </right>
      <top style="dashed">
        <color rgb="FF7030A0"/>
      </top>
      <bottom style="mediumDashed">
        <color rgb="FF7030A0"/>
      </bottom>
      <diagonal/>
    </border>
    <border>
      <left style="mediumDashed">
        <color theme="9" tint="-0.24994659260841701"/>
      </left>
      <right style="dashed">
        <color theme="9" tint="-0.24994659260841701"/>
      </right>
      <top style="mediumDashed">
        <color theme="9" tint="-0.24994659260841701"/>
      </top>
      <bottom style="mediumDashed">
        <color theme="9" tint="-0.24994659260841701"/>
      </bottom>
      <diagonal/>
    </border>
    <border>
      <left style="dashed">
        <color theme="9" tint="-0.24994659260841701"/>
      </left>
      <right style="dashed">
        <color theme="9" tint="-0.24994659260841701"/>
      </right>
      <top style="mediumDashed">
        <color theme="9" tint="-0.24994659260841701"/>
      </top>
      <bottom style="mediumDashed">
        <color theme="9" tint="-0.24994659260841701"/>
      </bottom>
      <diagonal/>
    </border>
    <border>
      <left style="mediumDashed">
        <color theme="9" tint="-0.24994659260841701"/>
      </left>
      <right/>
      <top/>
      <bottom style="dashed">
        <color theme="9" tint="-0.24994659260841701"/>
      </bottom>
      <diagonal/>
    </border>
    <border>
      <left style="mediumDashed">
        <color theme="9" tint="-0.24994659260841701"/>
      </left>
      <right/>
      <top style="mediumDashed">
        <color theme="9" tint="-0.24994659260841701"/>
      </top>
      <bottom style="mediumDashed">
        <color theme="9" tint="-0.24994659260841701"/>
      </bottom>
      <diagonal/>
    </border>
    <border>
      <left/>
      <right/>
      <top style="mediumDashed">
        <color theme="9" tint="-0.24994659260841701"/>
      </top>
      <bottom style="mediumDashed">
        <color theme="9" tint="-0.24994659260841701"/>
      </bottom>
      <diagonal/>
    </border>
    <border>
      <left/>
      <right style="mediumDashed">
        <color theme="9" tint="-0.24994659260841701"/>
      </right>
      <top style="mediumDashed">
        <color theme="9" tint="-0.24994659260841701"/>
      </top>
      <bottom style="mediumDashed">
        <color theme="9" tint="-0.24994659260841701"/>
      </bottom>
      <diagonal/>
    </border>
    <border>
      <left style="mediumDashed">
        <color theme="9" tint="-0.24994659260841701"/>
      </left>
      <right style="dashed">
        <color theme="9" tint="-0.24994659260841701"/>
      </right>
      <top/>
      <bottom/>
      <diagonal/>
    </border>
    <border>
      <left/>
      <right style="mediumDashed">
        <color rgb="FF7030A0"/>
      </right>
      <top style="mediumDashed">
        <color theme="9" tint="-0.24994659260841701"/>
      </top>
      <bottom style="mediumDashed">
        <color theme="9" tint="-0.24994659260841701"/>
      </bottom>
      <diagonal/>
    </border>
    <border>
      <left style="mediumDashed">
        <color rgb="FF7030A0"/>
      </left>
      <right/>
      <top style="mediumDashed">
        <color rgb="FF7030A0"/>
      </top>
      <bottom style="mediumDashed">
        <color rgb="FF7030A0"/>
      </bottom>
      <diagonal/>
    </border>
    <border>
      <left/>
      <right/>
      <top style="mediumDashed">
        <color rgb="FF7030A0"/>
      </top>
      <bottom style="mediumDashed">
        <color rgb="FF7030A0"/>
      </bottom>
      <diagonal/>
    </border>
    <border>
      <left/>
      <right style="mediumDashed">
        <color rgb="FF7030A0"/>
      </right>
      <top style="mediumDashed">
        <color rgb="FF7030A0"/>
      </top>
      <bottom style="mediumDashed">
        <color rgb="FF7030A0"/>
      </bottom>
      <diagonal/>
    </border>
    <border>
      <left/>
      <right style="dashed">
        <color theme="9" tint="-0.24994659260841701"/>
      </right>
      <top style="mediumDashed">
        <color theme="6" tint="-0.24994659260841701"/>
      </top>
      <bottom style="mediumDashed">
        <color theme="6" tint="-0.24994659260841701"/>
      </bottom>
      <diagonal/>
    </border>
    <border>
      <left style="dashed">
        <color theme="9" tint="-0.24994659260841701"/>
      </left>
      <right style="dashed">
        <color theme="9" tint="-0.24994659260841701"/>
      </right>
      <top style="mediumDashed">
        <color theme="6" tint="-0.24994659260841701"/>
      </top>
      <bottom style="mediumDashed">
        <color theme="6" tint="-0.24994659260841701"/>
      </bottom>
      <diagonal/>
    </border>
    <border>
      <left style="dashed">
        <color theme="9" tint="-0.24994659260841701"/>
      </left>
      <right/>
      <top style="mediumDashed">
        <color theme="6" tint="-0.24994659260841701"/>
      </top>
      <bottom style="mediumDashed">
        <color theme="6" tint="-0.24994659260841701"/>
      </bottom>
      <diagonal/>
    </border>
    <border>
      <left style="dashed">
        <color theme="9" tint="-0.24994659260841701"/>
      </left>
      <right style="mediumDashed">
        <color theme="6" tint="-0.24994659260841701"/>
      </right>
      <top style="mediumDashed">
        <color theme="6" tint="-0.24994659260841701"/>
      </top>
      <bottom style="mediumDashed">
        <color theme="6" tint="-0.24994659260841701"/>
      </bottom>
      <diagonal/>
    </border>
    <border>
      <left style="dashed">
        <color rgb="FF72AF2F"/>
      </left>
      <right style="dashed">
        <color rgb="FF72AF2F"/>
      </right>
      <top style="mediumDashed">
        <color theme="6" tint="-0.24994659260841701"/>
      </top>
      <bottom style="dashed">
        <color rgb="FF72AF2F"/>
      </bottom>
      <diagonal/>
    </border>
    <border>
      <left style="dashed">
        <color rgb="FF72AF2F"/>
      </left>
      <right style="mediumDashed">
        <color rgb="FF72AF2F"/>
      </right>
      <top style="mediumDashed">
        <color theme="6" tint="-0.24994659260841701"/>
      </top>
      <bottom style="dashed">
        <color rgb="FF72AF2F"/>
      </bottom>
      <diagonal/>
    </border>
    <border>
      <left style="dashed">
        <color rgb="FF72AF2F"/>
      </left>
      <right style="dashed">
        <color rgb="FF72AF2F"/>
      </right>
      <top style="dashed">
        <color rgb="FF72AF2F"/>
      </top>
      <bottom style="dashed">
        <color rgb="FF72AF2F"/>
      </bottom>
      <diagonal/>
    </border>
    <border>
      <left style="dashed">
        <color rgb="FF72AF2F"/>
      </left>
      <right style="mediumDashed">
        <color rgb="FF72AF2F"/>
      </right>
      <top style="dashed">
        <color rgb="FF72AF2F"/>
      </top>
      <bottom style="dashed">
        <color rgb="FF72AF2F"/>
      </bottom>
      <diagonal/>
    </border>
    <border>
      <left style="dashed">
        <color rgb="FF72AF2F"/>
      </left>
      <right style="dashed">
        <color rgb="FF72AF2F"/>
      </right>
      <top style="dashed">
        <color rgb="FF72AF2F"/>
      </top>
      <bottom style="mediumDashed">
        <color rgb="FF72AF2F"/>
      </bottom>
      <diagonal/>
    </border>
    <border>
      <left style="dashed">
        <color rgb="FF72AF2F"/>
      </left>
      <right style="mediumDashed">
        <color rgb="FF72AF2F"/>
      </right>
      <top style="dashed">
        <color rgb="FF72AF2F"/>
      </top>
      <bottom style="mediumDashed">
        <color rgb="FF72AF2F"/>
      </bottom>
      <diagonal/>
    </border>
    <border>
      <left style="mediumDashed">
        <color rgb="FF72AF2F"/>
      </left>
      <right style="dashed">
        <color rgb="FF72AF2F"/>
      </right>
      <top style="mediumDashed">
        <color theme="6" tint="-0.24994659260841701"/>
      </top>
      <bottom style="dashed">
        <color rgb="FF72AF2F"/>
      </bottom>
      <diagonal/>
    </border>
    <border>
      <left style="mediumDashed">
        <color rgb="FF72AF2F"/>
      </left>
      <right style="dashed">
        <color rgb="FF72AF2F"/>
      </right>
      <top style="dashed">
        <color rgb="FF72AF2F"/>
      </top>
      <bottom style="dashed">
        <color rgb="FF72AF2F"/>
      </bottom>
      <diagonal/>
    </border>
    <border>
      <left style="mediumDashed">
        <color rgb="FF72AF2F"/>
      </left>
      <right style="dashed">
        <color rgb="FF72AF2F"/>
      </right>
      <top style="dashed">
        <color rgb="FF72AF2F"/>
      </top>
      <bottom style="mediumDashed">
        <color rgb="FF72AF2F"/>
      </bottom>
      <diagonal/>
    </border>
    <border>
      <left style="dashed">
        <color theme="9" tint="-0.24994659260841701"/>
      </left>
      <right style="mediumDashed">
        <color theme="9" tint="-0.24994659260841701"/>
      </right>
      <top/>
      <bottom style="dashed">
        <color theme="9" tint="-0.24994659260841701"/>
      </bottom>
      <diagonal/>
    </border>
    <border>
      <left style="mediumDashed">
        <color theme="9" tint="-0.24994659260841701"/>
      </left>
      <right style="mediumDashed">
        <color theme="9" tint="-0.24994659260841701"/>
      </right>
      <top style="mediumDashed">
        <color theme="9" tint="-0.24994659260841701"/>
      </top>
      <bottom/>
      <diagonal/>
    </border>
    <border>
      <left style="mediumDashed">
        <color theme="9" tint="-0.24994659260841701"/>
      </left>
      <right style="mediumDashed">
        <color theme="9" tint="-0.24994659260841701"/>
      </right>
      <top/>
      <bottom/>
      <diagonal/>
    </border>
    <border>
      <left style="mediumDashed">
        <color theme="9" tint="-0.24994659260841701"/>
      </left>
      <right style="mediumDashed">
        <color theme="9" tint="-0.24994659260841701"/>
      </right>
      <top/>
      <bottom style="mediumDashed">
        <color theme="9" tint="-0.24994659260841701"/>
      </bottom>
      <diagonal/>
    </border>
    <border>
      <left style="mediumDashed">
        <color theme="9" tint="-0.24994659260841701"/>
      </left>
      <right style="dashed">
        <color theme="9" tint="-0.24994659260841701"/>
      </right>
      <top style="mediumDashed">
        <color theme="9" tint="-0.24994659260841701"/>
      </top>
      <bottom style="dashed">
        <color theme="9" tint="-0.24994659260841701"/>
      </bottom>
      <diagonal/>
    </border>
    <border>
      <left style="dashed">
        <color theme="9" tint="-0.24994659260841701"/>
      </left>
      <right style="dashed">
        <color theme="9" tint="-0.24994659260841701"/>
      </right>
      <top style="mediumDashed">
        <color theme="9" tint="-0.24994659260841701"/>
      </top>
      <bottom style="dashed">
        <color theme="9" tint="-0.24994659260841701"/>
      </bottom>
      <diagonal/>
    </border>
    <border>
      <left style="dashed">
        <color theme="9" tint="-0.24994659260841701"/>
      </left>
      <right style="mediumDashed">
        <color theme="9" tint="-0.24994659260841701"/>
      </right>
      <top style="mediumDashed">
        <color theme="9" tint="-0.24994659260841701"/>
      </top>
      <bottom style="dashed">
        <color theme="9" tint="-0.24994659260841701"/>
      </bottom>
      <diagonal/>
    </border>
    <border>
      <left style="mediumDashed">
        <color theme="9" tint="-0.24994659260841701"/>
      </left>
      <right/>
      <top style="mediumDashed">
        <color theme="9" tint="-0.24994659260841701"/>
      </top>
      <bottom/>
      <diagonal/>
    </border>
    <border>
      <left style="mediumDashed">
        <color theme="9" tint="-0.24994659260841701"/>
      </left>
      <right/>
      <top/>
      <bottom/>
      <diagonal/>
    </border>
    <border>
      <left style="mediumDashed">
        <color theme="9" tint="-0.24994659260841701"/>
      </left>
      <right/>
      <top/>
      <bottom style="mediumDashed">
        <color theme="9" tint="-0.24994659260841701"/>
      </bottom>
      <diagonal/>
    </border>
    <border>
      <left style="mediumDashed">
        <color theme="9" tint="-0.24994659260841701"/>
      </left>
      <right style="dashed">
        <color theme="9" tint="-0.24994659260841701"/>
      </right>
      <top style="mediumDashed">
        <color theme="9" tint="-0.24994659260841701"/>
      </top>
      <bottom/>
      <diagonal/>
    </border>
    <border>
      <left style="dashed">
        <color theme="9" tint="-0.24994659260841701"/>
      </left>
      <right style="mediumDashed">
        <color rgb="FF7030A0"/>
      </right>
      <top style="mediumDashed">
        <color theme="9" tint="-0.24994659260841701"/>
      </top>
      <bottom/>
      <diagonal/>
    </border>
    <border>
      <left style="dashed">
        <color theme="9" tint="-0.24994659260841701"/>
      </left>
      <right style="mediumDashed">
        <color rgb="FF7030A0"/>
      </right>
      <top/>
      <bottom/>
      <diagonal/>
    </border>
    <border>
      <left style="dashed">
        <color theme="9" tint="-0.24994659260841701"/>
      </left>
      <right style="mediumDashed">
        <color rgb="FF7030A0"/>
      </right>
      <top/>
      <bottom style="dashed">
        <color theme="9" tint="-0.24994659260841701"/>
      </bottom>
      <diagonal/>
    </border>
    <border>
      <left style="dashed">
        <color theme="9" tint="-0.24994659260841701"/>
      </left>
      <right style="mediumDashed">
        <color rgb="FF7030A0"/>
      </right>
      <top style="dashed">
        <color theme="9" tint="-0.24994659260841701"/>
      </top>
      <bottom style="dashed">
        <color theme="9" tint="-0.24994659260841701"/>
      </bottom>
      <diagonal/>
    </border>
    <border>
      <left style="dashed">
        <color theme="9" tint="-0.24994659260841701"/>
      </left>
      <right style="mediumDashed">
        <color rgb="FF7030A0"/>
      </right>
      <top style="dashed">
        <color theme="9" tint="-0.24994659260841701"/>
      </top>
      <bottom style="mediumDashed">
        <color theme="9" tint="-0.24994659260841701"/>
      </bottom>
      <diagonal/>
    </border>
    <border>
      <left style="mediumDashed">
        <color theme="9" tint="-0.24994659260841701"/>
      </left>
      <right/>
      <top style="mediumDashed">
        <color theme="9" tint="-0.24994659260841701"/>
      </top>
      <bottom style="dashed">
        <color theme="9" tint="-0.24994659260841701"/>
      </bottom>
      <diagonal/>
    </border>
    <border>
      <left/>
      <right style="dashed">
        <color theme="9" tint="-0.24994659260841701"/>
      </right>
      <top style="mediumDashed">
        <color theme="9" tint="-0.24994659260841701"/>
      </top>
      <bottom style="dashed">
        <color theme="9" tint="-0.24994659260841701"/>
      </bottom>
      <diagonal/>
    </border>
    <border>
      <left style="mediumDashed">
        <color rgb="FF7030A0"/>
      </left>
      <right/>
      <top style="mediumDashed">
        <color rgb="FF7030A0"/>
      </top>
      <bottom style="dashed">
        <color rgb="FF7030A0"/>
      </bottom>
      <diagonal/>
    </border>
    <border>
      <left/>
      <right style="dashed">
        <color rgb="FF7030A0"/>
      </right>
      <top style="mediumDashed">
        <color rgb="FF7030A0"/>
      </top>
      <bottom style="dashed">
        <color rgb="FF7030A0"/>
      </bottom>
      <diagonal/>
    </border>
    <border>
      <left style="mediumDashed">
        <color rgb="FF7030A0"/>
      </left>
      <right/>
      <top style="dashed">
        <color rgb="FF72AF2F"/>
      </top>
      <bottom style="dashed">
        <color rgb="FF72AF2F"/>
      </bottom>
      <diagonal/>
    </border>
    <border>
      <left/>
      <right style="dashed">
        <color rgb="FF72AF2F"/>
      </right>
      <top style="dashed">
        <color rgb="FF72AF2F"/>
      </top>
      <bottom style="dashed">
        <color rgb="FF72AF2F"/>
      </bottom>
      <diagonal/>
    </border>
    <border>
      <left/>
      <right style="dashed">
        <color theme="9" tint="-0.24994659260841701"/>
      </right>
      <top/>
      <bottom/>
      <diagonal/>
    </border>
    <border>
      <left style="dotted">
        <color rgb="FFE36C09"/>
      </left>
      <right style="dotted">
        <color rgb="FFE36C09"/>
      </right>
      <top style="dotted">
        <color rgb="FFE36C09"/>
      </top>
      <bottom style="dotted">
        <color rgb="FFE36C09"/>
      </bottom>
      <diagonal/>
    </border>
    <border>
      <left style="thick">
        <color rgb="FF000000"/>
      </left>
      <right style="thick">
        <color rgb="FF000000"/>
      </right>
      <top style="hair">
        <color rgb="FF000000"/>
      </top>
      <bottom style="hair">
        <color rgb="FF000000"/>
      </bottom>
      <diagonal/>
    </border>
    <border>
      <left style="thick">
        <color rgb="FF000000"/>
      </left>
      <right style="thick">
        <color rgb="FF000000"/>
      </right>
      <top style="hair">
        <color rgb="FF000000"/>
      </top>
      <bottom style="thick">
        <color rgb="FF000000"/>
      </bottom>
      <diagonal/>
    </border>
    <border>
      <left style="dashed">
        <color theme="9" tint="-0.24994659260841701"/>
      </left>
      <right style="mediumDashed">
        <color rgb="FF7030A0"/>
      </right>
      <top style="dashed">
        <color theme="9" tint="-0.24994659260841701"/>
      </top>
      <bottom/>
      <diagonal/>
    </border>
  </borders>
  <cellStyleXfs count="7">
    <xf numFmtId="0" fontId="0" fillId="0" borderId="0"/>
    <xf numFmtId="9" fontId="14" fillId="0" borderId="0" applyFont="0" applyFill="0" applyBorder="0" applyAlignment="0" applyProtection="0"/>
    <xf numFmtId="0" fontId="47" fillId="0" borderId="0"/>
    <xf numFmtId="0" fontId="48" fillId="0" borderId="0"/>
    <xf numFmtId="0" fontId="5" fillId="0" borderId="0"/>
    <xf numFmtId="0" fontId="62" fillId="0" borderId="0"/>
    <xf numFmtId="41" fontId="14" fillId="0" borderId="0" applyFont="0" applyFill="0" applyBorder="0" applyAlignment="0" applyProtection="0"/>
  </cellStyleXfs>
  <cellXfs count="761">
    <xf numFmtId="0" fontId="0" fillId="0" borderId="0" xfId="0"/>
    <xf numFmtId="0" fontId="1" fillId="0" borderId="0" xfId="0" applyFont="1"/>
    <xf numFmtId="0" fontId="1" fillId="0" borderId="0" xfId="0" applyFont="1" applyAlignment="1">
      <alignment horizontal="center" vertical="center"/>
    </xf>
    <xf numFmtId="0" fontId="1" fillId="0" borderId="0" xfId="0" applyFont="1" applyAlignment="1">
      <alignment vertical="center"/>
    </xf>
    <xf numFmtId="0" fontId="1" fillId="3" borderId="0" xfId="0" applyFont="1" applyFill="1"/>
    <xf numFmtId="0" fontId="5" fillId="0" borderId="0" xfId="0" applyFont="1"/>
    <xf numFmtId="0" fontId="3" fillId="0" borderId="1" xfId="0" applyFont="1" applyBorder="1" applyAlignment="1">
      <alignment horizontal="left" vertical="center" wrapText="1" indent="1" readingOrder="1"/>
    </xf>
    <xf numFmtId="0" fontId="8" fillId="0" borderId="0" xfId="0" applyFont="1" applyAlignment="1">
      <alignment horizontal="center" vertical="center" wrapText="1"/>
    </xf>
    <xf numFmtId="0" fontId="9" fillId="6" borderId="0" xfId="0" applyFont="1" applyFill="1" applyAlignment="1">
      <alignment horizontal="center" vertical="center" wrapText="1" readingOrder="1"/>
    </xf>
    <xf numFmtId="0" fontId="10" fillId="5" borderId="10" xfId="0" applyFont="1" applyFill="1" applyBorder="1" applyAlignment="1">
      <alignment horizontal="center" vertical="center" wrapText="1" readingOrder="1"/>
    </xf>
    <xf numFmtId="0" fontId="10" fillId="0" borderId="10" xfId="0" applyFont="1" applyBorder="1" applyAlignment="1">
      <alignment horizontal="justify" vertical="center" wrapText="1" readingOrder="1"/>
    </xf>
    <xf numFmtId="9" fontId="10" fillId="0" borderId="10" xfId="0" applyNumberFormat="1" applyFont="1" applyBorder="1" applyAlignment="1">
      <alignment horizontal="center" vertical="center" wrapText="1" readingOrder="1"/>
    </xf>
    <xf numFmtId="0" fontId="10" fillId="7" borderId="1" xfId="0" applyFont="1" applyFill="1" applyBorder="1" applyAlignment="1">
      <alignment horizontal="center" vertical="center" wrapText="1" readingOrder="1"/>
    </xf>
    <xf numFmtId="0" fontId="10" fillId="0" borderId="1" xfId="0" applyFont="1" applyBorder="1" applyAlignment="1">
      <alignment horizontal="justify" vertical="center" wrapText="1" readingOrder="1"/>
    </xf>
    <xf numFmtId="9" fontId="10" fillId="0" borderId="1" xfId="0" applyNumberFormat="1" applyFont="1" applyBorder="1" applyAlignment="1">
      <alignment horizontal="center" vertical="center" wrapText="1" readingOrder="1"/>
    </xf>
    <xf numFmtId="0" fontId="10" fillId="4" borderId="1" xfId="0" applyFont="1" applyFill="1" applyBorder="1" applyAlignment="1">
      <alignment horizontal="center" vertical="center" wrapText="1" readingOrder="1"/>
    </xf>
    <xf numFmtId="0" fontId="10" fillId="8" borderId="1" xfId="0" applyFont="1" applyFill="1" applyBorder="1" applyAlignment="1">
      <alignment horizontal="center" vertical="center" wrapText="1" readingOrder="1"/>
    </xf>
    <xf numFmtId="0" fontId="11" fillId="9" borderId="1" xfId="0" applyFont="1" applyFill="1" applyBorder="1" applyAlignment="1">
      <alignment horizontal="center" vertical="center" wrapText="1" readingOrder="1"/>
    </xf>
    <xf numFmtId="0" fontId="15" fillId="0" borderId="0" xfId="0" applyFont="1"/>
    <xf numFmtId="0" fontId="13" fillId="0" borderId="0" xfId="0" applyFont="1"/>
    <xf numFmtId="0" fontId="1" fillId="3" borderId="0" xfId="0" applyFont="1" applyFill="1" applyAlignment="1">
      <alignment horizontal="center" vertical="center"/>
    </xf>
    <xf numFmtId="0" fontId="28" fillId="0" borderId="0" xfId="0" applyFont="1" applyAlignment="1">
      <alignment vertical="center"/>
    </xf>
    <xf numFmtId="0" fontId="29" fillId="0" borderId="0" xfId="0" applyFont="1"/>
    <xf numFmtId="0" fontId="27" fillId="0" borderId="0" xfId="0" applyFont="1"/>
    <xf numFmtId="0" fontId="0" fillId="0" borderId="0" xfId="0" pivotButton="1"/>
    <xf numFmtId="0" fontId="12" fillId="0" borderId="0" xfId="0" applyFont="1" applyAlignment="1">
      <alignment horizontal="justify" vertical="center" wrapText="1" readingOrder="1"/>
    </xf>
    <xf numFmtId="0" fontId="30" fillId="0" borderId="0" xfId="0" applyFont="1"/>
    <xf numFmtId="0" fontId="32" fillId="6" borderId="0" xfId="0" applyFont="1" applyFill="1" applyAlignment="1">
      <alignment horizontal="center" vertical="center" wrapText="1" readingOrder="1"/>
    </xf>
    <xf numFmtId="0" fontId="33" fillId="0" borderId="10" xfId="0" applyFont="1" applyBorder="1" applyAlignment="1">
      <alignment horizontal="justify" vertical="center" wrapText="1" readingOrder="1"/>
    </xf>
    <xf numFmtId="0" fontId="33" fillId="0" borderId="1" xfId="0" applyFont="1" applyBorder="1" applyAlignment="1">
      <alignment horizontal="justify" vertical="center" wrapText="1" readingOrder="1"/>
    </xf>
    <xf numFmtId="0" fontId="33" fillId="5" borderId="10" xfId="0" applyFont="1" applyFill="1" applyBorder="1" applyAlignment="1">
      <alignment horizontal="center" vertical="center" wrapText="1" readingOrder="1"/>
    </xf>
    <xf numFmtId="0" fontId="33" fillId="7" borderId="1" xfId="0" applyFont="1" applyFill="1" applyBorder="1" applyAlignment="1">
      <alignment horizontal="center" vertical="center" wrapText="1" readingOrder="1"/>
    </xf>
    <xf numFmtId="0" fontId="33" fillId="4" borderId="1" xfId="0" applyFont="1" applyFill="1" applyBorder="1" applyAlignment="1">
      <alignment horizontal="center" vertical="center" wrapText="1" readingOrder="1"/>
    </xf>
    <xf numFmtId="0" fontId="33" fillId="8" borderId="1" xfId="0" applyFont="1" applyFill="1" applyBorder="1" applyAlignment="1">
      <alignment horizontal="center" vertical="center" wrapText="1" readingOrder="1"/>
    </xf>
    <xf numFmtId="0" fontId="34" fillId="9" borderId="1" xfId="0" applyFont="1" applyFill="1" applyBorder="1" applyAlignment="1">
      <alignment horizontal="center" vertical="center" wrapText="1" readingOrder="1"/>
    </xf>
    <xf numFmtId="0" fontId="33" fillId="0" borderId="10" xfId="0" applyFont="1" applyBorder="1" applyAlignment="1">
      <alignment horizontal="center" vertical="center" wrapText="1" readingOrder="1"/>
    </xf>
    <xf numFmtId="0" fontId="33" fillId="0" borderId="1" xfId="0" applyFont="1" applyBorder="1" applyAlignment="1">
      <alignment horizontal="center" vertical="center" wrapText="1" readingOrder="1"/>
    </xf>
    <xf numFmtId="0" fontId="6" fillId="0" borderId="2" xfId="0" applyFont="1" applyBorder="1" applyAlignment="1" applyProtection="1">
      <alignment horizontal="justify" vertical="center" wrapText="1"/>
      <protection locked="0"/>
    </xf>
    <xf numFmtId="0" fontId="19" fillId="11" borderId="11" xfId="0" applyFont="1" applyFill="1" applyBorder="1" applyAlignment="1" applyProtection="1">
      <alignment horizontal="center" vertical="center" wrapText="1" readingOrder="1"/>
      <protection hidden="1"/>
    </xf>
    <xf numFmtId="0" fontId="19" fillId="11" borderId="18" xfId="0" applyFont="1" applyFill="1" applyBorder="1" applyAlignment="1" applyProtection="1">
      <alignment horizontal="center" vertical="center" wrapText="1" readingOrder="1"/>
      <protection hidden="1"/>
    </xf>
    <xf numFmtId="0" fontId="19" fillId="11" borderId="12" xfId="0" applyFont="1" applyFill="1" applyBorder="1" applyAlignment="1" applyProtection="1">
      <alignment horizontal="center" vertical="center" wrapText="1" readingOrder="1"/>
      <protection hidden="1"/>
    </xf>
    <xf numFmtId="0" fontId="19" fillId="12" borderId="11" xfId="0" applyFont="1" applyFill="1" applyBorder="1" applyAlignment="1" applyProtection="1">
      <alignment horizontal="center" wrapText="1" readingOrder="1"/>
      <protection hidden="1"/>
    </xf>
    <xf numFmtId="0" fontId="19" fillId="12" borderId="18" xfId="0" applyFont="1" applyFill="1" applyBorder="1" applyAlignment="1" applyProtection="1">
      <alignment horizontal="center" wrapText="1" readingOrder="1"/>
      <protection hidden="1"/>
    </xf>
    <xf numFmtId="0" fontId="19" fillId="12" borderId="12" xfId="0" applyFont="1" applyFill="1" applyBorder="1" applyAlignment="1" applyProtection="1">
      <alignment horizontal="center" wrapText="1" readingOrder="1"/>
      <protection hidden="1"/>
    </xf>
    <xf numFmtId="0" fontId="19" fillId="11" borderId="13" xfId="0" applyFont="1" applyFill="1" applyBorder="1" applyAlignment="1" applyProtection="1">
      <alignment horizontal="center" vertical="center" wrapText="1" readingOrder="1"/>
      <protection hidden="1"/>
    </xf>
    <xf numFmtId="0" fontId="19" fillId="11" borderId="0" xfId="0" applyFont="1" applyFill="1" applyAlignment="1" applyProtection="1">
      <alignment horizontal="center" vertical="center" wrapText="1" readingOrder="1"/>
      <protection hidden="1"/>
    </xf>
    <xf numFmtId="0" fontId="19" fillId="11" borderId="14" xfId="0" applyFont="1" applyFill="1" applyBorder="1" applyAlignment="1" applyProtection="1">
      <alignment horizontal="center" vertical="center" wrapText="1" readingOrder="1"/>
      <protection hidden="1"/>
    </xf>
    <xf numFmtId="0" fontId="19" fillId="12" borderId="13" xfId="0" applyFont="1" applyFill="1" applyBorder="1" applyAlignment="1" applyProtection="1">
      <alignment horizontal="center" wrapText="1" readingOrder="1"/>
      <protection hidden="1"/>
    </xf>
    <xf numFmtId="0" fontId="19" fillId="12" borderId="0" xfId="0" applyFont="1" applyFill="1" applyAlignment="1" applyProtection="1">
      <alignment horizontal="center" wrapText="1" readingOrder="1"/>
      <protection hidden="1"/>
    </xf>
    <xf numFmtId="0" fontId="19" fillId="12" borderId="14" xfId="0" applyFont="1" applyFill="1" applyBorder="1" applyAlignment="1" applyProtection="1">
      <alignment horizontal="center" wrapText="1" readingOrder="1"/>
      <protection hidden="1"/>
    </xf>
    <xf numFmtId="0" fontId="19" fillId="11" borderId="15" xfId="0" applyFont="1" applyFill="1" applyBorder="1" applyAlignment="1" applyProtection="1">
      <alignment horizontal="center" vertical="center" wrapText="1" readingOrder="1"/>
      <protection hidden="1"/>
    </xf>
    <xf numFmtId="0" fontId="19" fillId="11" borderId="17" xfId="0" applyFont="1" applyFill="1" applyBorder="1" applyAlignment="1" applyProtection="1">
      <alignment horizontal="center" vertical="center" wrapText="1" readingOrder="1"/>
      <protection hidden="1"/>
    </xf>
    <xf numFmtId="0" fontId="19" fillId="11" borderId="16" xfId="0" applyFont="1" applyFill="1" applyBorder="1" applyAlignment="1" applyProtection="1">
      <alignment horizontal="center" vertical="center" wrapText="1" readingOrder="1"/>
      <protection hidden="1"/>
    </xf>
    <xf numFmtId="0" fontId="19" fillId="12" borderId="15" xfId="0" applyFont="1" applyFill="1" applyBorder="1" applyAlignment="1" applyProtection="1">
      <alignment horizontal="center" wrapText="1" readingOrder="1"/>
      <protection hidden="1"/>
    </xf>
    <xf numFmtId="0" fontId="19" fillId="12" borderId="17" xfId="0" applyFont="1" applyFill="1" applyBorder="1" applyAlignment="1" applyProtection="1">
      <alignment horizontal="center" wrapText="1" readingOrder="1"/>
      <protection hidden="1"/>
    </xf>
    <xf numFmtId="0" fontId="19" fillId="12" borderId="16" xfId="0" applyFont="1" applyFill="1" applyBorder="1" applyAlignment="1" applyProtection="1">
      <alignment horizontal="center" wrapText="1" readingOrder="1"/>
      <protection hidden="1"/>
    </xf>
    <xf numFmtId="0" fontId="19" fillId="13" borderId="11" xfId="0" applyFont="1" applyFill="1" applyBorder="1" applyAlignment="1" applyProtection="1">
      <alignment horizontal="center" wrapText="1" readingOrder="1"/>
      <protection hidden="1"/>
    </xf>
    <xf numFmtId="0" fontId="19" fillId="13" borderId="18" xfId="0" applyFont="1" applyFill="1" applyBorder="1" applyAlignment="1" applyProtection="1">
      <alignment horizontal="center" wrapText="1" readingOrder="1"/>
      <protection hidden="1"/>
    </xf>
    <xf numFmtId="0" fontId="19" fillId="13" borderId="12" xfId="0" applyFont="1" applyFill="1" applyBorder="1" applyAlignment="1" applyProtection="1">
      <alignment horizontal="center" wrapText="1" readingOrder="1"/>
      <protection hidden="1"/>
    </xf>
    <xf numFmtId="0" fontId="19" fillId="13" borderId="13" xfId="0" applyFont="1" applyFill="1" applyBorder="1" applyAlignment="1" applyProtection="1">
      <alignment horizontal="center" wrapText="1" readingOrder="1"/>
      <protection hidden="1"/>
    </xf>
    <xf numFmtId="0" fontId="19" fillId="13" borderId="0" xfId="0" applyFont="1" applyFill="1" applyAlignment="1" applyProtection="1">
      <alignment horizontal="center" wrapText="1" readingOrder="1"/>
      <protection hidden="1"/>
    </xf>
    <xf numFmtId="0" fontId="19" fillId="13" borderId="14" xfId="0" applyFont="1" applyFill="1" applyBorder="1" applyAlignment="1" applyProtection="1">
      <alignment horizontal="center" wrapText="1" readingOrder="1"/>
      <protection hidden="1"/>
    </xf>
    <xf numFmtId="0" fontId="19" fillId="13" borderId="15" xfId="0" applyFont="1" applyFill="1" applyBorder="1" applyAlignment="1" applyProtection="1">
      <alignment horizontal="center" wrapText="1" readingOrder="1"/>
      <protection hidden="1"/>
    </xf>
    <xf numFmtId="0" fontId="19" fillId="13" borderId="17" xfId="0" applyFont="1" applyFill="1" applyBorder="1" applyAlignment="1" applyProtection="1">
      <alignment horizontal="center" wrapText="1" readingOrder="1"/>
      <protection hidden="1"/>
    </xf>
    <xf numFmtId="0" fontId="19" fillId="13" borderId="16" xfId="0" applyFont="1" applyFill="1" applyBorder="1" applyAlignment="1" applyProtection="1">
      <alignment horizontal="center" wrapText="1" readingOrder="1"/>
      <protection hidden="1"/>
    </xf>
    <xf numFmtId="0" fontId="19" fillId="5" borderId="11" xfId="0" applyFont="1" applyFill="1" applyBorder="1" applyAlignment="1" applyProtection="1">
      <alignment horizontal="center" wrapText="1" readingOrder="1"/>
      <protection hidden="1"/>
    </xf>
    <xf numFmtId="0" fontId="19" fillId="5" borderId="18" xfId="0" applyFont="1" applyFill="1" applyBorder="1" applyAlignment="1" applyProtection="1">
      <alignment horizontal="center" wrapText="1" readingOrder="1"/>
      <protection hidden="1"/>
    </xf>
    <xf numFmtId="0" fontId="19" fillId="5" borderId="12" xfId="0" applyFont="1" applyFill="1" applyBorder="1" applyAlignment="1" applyProtection="1">
      <alignment horizontal="center" wrapText="1" readingOrder="1"/>
      <protection hidden="1"/>
    </xf>
    <xf numFmtId="0" fontId="19" fillId="5" borderId="13" xfId="0" applyFont="1" applyFill="1" applyBorder="1" applyAlignment="1" applyProtection="1">
      <alignment horizontal="center" wrapText="1" readingOrder="1"/>
      <protection hidden="1"/>
    </xf>
    <xf numFmtId="0" fontId="19" fillId="5" borderId="0" xfId="0" applyFont="1" applyFill="1" applyAlignment="1" applyProtection="1">
      <alignment horizontal="center" wrapText="1" readingOrder="1"/>
      <protection hidden="1"/>
    </xf>
    <xf numFmtId="0" fontId="19" fillId="5" borderId="14" xfId="0" applyFont="1" applyFill="1" applyBorder="1" applyAlignment="1" applyProtection="1">
      <alignment horizontal="center" wrapText="1" readingOrder="1"/>
      <protection hidden="1"/>
    </xf>
    <xf numFmtId="0" fontId="19" fillId="5" borderId="15" xfId="0" applyFont="1" applyFill="1" applyBorder="1" applyAlignment="1" applyProtection="1">
      <alignment horizontal="center" wrapText="1" readingOrder="1"/>
      <protection hidden="1"/>
    </xf>
    <xf numFmtId="0" fontId="19" fillId="5" borderId="17" xfId="0" applyFont="1" applyFill="1" applyBorder="1" applyAlignment="1" applyProtection="1">
      <alignment horizontal="center" wrapText="1" readingOrder="1"/>
      <protection hidden="1"/>
    </xf>
    <xf numFmtId="0" fontId="19" fillId="5" borderId="16" xfId="0" applyFont="1" applyFill="1" applyBorder="1" applyAlignment="1" applyProtection="1">
      <alignment horizontal="center" wrapText="1" readingOrder="1"/>
      <protection hidden="1"/>
    </xf>
    <xf numFmtId="0" fontId="23" fillId="13" borderId="18" xfId="0" applyFont="1" applyFill="1" applyBorder="1" applyAlignment="1" applyProtection="1">
      <alignment horizontal="center" wrapText="1" readingOrder="1"/>
      <protection hidden="1"/>
    </xf>
    <xf numFmtId="0" fontId="0" fillId="3" borderId="0" xfId="0" applyFill="1"/>
    <xf numFmtId="0" fontId="49" fillId="3" borderId="48" xfId="2" applyFont="1" applyFill="1" applyBorder="1"/>
    <xf numFmtId="0" fontId="49" fillId="3" borderId="49" xfId="2" applyFont="1" applyFill="1" applyBorder="1"/>
    <xf numFmtId="0" fontId="49" fillId="3" borderId="50" xfId="2" applyFont="1" applyFill="1" applyBorder="1"/>
    <xf numFmtId="0" fontId="16" fillId="3" borderId="0" xfId="0" applyFont="1" applyFill="1" applyAlignment="1">
      <alignment vertical="center"/>
    </xf>
    <xf numFmtId="0" fontId="5" fillId="3" borderId="0" xfId="0" applyFont="1" applyFill="1"/>
    <xf numFmtId="0" fontId="36" fillId="3" borderId="0" xfId="0" applyFont="1" applyFill="1"/>
    <xf numFmtId="0" fontId="38" fillId="3" borderId="31" xfId="0" applyFont="1" applyFill="1" applyBorder="1" applyAlignment="1">
      <alignment horizontal="justify" vertical="center" wrapText="1" readingOrder="1"/>
    </xf>
    <xf numFmtId="9" fontId="37" fillId="3" borderId="40" xfId="0" applyNumberFormat="1" applyFont="1" applyFill="1" applyBorder="1" applyAlignment="1">
      <alignment horizontal="center" vertical="center" wrapText="1" readingOrder="1"/>
    </xf>
    <xf numFmtId="0" fontId="38" fillId="3" borderId="30" xfId="0" applyFont="1" applyFill="1" applyBorder="1" applyAlignment="1">
      <alignment horizontal="justify" vertical="center" wrapText="1" readingOrder="1"/>
    </xf>
    <xf numFmtId="9" fontId="37" fillId="3" borderId="35" xfId="0" applyNumberFormat="1" applyFont="1" applyFill="1" applyBorder="1" applyAlignment="1">
      <alignment horizontal="center" vertical="center" wrapText="1" readingOrder="1"/>
    </xf>
    <xf numFmtId="0" fontId="38" fillId="3" borderId="35" xfId="0" applyFont="1" applyFill="1" applyBorder="1" applyAlignment="1">
      <alignment horizontal="center" vertical="center" wrapText="1" readingOrder="1"/>
    </xf>
    <xf numFmtId="0" fontId="38" fillId="3" borderId="37" xfId="0" applyFont="1" applyFill="1" applyBorder="1" applyAlignment="1">
      <alignment horizontal="justify" vertical="center" wrapText="1" readingOrder="1"/>
    </xf>
    <xf numFmtId="0" fontId="38" fillId="3" borderId="38" xfId="0" applyFont="1" applyFill="1" applyBorder="1" applyAlignment="1">
      <alignment horizontal="center" vertical="center" wrapText="1" readingOrder="1"/>
    </xf>
    <xf numFmtId="0" fontId="46" fillId="3" borderId="0" xfId="0" applyFont="1" applyFill="1"/>
    <xf numFmtId="0" fontId="37" fillId="15" borderId="43" xfId="0" applyFont="1" applyFill="1" applyBorder="1" applyAlignment="1">
      <alignment horizontal="center" vertical="center" wrapText="1" readingOrder="1"/>
    </xf>
    <xf numFmtId="0" fontId="13" fillId="3" borderId="0" xfId="0" applyFont="1" applyFill="1"/>
    <xf numFmtId="0" fontId="31" fillId="3" borderId="0" xfId="0" applyFont="1" applyFill="1" applyAlignment="1">
      <alignment horizontal="center" vertical="center" wrapText="1"/>
    </xf>
    <xf numFmtId="0" fontId="12" fillId="3" borderId="0" xfId="0" applyFont="1" applyFill="1" applyAlignment="1">
      <alignment horizontal="justify" vertical="center" wrapText="1" readingOrder="1"/>
    </xf>
    <xf numFmtId="0" fontId="4" fillId="3" borderId="0" xfId="0" applyFont="1" applyFill="1" applyAlignment="1">
      <alignment vertical="center"/>
    </xf>
    <xf numFmtId="0" fontId="15" fillId="3" borderId="0" xfId="0" applyFont="1" applyFill="1"/>
    <xf numFmtId="0" fontId="4" fillId="3" borderId="0" xfId="0" applyFont="1" applyFill="1" applyAlignment="1">
      <alignment horizontal="left" vertical="center"/>
    </xf>
    <xf numFmtId="0" fontId="49" fillId="3" borderId="13" xfId="2" applyFont="1" applyFill="1" applyBorder="1"/>
    <xf numFmtId="0" fontId="54" fillId="3" borderId="0" xfId="0" applyFont="1" applyFill="1" applyAlignment="1">
      <alignment horizontal="left" vertical="center" wrapText="1"/>
    </xf>
    <xf numFmtId="0" fontId="55" fillId="3" borderId="0" xfId="0" applyFont="1" applyFill="1" applyAlignment="1">
      <alignment horizontal="left" vertical="top" wrapText="1"/>
    </xf>
    <xf numFmtId="0" fontId="49" fillId="3" borderId="0" xfId="2" applyFont="1" applyFill="1"/>
    <xf numFmtId="0" fontId="49" fillId="3" borderId="14" xfId="2" applyFont="1" applyFill="1" applyBorder="1"/>
    <xf numFmtId="0" fontId="49" fillId="3" borderId="15" xfId="2" applyFont="1" applyFill="1" applyBorder="1"/>
    <xf numFmtId="0" fontId="49" fillId="3" borderId="17" xfId="2" applyFont="1" applyFill="1" applyBorder="1"/>
    <xf numFmtId="0" fontId="49" fillId="3" borderId="16" xfId="2" applyFont="1" applyFill="1" applyBorder="1"/>
    <xf numFmtId="0" fontId="53" fillId="3" borderId="0" xfId="2" applyFont="1" applyFill="1" applyAlignment="1">
      <alignment horizontal="left" vertical="center" wrapText="1"/>
    </xf>
    <xf numFmtId="0" fontId="49" fillId="3" borderId="0" xfId="2" applyFont="1" applyFill="1" applyAlignment="1">
      <alignment horizontal="left" vertical="center" wrapText="1"/>
    </xf>
    <xf numFmtId="0" fontId="49" fillId="3" borderId="0" xfId="2" quotePrefix="1" applyFont="1" applyFill="1" applyAlignment="1">
      <alignment horizontal="left" vertical="center" wrapText="1"/>
    </xf>
    <xf numFmtId="0" fontId="51" fillId="3" borderId="13" xfId="2" quotePrefix="1" applyFont="1" applyFill="1" applyBorder="1" applyAlignment="1">
      <alignment horizontal="left" vertical="top" wrapText="1"/>
    </xf>
    <xf numFmtId="0" fontId="52" fillId="3" borderId="0" xfId="2" quotePrefix="1" applyFont="1" applyFill="1" applyAlignment="1">
      <alignment horizontal="left" vertical="top" wrapText="1"/>
    </xf>
    <xf numFmtId="0" fontId="52" fillId="3" borderId="14" xfId="2" quotePrefix="1" applyFont="1" applyFill="1" applyBorder="1" applyAlignment="1">
      <alignment horizontal="left" vertical="top" wrapText="1"/>
    </xf>
    <xf numFmtId="0" fontId="4" fillId="2" borderId="4" xfId="0" applyFont="1" applyFill="1" applyBorder="1" applyAlignment="1">
      <alignment horizontal="center" vertical="center" wrapText="1"/>
    </xf>
    <xf numFmtId="0" fontId="4" fillId="2" borderId="4" xfId="0" applyFont="1" applyFill="1" applyBorder="1" applyAlignment="1">
      <alignment horizontal="center" vertical="center" textRotation="90" wrapText="1"/>
    </xf>
    <xf numFmtId="0" fontId="4" fillId="2" borderId="5" xfId="0" applyFont="1" applyFill="1" applyBorder="1" applyAlignment="1">
      <alignment horizontal="center" vertical="center" textRotation="90" wrapText="1"/>
    </xf>
    <xf numFmtId="0" fontId="59" fillId="16" borderId="30" xfId="0" applyFont="1" applyFill="1" applyBorder="1" applyAlignment="1">
      <alignment horizontal="center" vertical="center"/>
    </xf>
    <xf numFmtId="0" fontId="0" fillId="0" borderId="30" xfId="0" applyBorder="1" applyAlignment="1">
      <alignment vertical="center" wrapText="1"/>
    </xf>
    <xf numFmtId="0" fontId="4" fillId="2" borderId="4" xfId="0" applyFont="1" applyFill="1" applyBorder="1" applyAlignment="1">
      <alignment vertical="center" wrapText="1"/>
    </xf>
    <xf numFmtId="0" fontId="52" fillId="2" borderId="2" xfId="0" applyFont="1" applyFill="1" applyBorder="1" applyAlignment="1">
      <alignment vertical="center" wrapText="1"/>
    </xf>
    <xf numFmtId="0" fontId="4" fillId="2" borderId="2" xfId="0" applyFont="1" applyFill="1" applyBorder="1" applyAlignment="1">
      <alignment vertical="center" textRotation="90" wrapText="1"/>
    </xf>
    <xf numFmtId="0" fontId="2" fillId="0" borderId="2" xfId="0" applyFont="1" applyBorder="1" applyAlignment="1" applyProtection="1">
      <alignment vertical="center" wrapText="1"/>
      <protection locked="0"/>
    </xf>
    <xf numFmtId="0" fontId="1" fillId="0" borderId="2" xfId="0" applyFont="1" applyBorder="1" applyAlignment="1">
      <alignment vertical="center"/>
    </xf>
    <xf numFmtId="0" fontId="1" fillId="0" borderId="2" xfId="0" applyFont="1" applyBorder="1"/>
    <xf numFmtId="0" fontId="1" fillId="0" borderId="2" xfId="0" applyFont="1" applyBorder="1" applyAlignment="1">
      <alignment vertical="center" wrapText="1"/>
    </xf>
    <xf numFmtId="0" fontId="4" fillId="0" borderId="0" xfId="0" applyFont="1" applyAlignment="1">
      <alignment horizontal="center" vertical="center"/>
    </xf>
    <xf numFmtId="0" fontId="1" fillId="18" borderId="2" xfId="0" applyFont="1" applyFill="1" applyBorder="1" applyAlignment="1">
      <alignment vertical="center"/>
    </xf>
    <xf numFmtId="0" fontId="1" fillId="18" borderId="2" xfId="0" applyFont="1" applyFill="1" applyBorder="1" applyAlignment="1" applyProtection="1">
      <alignment vertical="center" wrapText="1"/>
      <protection locked="0"/>
    </xf>
    <xf numFmtId="9" fontId="1" fillId="18" borderId="2" xfId="0" applyNumberFormat="1" applyFont="1" applyFill="1" applyBorder="1" applyAlignment="1" applyProtection="1">
      <alignment vertical="center" wrapText="1"/>
      <protection hidden="1"/>
    </xf>
    <xf numFmtId="0" fontId="1" fillId="18" borderId="2" xfId="0" applyFont="1" applyFill="1" applyBorder="1" applyAlignment="1">
      <alignment horizontal="center" vertical="center"/>
    </xf>
    <xf numFmtId="0" fontId="4" fillId="18" borderId="2" xfId="0" applyFont="1" applyFill="1" applyBorder="1" applyAlignment="1" applyProtection="1">
      <alignment horizontal="center" vertical="center" textRotation="90" wrapText="1"/>
      <protection hidden="1"/>
    </xf>
    <xf numFmtId="164" fontId="1" fillId="18" borderId="2" xfId="1" applyNumberFormat="1" applyFont="1" applyFill="1" applyBorder="1" applyAlignment="1">
      <alignment horizontal="center" vertical="center"/>
    </xf>
    <xf numFmtId="0" fontId="0" fillId="0" borderId="0" xfId="0" applyAlignment="1">
      <alignment vertical="center"/>
    </xf>
    <xf numFmtId="0" fontId="58" fillId="0" borderId="0" xfId="0" applyFont="1" applyAlignment="1">
      <alignment vertical="center"/>
    </xf>
    <xf numFmtId="9" fontId="0" fillId="0" borderId="0" xfId="0" applyNumberFormat="1" applyAlignment="1">
      <alignment vertical="center"/>
    </xf>
    <xf numFmtId="0" fontId="0" fillId="0" borderId="0" xfId="0" applyAlignment="1">
      <alignment vertical="center" wrapText="1"/>
    </xf>
    <xf numFmtId="0" fontId="4" fillId="20" borderId="2" xfId="0" applyFont="1" applyFill="1" applyBorder="1" applyAlignment="1">
      <alignment horizontal="center" vertical="center" wrapText="1"/>
    </xf>
    <xf numFmtId="0" fontId="4" fillId="2" borderId="8" xfId="0" applyFont="1" applyFill="1" applyBorder="1" applyAlignment="1">
      <alignment horizontal="center" vertical="center" textRotation="90" wrapText="1"/>
    </xf>
    <xf numFmtId="0" fontId="4" fillId="2" borderId="8" xfId="0" applyFont="1" applyFill="1" applyBorder="1" applyAlignment="1">
      <alignment vertical="center" wrapText="1"/>
    </xf>
    <xf numFmtId="0" fontId="4" fillId="21" borderId="5" xfId="0" applyFont="1" applyFill="1" applyBorder="1" applyAlignment="1">
      <alignment horizontal="center" vertical="center" wrapText="1"/>
    </xf>
    <xf numFmtId="0" fontId="1" fillId="0" borderId="6" xfId="0" applyFont="1" applyBorder="1" applyAlignment="1">
      <alignment vertical="center"/>
    </xf>
    <xf numFmtId="0" fontId="1" fillId="0" borderId="6" xfId="0" applyFont="1" applyBorder="1"/>
    <xf numFmtId="0" fontId="1" fillId="0" borderId="73" xfId="0" applyFont="1" applyBorder="1" applyAlignment="1">
      <alignment vertical="center"/>
    </xf>
    <xf numFmtId="0" fontId="1" fillId="0" borderId="72" xfId="0" applyFont="1" applyBorder="1"/>
    <xf numFmtId="0" fontId="1" fillId="0" borderId="73" xfId="0" applyFont="1" applyBorder="1"/>
    <xf numFmtId="0" fontId="1" fillId="0" borderId="74" xfId="0" applyFont="1" applyBorder="1"/>
    <xf numFmtId="0" fontId="1" fillId="0" borderId="75" xfId="0" applyFont="1" applyBorder="1"/>
    <xf numFmtId="0" fontId="1" fillId="0" borderId="76" xfId="0" applyFont="1" applyBorder="1"/>
    <xf numFmtId="0" fontId="4" fillId="20" borderId="73" xfId="0" applyFont="1" applyFill="1" applyBorder="1" applyAlignment="1">
      <alignment horizontal="center" vertical="center" wrapText="1"/>
    </xf>
    <xf numFmtId="0" fontId="62" fillId="0" borderId="0" xfId="5"/>
    <xf numFmtId="0" fontId="63" fillId="0" borderId="0" xfId="5" applyFont="1" applyAlignment="1">
      <alignment horizontal="center" vertical="center" wrapText="1"/>
    </xf>
    <xf numFmtId="0" fontId="65" fillId="0" borderId="0" xfId="5" applyFont="1" applyAlignment="1">
      <alignment horizontal="center" vertical="center" wrapText="1"/>
    </xf>
    <xf numFmtId="0" fontId="66" fillId="22" borderId="86" xfId="5" applyFont="1" applyFill="1" applyBorder="1" applyAlignment="1">
      <alignment horizontal="center" vertical="center" wrapText="1"/>
    </xf>
    <xf numFmtId="0" fontId="68" fillId="22" borderId="82" xfId="5" applyFont="1" applyFill="1" applyBorder="1" applyAlignment="1">
      <alignment horizontal="center" vertical="center" wrapText="1"/>
    </xf>
    <xf numFmtId="0" fontId="68" fillId="22" borderId="88" xfId="5" applyFont="1" applyFill="1" applyBorder="1" applyAlignment="1">
      <alignment horizontal="center" vertical="center" wrapText="1"/>
    </xf>
    <xf numFmtId="0" fontId="61" fillId="0" borderId="30" xfId="5" applyFont="1" applyBorder="1" applyAlignment="1">
      <alignment horizontal="center" vertical="center"/>
    </xf>
    <xf numFmtId="0" fontId="61" fillId="0" borderId="82" xfId="5" applyFont="1" applyBorder="1" applyAlignment="1">
      <alignment horizontal="left" vertical="center" wrapText="1"/>
    </xf>
    <xf numFmtId="0" fontId="61" fillId="0" borderId="82" xfId="5" applyFont="1" applyBorder="1" applyAlignment="1">
      <alignment horizontal="center" vertical="center" wrapText="1"/>
    </xf>
    <xf numFmtId="0" fontId="61" fillId="0" borderId="88" xfId="5" applyFont="1" applyBorder="1" applyAlignment="1">
      <alignment horizontal="left" vertical="center" wrapText="1"/>
    </xf>
    <xf numFmtId="0" fontId="61" fillId="0" borderId="88" xfId="5" applyFont="1" applyBorder="1" applyAlignment="1">
      <alignment vertical="center" wrapText="1"/>
    </xf>
    <xf numFmtId="0" fontId="63" fillId="0" borderId="0" xfId="5" applyFont="1" applyAlignment="1">
      <alignment vertical="center" wrapText="1"/>
    </xf>
    <xf numFmtId="0" fontId="61" fillId="0" borderId="0" xfId="5" applyFont="1"/>
    <xf numFmtId="0" fontId="37" fillId="15" borderId="42" xfId="0" applyFont="1" applyFill="1" applyBorder="1" applyAlignment="1">
      <alignment horizontal="center" vertical="center" wrapText="1" readingOrder="1"/>
    </xf>
    <xf numFmtId="0" fontId="37" fillId="3" borderId="31" xfId="0" applyFont="1" applyFill="1" applyBorder="1" applyAlignment="1">
      <alignment horizontal="center" vertical="center" wrapText="1" readingOrder="1"/>
    </xf>
    <xf numFmtId="0" fontId="37" fillId="3" borderId="30" xfId="0" applyFont="1" applyFill="1" applyBorder="1" applyAlignment="1">
      <alignment horizontal="center" vertical="center" wrapText="1" readingOrder="1"/>
    </xf>
    <xf numFmtId="0" fontId="37" fillId="3" borderId="37" xfId="0" applyFont="1" applyFill="1" applyBorder="1" applyAlignment="1">
      <alignment horizontal="center" vertical="center" wrapText="1" readingOrder="1"/>
    </xf>
    <xf numFmtId="0" fontId="1" fillId="16" borderId="2" xfId="0" applyFont="1" applyFill="1" applyBorder="1" applyAlignment="1">
      <alignment vertical="center"/>
    </xf>
    <xf numFmtId="0" fontId="1" fillId="16" borderId="2" xfId="0" applyFont="1" applyFill="1" applyBorder="1"/>
    <xf numFmtId="0" fontId="1" fillId="16" borderId="72" xfId="0" applyFont="1" applyFill="1" applyBorder="1" applyAlignment="1">
      <alignment vertical="center"/>
    </xf>
    <xf numFmtId="0" fontId="1" fillId="16" borderId="73" xfId="0" applyFont="1" applyFill="1" applyBorder="1" applyAlignment="1">
      <alignment vertical="center"/>
    </xf>
    <xf numFmtId="0" fontId="1" fillId="16" borderId="72" xfId="0" applyFont="1" applyFill="1" applyBorder="1"/>
    <xf numFmtId="0" fontId="69" fillId="0" borderId="0" xfId="5" applyFont="1" applyAlignment="1">
      <alignment wrapText="1"/>
    </xf>
    <xf numFmtId="0" fontId="1" fillId="18" borderId="2" xfId="0" applyFont="1" applyFill="1" applyBorder="1" applyAlignment="1">
      <alignment vertical="center" wrapText="1"/>
    </xf>
    <xf numFmtId="0" fontId="1" fillId="0" borderId="2" xfId="0" applyFont="1" applyBorder="1" applyAlignment="1" applyProtection="1">
      <alignment vertical="center" wrapText="1"/>
      <protection locked="0"/>
    </xf>
    <xf numFmtId="0" fontId="4" fillId="18" borderId="2" xfId="0" applyFont="1" applyFill="1" applyBorder="1" applyAlignment="1" applyProtection="1">
      <alignment vertical="center" wrapText="1"/>
      <protection hidden="1"/>
    </xf>
    <xf numFmtId="9" fontId="1" fillId="0" borderId="2" xfId="0" applyNumberFormat="1" applyFont="1" applyBorder="1" applyAlignment="1" applyProtection="1">
      <alignment vertical="center" wrapText="1"/>
      <protection locked="0"/>
    </xf>
    <xf numFmtId="0" fontId="58" fillId="0" borderId="0" xfId="0" applyFont="1" applyAlignment="1">
      <alignment horizontal="center" vertical="center"/>
    </xf>
    <xf numFmtId="0" fontId="20" fillId="13" borderId="13" xfId="0" applyFont="1" applyFill="1" applyBorder="1" applyAlignment="1" applyProtection="1">
      <alignment horizontal="center" wrapText="1" readingOrder="1"/>
      <protection hidden="1"/>
    </xf>
    <xf numFmtId="0" fontId="20" fillId="13" borderId="0" xfId="0" applyFont="1" applyFill="1" applyAlignment="1" applyProtection="1">
      <alignment horizontal="center" wrapText="1" readingOrder="1"/>
      <protection hidden="1"/>
    </xf>
    <xf numFmtId="0" fontId="20" fillId="13" borderId="14" xfId="0" applyFont="1" applyFill="1" applyBorder="1" applyAlignment="1" applyProtection="1">
      <alignment horizontal="center" wrapText="1" readingOrder="1"/>
      <protection hidden="1"/>
    </xf>
    <xf numFmtId="0" fontId="20" fillId="13" borderId="15" xfId="0" applyFont="1" applyFill="1" applyBorder="1" applyAlignment="1" applyProtection="1">
      <alignment horizontal="center" wrapText="1" readingOrder="1"/>
      <protection hidden="1"/>
    </xf>
    <xf numFmtId="0" fontId="20" fillId="13" borderId="17" xfId="0" applyFont="1" applyFill="1" applyBorder="1" applyAlignment="1" applyProtection="1">
      <alignment horizontal="center" wrapText="1" readingOrder="1"/>
      <protection hidden="1"/>
    </xf>
    <xf numFmtId="0" fontId="20" fillId="13" borderId="16" xfId="0" applyFont="1" applyFill="1" applyBorder="1" applyAlignment="1" applyProtection="1">
      <alignment horizontal="center" wrapText="1" readingOrder="1"/>
      <protection hidden="1"/>
    </xf>
    <xf numFmtId="0" fontId="20" fillId="13" borderId="11" xfId="0" applyFont="1" applyFill="1" applyBorder="1" applyAlignment="1" applyProtection="1">
      <alignment horizontal="center" wrapText="1" readingOrder="1"/>
      <protection hidden="1"/>
    </xf>
    <xf numFmtId="0" fontId="20" fillId="13" borderId="18" xfId="0" applyFont="1" applyFill="1" applyBorder="1" applyAlignment="1" applyProtection="1">
      <alignment horizontal="center" wrapText="1" readingOrder="1"/>
      <protection hidden="1"/>
    </xf>
    <xf numFmtId="0" fontId="20" fillId="13" borderId="12" xfId="0" applyFont="1" applyFill="1" applyBorder="1" applyAlignment="1" applyProtection="1">
      <alignment horizontal="center" wrapText="1" readingOrder="1"/>
      <protection hidden="1"/>
    </xf>
    <xf numFmtId="0" fontId="1" fillId="16" borderId="9" xfId="0" applyFont="1" applyFill="1" applyBorder="1" applyAlignment="1">
      <alignment vertical="center"/>
    </xf>
    <xf numFmtId="0" fontId="1" fillId="16" borderId="9" xfId="0" applyFont="1" applyFill="1" applyBorder="1"/>
    <xf numFmtId="0" fontId="1" fillId="0" borderId="90" xfId="0" applyFont="1" applyBorder="1"/>
    <xf numFmtId="0" fontId="0" fillId="0" borderId="0" xfId="0" applyAlignment="1">
      <alignment horizontal="center" vertical="center" wrapText="1"/>
    </xf>
    <xf numFmtId="0" fontId="70" fillId="2" borderId="2" xfId="0" applyFont="1" applyFill="1" applyBorder="1" applyAlignment="1">
      <alignment horizontal="center" vertical="center" wrapText="1"/>
    </xf>
    <xf numFmtId="0" fontId="2" fillId="19" borderId="2" xfId="0" applyFont="1" applyFill="1" applyBorder="1" applyAlignment="1">
      <alignment vertical="center" wrapText="1"/>
    </xf>
    <xf numFmtId="0" fontId="15" fillId="0" borderId="0" xfId="0" applyFont="1" applyAlignment="1">
      <alignment vertical="center" wrapText="1"/>
    </xf>
    <xf numFmtId="0" fontId="71" fillId="0" borderId="0" xfId="0" applyFont="1" applyAlignment="1">
      <alignment vertical="center" wrapText="1"/>
    </xf>
    <xf numFmtId="0" fontId="1" fillId="0" borderId="2" xfId="0" applyFont="1" applyBorder="1" applyAlignment="1">
      <alignment horizontal="center" vertical="center" wrapText="1"/>
    </xf>
    <xf numFmtId="0" fontId="2" fillId="0" borderId="2" xfId="0" applyFont="1" applyBorder="1" applyAlignment="1" applyProtection="1">
      <alignment horizontal="center" vertical="center" wrapText="1"/>
      <protection locked="0"/>
    </xf>
    <xf numFmtId="0" fontId="4" fillId="2" borderId="4" xfId="0" applyFont="1" applyFill="1" applyBorder="1" applyAlignment="1">
      <alignment vertical="center" textRotation="90" wrapText="1"/>
    </xf>
    <xf numFmtId="0" fontId="52" fillId="2" borderId="4" xfId="0" applyFont="1" applyFill="1" applyBorder="1" applyAlignment="1">
      <alignment vertical="center" wrapText="1"/>
    </xf>
    <xf numFmtId="0" fontId="52" fillId="2" borderId="5" xfId="0" applyFont="1" applyFill="1" applyBorder="1" applyAlignment="1">
      <alignment horizontal="center" vertical="center" wrapText="1"/>
    </xf>
    <xf numFmtId="0" fontId="60" fillId="17" borderId="5" xfId="0" applyFont="1" applyFill="1" applyBorder="1" applyAlignment="1">
      <alignment horizontal="center" vertical="center" wrapText="1"/>
    </xf>
    <xf numFmtId="0" fontId="6" fillId="19" borderId="2" xfId="0" applyFont="1" applyFill="1" applyBorder="1" applyAlignment="1">
      <alignment horizontal="justify" vertical="center" wrapText="1"/>
    </xf>
    <xf numFmtId="0" fontId="1" fillId="19" borderId="2" xfId="0" applyFont="1" applyFill="1" applyBorder="1" applyAlignment="1">
      <alignment horizontal="justify" vertical="center"/>
    </xf>
    <xf numFmtId="0" fontId="1" fillId="19" borderId="2" xfId="0" applyFont="1" applyFill="1" applyBorder="1" applyAlignment="1">
      <alignment horizontal="center" vertical="center" textRotation="90"/>
    </xf>
    <xf numFmtId="0" fontId="1" fillId="0" borderId="0" xfId="0" applyFont="1" applyAlignment="1">
      <alignment vertical="center" wrapText="1"/>
    </xf>
    <xf numFmtId="0" fontId="4" fillId="18" borderId="2" xfId="0" applyFont="1" applyFill="1" applyBorder="1" applyAlignment="1" applyProtection="1">
      <alignment horizontal="center" vertical="center" wrapText="1"/>
      <protection hidden="1"/>
    </xf>
    <xf numFmtId="0" fontId="2" fillId="19" borderId="2" xfId="0" applyFont="1" applyFill="1" applyBorder="1" applyAlignment="1" applyProtection="1">
      <alignment vertical="center" wrapText="1"/>
      <protection hidden="1"/>
    </xf>
    <xf numFmtId="0" fontId="2" fillId="19" borderId="2" xfId="0" applyFont="1" applyFill="1" applyBorder="1" applyAlignment="1" applyProtection="1">
      <alignment horizontal="center" vertical="center" wrapText="1"/>
      <protection hidden="1"/>
    </xf>
    <xf numFmtId="0" fontId="4" fillId="27" borderId="72" xfId="0" applyFont="1" applyFill="1" applyBorder="1" applyAlignment="1">
      <alignment horizontal="center" vertical="center" wrapText="1"/>
    </xf>
    <xf numFmtId="0" fontId="1" fillId="16" borderId="6" xfId="0" applyFont="1" applyFill="1" applyBorder="1" applyAlignment="1">
      <alignment vertical="center"/>
    </xf>
    <xf numFmtId="0" fontId="1" fillId="16" borderId="6" xfId="0" applyFont="1" applyFill="1" applyBorder="1"/>
    <xf numFmtId="0" fontId="1" fillId="0" borderId="96" xfId="0" applyFont="1" applyBorder="1"/>
    <xf numFmtId="0" fontId="1" fillId="0" borderId="75" xfId="0" applyFont="1" applyBorder="1" applyAlignment="1">
      <alignment vertical="center"/>
    </xf>
    <xf numFmtId="0" fontId="4" fillId="2" borderId="78"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4" fillId="2" borderId="98" xfId="0" applyFont="1" applyFill="1" applyBorder="1" applyAlignment="1">
      <alignment horizontal="center" vertical="center" wrapText="1"/>
    </xf>
    <xf numFmtId="0" fontId="4" fillId="27" borderId="98" xfId="0" applyFont="1" applyFill="1" applyBorder="1" applyAlignment="1">
      <alignment horizontal="center" vertical="center" wrapText="1"/>
    </xf>
    <xf numFmtId="0" fontId="4" fillId="2" borderId="97" xfId="0" applyFont="1" applyFill="1" applyBorder="1" applyAlignment="1">
      <alignment horizontal="center" vertical="center" wrapText="1"/>
    </xf>
    <xf numFmtId="0" fontId="4" fillId="21" borderId="98" xfId="0" applyFont="1" applyFill="1" applyBorder="1" applyAlignment="1">
      <alignment horizontal="center" vertical="center" wrapText="1"/>
    </xf>
    <xf numFmtId="0" fontId="4" fillId="20" borderId="98" xfId="0" applyFont="1" applyFill="1" applyBorder="1" applyAlignment="1">
      <alignment horizontal="center" vertical="center" wrapText="1"/>
    </xf>
    <xf numFmtId="0" fontId="1" fillId="0" borderId="98" xfId="0" applyFont="1" applyBorder="1"/>
    <xf numFmtId="0" fontId="1" fillId="0" borderId="98" xfId="0" applyFont="1" applyBorder="1" applyAlignment="1">
      <alignment vertical="center"/>
    </xf>
    <xf numFmtId="0" fontId="1" fillId="16" borderId="98" xfId="0" applyFont="1" applyFill="1" applyBorder="1" applyAlignment="1">
      <alignment vertical="center"/>
    </xf>
    <xf numFmtId="0" fontId="1" fillId="16" borderId="99" xfId="0" applyFont="1" applyFill="1" applyBorder="1" applyAlignment="1">
      <alignment vertical="center"/>
    </xf>
    <xf numFmtId="0" fontId="1" fillId="16" borderId="98" xfId="0" applyFont="1" applyFill="1" applyBorder="1"/>
    <xf numFmtId="0" fontId="1" fillId="16" borderId="99" xfId="0" applyFont="1" applyFill="1" applyBorder="1"/>
    <xf numFmtId="0" fontId="1" fillId="0" borderId="100" xfId="0" applyFont="1" applyBorder="1"/>
    <xf numFmtId="0" fontId="1" fillId="0" borderId="101" xfId="0" applyFont="1" applyBorder="1"/>
    <xf numFmtId="0" fontId="1" fillId="0" borderId="101" xfId="0" applyFont="1" applyBorder="1" applyAlignment="1">
      <alignment vertical="center"/>
    </xf>
    <xf numFmtId="0" fontId="1" fillId="0" borderId="102" xfId="0" applyFont="1" applyBorder="1"/>
    <xf numFmtId="0" fontId="1" fillId="16" borderId="110" xfId="0" applyFont="1" applyFill="1" applyBorder="1" applyAlignment="1">
      <alignment vertical="center"/>
    </xf>
    <xf numFmtId="0" fontId="1" fillId="16" borderId="110" xfId="0" applyFont="1" applyFill="1" applyBorder="1"/>
    <xf numFmtId="0" fontId="1" fillId="0" borderId="111" xfId="0" applyFont="1" applyBorder="1"/>
    <xf numFmtId="0" fontId="4" fillId="20" borderId="99" xfId="0" applyFont="1" applyFill="1" applyBorder="1" applyAlignment="1">
      <alignment horizontal="center" vertical="center" wrapText="1"/>
    </xf>
    <xf numFmtId="0" fontId="1" fillId="0" borderId="99" xfId="0" applyFont="1" applyBorder="1" applyAlignment="1">
      <alignment vertical="center"/>
    </xf>
    <xf numFmtId="0" fontId="1" fillId="0" borderId="99" xfId="0" applyFont="1" applyBorder="1"/>
    <xf numFmtId="0" fontId="4" fillId="27" borderId="78" xfId="0" applyFont="1" applyFill="1" applyBorder="1" applyAlignment="1">
      <alignment horizontal="center" vertical="center" wrapText="1"/>
    </xf>
    <xf numFmtId="0" fontId="4" fillId="27" borderId="104" xfId="0" applyFont="1" applyFill="1" applyBorder="1" applyAlignment="1">
      <alignment horizontal="center" vertical="center" wrapText="1"/>
    </xf>
    <xf numFmtId="0" fontId="1" fillId="16" borderId="97" xfId="0" applyFont="1" applyFill="1" applyBorder="1" applyAlignment="1">
      <alignment vertical="center"/>
    </xf>
    <xf numFmtId="0" fontId="1" fillId="16" borderId="97" xfId="0" applyFont="1" applyFill="1" applyBorder="1"/>
    <xf numFmtId="0" fontId="4" fillId="27" borderId="129" xfId="0" applyFont="1" applyFill="1" applyBorder="1" applyAlignment="1">
      <alignment horizontal="center" vertical="center" wrapText="1"/>
    </xf>
    <xf numFmtId="0" fontId="4" fillId="2" borderId="129" xfId="0" applyFont="1" applyFill="1" applyBorder="1" applyAlignment="1">
      <alignment horizontal="center" vertical="center" wrapText="1"/>
    </xf>
    <xf numFmtId="0" fontId="4" fillId="21" borderId="129" xfId="0" applyFont="1" applyFill="1" applyBorder="1" applyAlignment="1">
      <alignment horizontal="center" vertical="center" wrapText="1"/>
    </xf>
    <xf numFmtId="0" fontId="4" fillId="20" borderId="129" xfId="0" applyFont="1" applyFill="1" applyBorder="1" applyAlignment="1">
      <alignment horizontal="center" vertical="center" wrapText="1"/>
    </xf>
    <xf numFmtId="0" fontId="4" fillId="20" borderId="130" xfId="0" applyFont="1" applyFill="1" applyBorder="1" applyAlignment="1">
      <alignment horizontal="center" vertical="center" wrapText="1"/>
    </xf>
    <xf numFmtId="0" fontId="1" fillId="0" borderId="129" xfId="0" applyFont="1" applyBorder="1"/>
    <xf numFmtId="0" fontId="1" fillId="0" borderId="129" xfId="0" applyFont="1" applyBorder="1" applyAlignment="1">
      <alignment vertical="center"/>
    </xf>
    <xf numFmtId="0" fontId="1" fillId="0" borderId="130" xfId="0" applyFont="1" applyBorder="1" applyAlignment="1">
      <alignment vertical="center"/>
    </xf>
    <xf numFmtId="0" fontId="1" fillId="0" borderId="130" xfId="0" applyFont="1" applyBorder="1"/>
    <xf numFmtId="0" fontId="1" fillId="0" borderId="131" xfId="0" applyFont="1" applyBorder="1"/>
    <xf numFmtId="0" fontId="1" fillId="0" borderId="131" xfId="0" applyFont="1" applyBorder="1" applyAlignment="1">
      <alignment vertical="center"/>
    </xf>
    <xf numFmtId="0" fontId="1" fillId="0" borderId="132" xfId="0" applyFont="1" applyBorder="1"/>
    <xf numFmtId="0" fontId="4" fillId="2" borderId="134" xfId="0" applyFont="1" applyFill="1" applyBorder="1" applyAlignment="1">
      <alignment horizontal="center" vertical="center" wrapText="1"/>
    </xf>
    <xf numFmtId="0" fontId="1" fillId="16" borderId="134" xfId="0" applyFont="1" applyFill="1" applyBorder="1" applyAlignment="1">
      <alignment vertical="center"/>
    </xf>
    <xf numFmtId="0" fontId="1" fillId="16" borderId="129" xfId="0" applyFont="1" applyFill="1" applyBorder="1" applyAlignment="1">
      <alignment vertical="center"/>
    </xf>
    <xf numFmtId="0" fontId="1" fillId="16" borderId="130" xfId="0" applyFont="1" applyFill="1" applyBorder="1" applyAlignment="1">
      <alignment vertical="center"/>
    </xf>
    <xf numFmtId="0" fontId="1" fillId="16" borderId="134" xfId="0" applyFont="1" applyFill="1" applyBorder="1"/>
    <xf numFmtId="0" fontId="1" fillId="16" borderId="129" xfId="0" applyFont="1" applyFill="1" applyBorder="1"/>
    <xf numFmtId="0" fontId="1" fillId="0" borderId="135" xfId="0" applyFont="1" applyBorder="1"/>
    <xf numFmtId="0" fontId="1" fillId="16" borderId="130" xfId="0" applyFont="1" applyFill="1" applyBorder="1"/>
    <xf numFmtId="0" fontId="4" fillId="2" borderId="2" xfId="0" applyFont="1" applyFill="1" applyBorder="1" applyAlignment="1">
      <alignment horizontal="center" vertical="center" wrapText="1"/>
    </xf>
    <xf numFmtId="0" fontId="4" fillId="21" borderId="3" xfId="0" applyFont="1" applyFill="1" applyBorder="1" applyAlignment="1">
      <alignment horizontal="center" vertical="center" wrapText="1"/>
    </xf>
    <xf numFmtId="0" fontId="1" fillId="0" borderId="7" xfId="0" applyFont="1" applyBorder="1"/>
    <xf numFmtId="0" fontId="1" fillId="19" borderId="72" xfId="0" applyFont="1" applyFill="1" applyBorder="1" applyAlignment="1">
      <alignment vertical="center"/>
    </xf>
    <xf numFmtId="0" fontId="1" fillId="19" borderId="73" xfId="0" applyFont="1" applyFill="1" applyBorder="1"/>
    <xf numFmtId="0" fontId="1" fillId="0" borderId="74" xfId="0" applyFont="1" applyBorder="1" applyAlignment="1">
      <alignment horizontal="center" vertical="center"/>
    </xf>
    <xf numFmtId="0" fontId="1" fillId="0" borderId="75" xfId="0" applyFont="1" applyBorder="1" applyAlignment="1">
      <alignment horizontal="center" vertical="center"/>
    </xf>
    <xf numFmtId="0" fontId="1" fillId="0" borderId="75" xfId="0" applyFont="1" applyBorder="1" applyAlignment="1">
      <alignment vertical="center" wrapText="1"/>
    </xf>
    <xf numFmtId="0" fontId="4" fillId="2" borderId="136" xfId="0" applyFont="1" applyFill="1" applyBorder="1" applyAlignment="1">
      <alignment horizontal="center" vertical="center" wrapText="1"/>
    </xf>
    <xf numFmtId="0" fontId="60" fillId="17" borderId="93" xfId="0" applyFont="1" applyFill="1" applyBorder="1" applyAlignment="1">
      <alignment horizontal="center" vertical="center" wrapText="1"/>
    </xf>
    <xf numFmtId="0" fontId="60" fillId="17" borderId="3" xfId="0" applyFont="1" applyFill="1" applyBorder="1" applyAlignment="1">
      <alignment horizontal="center" vertical="center" wrapText="1"/>
    </xf>
    <xf numFmtId="0" fontId="1" fillId="19" borderId="78" xfId="0" applyFont="1" applyFill="1" applyBorder="1" applyAlignment="1">
      <alignment vertical="center"/>
    </xf>
    <xf numFmtId="0" fontId="1" fillId="18" borderId="5" xfId="0" applyFont="1" applyFill="1" applyBorder="1" applyAlignment="1">
      <alignment vertical="center"/>
    </xf>
    <xf numFmtId="0" fontId="1" fillId="18" borderId="5" xfId="0" applyFont="1" applyFill="1" applyBorder="1" applyAlignment="1" applyProtection="1">
      <alignment vertical="center" wrapText="1"/>
      <protection locked="0"/>
    </xf>
    <xf numFmtId="0" fontId="2" fillId="19" borderId="5" xfId="0" applyFont="1" applyFill="1" applyBorder="1" applyAlignment="1">
      <alignment vertical="center" wrapText="1"/>
    </xf>
    <xf numFmtId="0" fontId="1" fillId="18" borderId="5" xfId="0" applyFont="1" applyFill="1" applyBorder="1" applyAlignment="1">
      <alignment horizontal="center" vertical="center"/>
    </xf>
    <xf numFmtId="0" fontId="6" fillId="19" borderId="5" xfId="0" applyFont="1" applyFill="1" applyBorder="1" applyAlignment="1">
      <alignment horizontal="justify" vertical="center" wrapText="1"/>
    </xf>
    <xf numFmtId="164" fontId="1" fillId="18" borderId="5" xfId="1" applyNumberFormat="1" applyFont="1" applyFill="1" applyBorder="1" applyAlignment="1">
      <alignment horizontal="center" vertical="center"/>
    </xf>
    <xf numFmtId="0" fontId="4" fillId="18" borderId="5" xfId="0" applyFont="1" applyFill="1" applyBorder="1" applyAlignment="1" applyProtection="1">
      <alignment horizontal="center" vertical="center" textRotation="90" wrapText="1"/>
      <protection hidden="1"/>
    </xf>
    <xf numFmtId="0" fontId="1" fillId="19" borderId="5" xfId="0" applyFont="1" applyFill="1" applyBorder="1" applyAlignment="1">
      <alignment horizontal="center" vertical="center" textRotation="90"/>
    </xf>
    <xf numFmtId="0" fontId="1" fillId="19" borderId="136" xfId="0" applyFont="1" applyFill="1" applyBorder="1" applyAlignment="1">
      <alignment vertical="center"/>
    </xf>
    <xf numFmtId="0" fontId="26" fillId="2" borderId="140" xfId="0" applyFont="1" applyFill="1" applyBorder="1" applyAlignment="1">
      <alignment vertical="center" textRotation="90"/>
    </xf>
    <xf numFmtId="0" fontId="4" fillId="2" borderId="141" xfId="0" applyFont="1" applyFill="1" applyBorder="1" applyAlignment="1">
      <alignment horizontal="center" vertical="center"/>
    </xf>
    <xf numFmtId="0" fontId="4" fillId="2" borderId="141" xfId="0" applyFont="1" applyFill="1" applyBorder="1" applyAlignment="1">
      <alignment horizontal="center" vertical="center" wrapText="1"/>
    </xf>
    <xf numFmtId="0" fontId="4" fillId="2" borderId="142" xfId="0" applyFont="1" applyFill="1" applyBorder="1" applyAlignment="1">
      <alignment horizontal="center" vertical="center"/>
    </xf>
    <xf numFmtId="0" fontId="4" fillId="2" borderId="140" xfId="0" applyFont="1" applyFill="1" applyBorder="1" applyAlignment="1">
      <alignment horizontal="center" vertical="center" textRotation="90" wrapText="1"/>
    </xf>
    <xf numFmtId="0" fontId="4" fillId="2" borderId="142" xfId="0" applyFont="1" applyFill="1" applyBorder="1" applyAlignment="1">
      <alignment horizontal="center" vertical="center" wrapText="1"/>
    </xf>
    <xf numFmtId="0" fontId="4" fillId="2" borderId="140" xfId="0" applyFont="1" applyFill="1" applyBorder="1" applyAlignment="1">
      <alignment horizontal="center" vertical="center" wrapText="1"/>
    </xf>
    <xf numFmtId="0" fontId="52" fillId="2" borderId="142" xfId="0" applyFont="1" applyFill="1" applyBorder="1" applyAlignment="1">
      <alignment horizontal="center" vertical="center" wrapText="1"/>
    </xf>
    <xf numFmtId="0" fontId="4" fillId="30" borderId="98" xfId="0" applyFont="1" applyFill="1" applyBorder="1" applyAlignment="1">
      <alignment horizontal="center" vertical="center" wrapText="1"/>
    </xf>
    <xf numFmtId="0" fontId="4" fillId="33" borderId="98" xfId="0" applyFont="1" applyFill="1" applyBorder="1" applyAlignment="1">
      <alignment horizontal="center" vertical="center" wrapText="1"/>
    </xf>
    <xf numFmtId="0" fontId="74" fillId="32" borderId="104" xfId="0" applyFont="1" applyFill="1" applyBorder="1" applyAlignment="1">
      <alignment horizontal="center" vertical="center" wrapText="1"/>
    </xf>
    <xf numFmtId="0" fontId="74" fillId="32" borderId="98" xfId="0" applyFont="1" applyFill="1" applyBorder="1" applyAlignment="1">
      <alignment horizontal="center" vertical="center" wrapText="1"/>
    </xf>
    <xf numFmtId="0" fontId="4" fillId="35" borderId="98" xfId="0" applyFont="1" applyFill="1" applyBorder="1" applyAlignment="1">
      <alignment horizontal="center" vertical="center" wrapText="1"/>
    </xf>
    <xf numFmtId="0" fontId="4" fillId="35" borderId="99" xfId="0" applyFont="1" applyFill="1" applyBorder="1" applyAlignment="1">
      <alignment horizontal="center" vertical="center" wrapText="1"/>
    </xf>
    <xf numFmtId="0" fontId="4" fillId="37" borderId="129" xfId="0" applyFont="1" applyFill="1" applyBorder="1" applyAlignment="1">
      <alignment horizontal="center" vertical="center" wrapText="1"/>
    </xf>
    <xf numFmtId="0" fontId="4" fillId="31" borderId="129" xfId="0" applyFont="1" applyFill="1" applyBorder="1" applyAlignment="1">
      <alignment horizontal="center" vertical="center" wrapText="1"/>
    </xf>
    <xf numFmtId="0" fontId="4" fillId="38" borderId="129" xfId="0" applyFont="1" applyFill="1" applyBorder="1" applyAlignment="1">
      <alignment horizontal="center" vertical="center" wrapText="1"/>
    </xf>
    <xf numFmtId="0" fontId="4" fillId="38" borderId="130" xfId="0" applyFont="1" applyFill="1" applyBorder="1" applyAlignment="1">
      <alignment horizontal="center" vertical="center" wrapText="1"/>
    </xf>
    <xf numFmtId="0" fontId="74" fillId="34" borderId="129" xfId="0" applyFont="1" applyFill="1" applyBorder="1" applyAlignment="1">
      <alignment horizontal="center" vertical="center" wrapText="1"/>
    </xf>
    <xf numFmtId="0" fontId="4" fillId="14" borderId="72" xfId="0" applyFont="1" applyFill="1" applyBorder="1" applyAlignment="1">
      <alignment horizontal="center" vertical="center" wrapText="1"/>
    </xf>
    <xf numFmtId="0" fontId="4" fillId="14" borderId="2" xfId="0" applyFont="1" applyFill="1" applyBorder="1" applyAlignment="1">
      <alignment horizontal="center" vertical="center" wrapText="1"/>
    </xf>
    <xf numFmtId="0" fontId="74" fillId="29" borderId="78" xfId="0" applyFont="1" applyFill="1" applyBorder="1" applyAlignment="1">
      <alignment horizontal="center" vertical="center" wrapText="1"/>
    </xf>
    <xf numFmtId="0" fontId="74" fillId="29" borderId="72" xfId="0" applyFont="1" applyFill="1" applyBorder="1" applyAlignment="1">
      <alignment horizontal="center" vertical="center" wrapText="1"/>
    </xf>
    <xf numFmtId="0" fontId="4" fillId="40" borderId="2" xfId="0" applyFont="1" applyFill="1" applyBorder="1" applyAlignment="1">
      <alignment horizontal="center" vertical="center" wrapText="1"/>
    </xf>
    <xf numFmtId="0" fontId="4" fillId="40" borderId="73" xfId="0" applyFont="1" applyFill="1" applyBorder="1" applyAlignment="1">
      <alignment horizontal="center" vertical="center" wrapText="1"/>
    </xf>
    <xf numFmtId="0" fontId="1" fillId="16" borderId="150" xfId="0" applyFont="1" applyFill="1" applyBorder="1" applyAlignment="1">
      <alignment vertical="center"/>
    </xf>
    <xf numFmtId="0" fontId="1" fillId="16" borderId="150" xfId="0" applyFont="1" applyFill="1" applyBorder="1"/>
    <xf numFmtId="0" fontId="1" fillId="0" borderId="151" xfId="0" applyFont="1" applyBorder="1"/>
    <xf numFmtId="0" fontId="4" fillId="2" borderId="8" xfId="0" applyFont="1" applyFill="1" applyBorder="1" applyAlignment="1">
      <alignment horizontal="center" vertical="center" wrapText="1"/>
    </xf>
    <xf numFmtId="0" fontId="1" fillId="0" borderId="159" xfId="0" applyFont="1" applyBorder="1" applyAlignment="1">
      <alignment vertical="center" wrapText="1"/>
    </xf>
    <xf numFmtId="0" fontId="1" fillId="3" borderId="0" xfId="0" applyFont="1" applyFill="1" applyAlignment="1">
      <alignment horizontal="center" vertical="center" wrapText="1"/>
    </xf>
    <xf numFmtId="0" fontId="1" fillId="0" borderId="0" xfId="0" applyFont="1" applyAlignment="1">
      <alignment wrapText="1"/>
    </xf>
    <xf numFmtId="0" fontId="1" fillId="0" borderId="0" xfId="0" applyFont="1" applyAlignment="1">
      <alignment horizontal="center" vertical="center" wrapText="1"/>
    </xf>
    <xf numFmtId="0" fontId="1" fillId="3" borderId="0" xfId="0" applyFont="1" applyFill="1" applyAlignment="1">
      <alignment wrapText="1"/>
    </xf>
    <xf numFmtId="0" fontId="1" fillId="3" borderId="0" xfId="0" applyFont="1" applyFill="1" applyAlignment="1">
      <alignment horizontal="left" vertical="center" wrapText="1"/>
    </xf>
    <xf numFmtId="0" fontId="4" fillId="3" borderId="0" xfId="0" applyFont="1" applyFill="1" applyAlignment="1">
      <alignment horizontal="center" vertical="center" wrapText="1"/>
    </xf>
    <xf numFmtId="0" fontId="4" fillId="2" borderId="0" xfId="0" applyFont="1" applyFill="1" applyAlignment="1">
      <alignment horizontal="center" vertical="center" wrapText="1"/>
    </xf>
    <xf numFmtId="0" fontId="1" fillId="18" borderId="2" xfId="0" applyFont="1" applyFill="1" applyBorder="1" applyAlignment="1">
      <alignment horizontal="center" vertical="center" wrapText="1"/>
    </xf>
    <xf numFmtId="0" fontId="1" fillId="3" borderId="2" xfId="0" applyFont="1" applyFill="1" applyBorder="1" applyAlignment="1" applyProtection="1">
      <alignment horizontal="center" vertical="center" wrapText="1"/>
      <protection locked="0"/>
    </xf>
    <xf numFmtId="0" fontId="1" fillId="16" borderId="2" xfId="0" applyFont="1" applyFill="1" applyBorder="1" applyAlignment="1">
      <alignment vertical="center" wrapText="1"/>
    </xf>
    <xf numFmtId="0" fontId="1" fillId="3" borderId="0" xfId="0" applyFont="1" applyFill="1" applyAlignment="1">
      <alignment vertical="center" wrapText="1"/>
    </xf>
    <xf numFmtId="0" fontId="1" fillId="41" borderId="159" xfId="0" applyFont="1" applyFill="1" applyBorder="1" applyAlignment="1">
      <alignment horizontal="center" vertical="center" wrapText="1"/>
    </xf>
    <xf numFmtId="0" fontId="1" fillId="0" borderId="159" xfId="0" applyFont="1" applyBorder="1" applyAlignment="1">
      <alignment horizontal="center" vertical="center"/>
    </xf>
    <xf numFmtId="0" fontId="1" fillId="0" borderId="2" xfId="0" applyFont="1" applyBorder="1" applyAlignment="1" applyProtection="1">
      <alignment horizontal="center" vertical="center" wrapText="1"/>
      <protection locked="0"/>
    </xf>
    <xf numFmtId="0" fontId="1" fillId="3" borderId="2" xfId="0" applyFont="1" applyFill="1" applyBorder="1" applyAlignment="1" applyProtection="1">
      <alignment vertical="center" wrapText="1"/>
      <protection locked="0"/>
    </xf>
    <xf numFmtId="14" fontId="4" fillId="2" borderId="8" xfId="0" applyNumberFormat="1" applyFont="1" applyFill="1" applyBorder="1" applyAlignment="1">
      <alignment vertical="center" wrapText="1"/>
    </xf>
    <xf numFmtId="14" fontId="4" fillId="2" borderId="5" xfId="0" applyNumberFormat="1" applyFont="1" applyFill="1" applyBorder="1" applyAlignment="1">
      <alignment horizontal="center" vertical="center" wrapText="1"/>
    </xf>
    <xf numFmtId="14" fontId="1" fillId="0" borderId="2" xfId="0" applyNumberFormat="1" applyFont="1" applyBorder="1" applyAlignment="1" applyProtection="1">
      <alignment vertical="center" wrapText="1"/>
      <protection locked="0"/>
    </xf>
    <xf numFmtId="0" fontId="2" fillId="0" borderId="159" xfId="0" applyFont="1" applyBorder="1" applyAlignment="1">
      <alignment vertical="center" wrapText="1"/>
    </xf>
    <xf numFmtId="0" fontId="4" fillId="2" borderId="7" xfId="0" applyFont="1" applyFill="1" applyBorder="1" applyAlignment="1">
      <alignment horizontal="center" vertical="center" wrapText="1"/>
    </xf>
    <xf numFmtId="0" fontId="26" fillId="2" borderId="4" xfId="0" applyFont="1" applyFill="1" applyBorder="1" applyAlignment="1">
      <alignment vertical="center" textRotation="90" wrapText="1"/>
    </xf>
    <xf numFmtId="0" fontId="26" fillId="2" borderId="4" xfId="0" applyFont="1" applyFill="1" applyBorder="1" applyAlignment="1">
      <alignment horizontal="center" vertical="center" textRotation="90" wrapText="1"/>
    </xf>
    <xf numFmtId="0" fontId="26" fillId="2" borderId="8" xfId="0" applyFont="1" applyFill="1" applyBorder="1" applyAlignment="1">
      <alignment vertical="center" textRotation="90" wrapText="1"/>
    </xf>
    <xf numFmtId="0" fontId="26" fillId="2" borderId="8" xfId="0" applyFont="1" applyFill="1" applyBorder="1" applyAlignment="1">
      <alignment horizontal="center" vertical="center" textRotation="90" wrapText="1"/>
    </xf>
    <xf numFmtId="0" fontId="2" fillId="2" borderId="4" xfId="0" applyFont="1" applyFill="1" applyBorder="1" applyAlignment="1">
      <alignment horizontal="center" vertical="center" wrapText="1"/>
    </xf>
    <xf numFmtId="0" fontId="26" fillId="2" borderId="5" xfId="0" applyFont="1" applyFill="1" applyBorder="1" applyAlignment="1">
      <alignment vertical="center" textRotation="90" wrapText="1"/>
    </xf>
    <xf numFmtId="0" fontId="4" fillId="0" borderId="0" xfId="0" applyFont="1" applyAlignment="1">
      <alignment horizontal="center" vertical="center" wrapText="1"/>
    </xf>
    <xf numFmtId="0" fontId="1" fillId="18" borderId="2" xfId="0" applyFont="1" applyFill="1" applyBorder="1" applyAlignment="1" applyProtection="1">
      <alignment horizontal="center" vertical="center" wrapText="1"/>
      <protection hidden="1"/>
    </xf>
    <xf numFmtId="0" fontId="1" fillId="0" borderId="2" xfId="0" applyFont="1" applyBorder="1" applyAlignment="1" applyProtection="1">
      <alignment horizontal="center" vertical="center" textRotation="90" wrapText="1"/>
      <protection locked="0"/>
    </xf>
    <xf numFmtId="9" fontId="1" fillId="18" borderId="2" xfId="0" applyNumberFormat="1" applyFont="1" applyFill="1" applyBorder="1" applyAlignment="1" applyProtection="1">
      <alignment horizontal="center" vertical="center" wrapText="1"/>
      <protection hidden="1"/>
    </xf>
    <xf numFmtId="164" fontId="1" fillId="18" borderId="2" xfId="1" applyNumberFormat="1" applyFont="1" applyFill="1" applyBorder="1" applyAlignment="1" applyProtection="1">
      <alignment horizontal="center" vertical="center" wrapText="1"/>
      <protection hidden="1"/>
    </xf>
    <xf numFmtId="14" fontId="1" fillId="0" borderId="0" xfId="0" applyNumberFormat="1" applyFont="1" applyAlignment="1">
      <alignment vertical="center" wrapText="1"/>
    </xf>
    <xf numFmtId="14" fontId="1" fillId="0" borderId="2" xfId="0" applyNumberFormat="1" applyFont="1" applyBorder="1" applyAlignment="1">
      <alignment vertical="center" wrapText="1"/>
    </xf>
    <xf numFmtId="0" fontId="2" fillId="41" borderId="159" xfId="0" applyFont="1" applyFill="1" applyBorder="1" applyAlignment="1">
      <alignment vertical="center" wrapText="1"/>
    </xf>
    <xf numFmtId="0" fontId="49" fillId="0" borderId="159" xfId="0" applyFont="1" applyBorder="1" applyAlignment="1">
      <alignment horizontal="left" vertical="center" wrapText="1"/>
    </xf>
    <xf numFmtId="0" fontId="2" fillId="3" borderId="159" xfId="0" applyFont="1" applyFill="1" applyBorder="1" applyAlignment="1">
      <alignment vertical="center" wrapText="1"/>
    </xf>
    <xf numFmtId="9" fontId="1" fillId="18" borderId="2" xfId="1" applyFont="1" applyFill="1" applyBorder="1" applyAlignment="1" applyProtection="1">
      <alignment horizontal="center" vertical="center" wrapText="1"/>
      <protection hidden="1"/>
    </xf>
    <xf numFmtId="0" fontId="6" fillId="0" borderId="159" xfId="0" applyFont="1" applyBorder="1" applyAlignment="1">
      <alignment horizontal="left" vertical="center" wrapText="1"/>
    </xf>
    <xf numFmtId="14" fontId="1" fillId="0" borderId="159" xfId="0" applyNumberFormat="1" applyFont="1" applyBorder="1" applyAlignment="1">
      <alignment vertical="center" wrapText="1"/>
    </xf>
    <xf numFmtId="0" fontId="1" fillId="41" borderId="159" xfId="0" applyFont="1" applyFill="1" applyBorder="1" applyAlignment="1">
      <alignment vertical="center" wrapText="1"/>
    </xf>
    <xf numFmtId="3" fontId="75" fillId="0" borderId="0" xfId="0" applyNumberFormat="1" applyFont="1"/>
    <xf numFmtId="41" fontId="0" fillId="0" borderId="0" xfId="6" applyFont="1" applyAlignment="1">
      <alignment vertical="center"/>
    </xf>
    <xf numFmtId="0" fontId="2" fillId="0" borderId="159" xfId="0" applyFont="1" applyBorder="1" applyAlignment="1">
      <alignment horizontal="left" vertical="center" wrapText="1"/>
    </xf>
    <xf numFmtId="0" fontId="1" fillId="3" borderId="0" xfId="0" applyFont="1" applyFill="1" applyAlignment="1">
      <alignment horizontal="center" wrapText="1"/>
    </xf>
    <xf numFmtId="0" fontId="52" fillId="2" borderId="2" xfId="0" applyFont="1" applyFill="1" applyBorder="1" applyAlignment="1">
      <alignment horizontal="center" vertical="center" wrapText="1"/>
    </xf>
    <xf numFmtId="0" fontId="1" fillId="19" borderId="2" xfId="0" applyFont="1" applyFill="1" applyBorder="1" applyAlignment="1" applyProtection="1">
      <alignment horizontal="center" vertical="center" wrapText="1"/>
      <protection hidden="1"/>
    </xf>
    <xf numFmtId="0" fontId="1" fillId="19" borderId="2" xfId="0" applyFont="1" applyFill="1" applyBorder="1" applyAlignment="1" applyProtection="1">
      <alignment horizontal="center" vertical="center" wrapText="1"/>
      <protection locked="0"/>
    </xf>
    <xf numFmtId="164" fontId="1" fillId="19" borderId="2" xfId="1" applyNumberFormat="1" applyFont="1" applyFill="1" applyBorder="1" applyAlignment="1" applyProtection="1">
      <alignment horizontal="center" vertical="center" wrapText="1"/>
      <protection hidden="1"/>
    </xf>
    <xf numFmtId="0" fontId="1" fillId="0" borderId="2" xfId="0" applyFont="1" applyBorder="1" applyAlignment="1">
      <alignment wrapText="1"/>
    </xf>
    <xf numFmtId="0" fontId="1" fillId="0" borderId="0" xfId="0" applyFont="1" applyAlignment="1">
      <alignment horizontal="center" wrapText="1"/>
    </xf>
    <xf numFmtId="0" fontId="76" fillId="0" borderId="160" xfId="0" applyFont="1" applyBorder="1" applyAlignment="1">
      <alignment vertical="center" wrapText="1"/>
    </xf>
    <xf numFmtId="0" fontId="76" fillId="0" borderId="161" xfId="0" applyFont="1" applyBorder="1" applyAlignment="1">
      <alignment vertical="center" wrapText="1"/>
    </xf>
    <xf numFmtId="0" fontId="1" fillId="0" borderId="72" xfId="0" applyFont="1" applyBorder="1" applyAlignment="1">
      <alignment vertical="center" wrapText="1"/>
    </xf>
    <xf numFmtId="0" fontId="1" fillId="0" borderId="0" xfId="0" applyFont="1" applyAlignment="1">
      <alignment horizontal="left" wrapText="1"/>
    </xf>
    <xf numFmtId="0" fontId="4" fillId="2" borderId="2" xfId="0" applyFont="1" applyFill="1" applyBorder="1" applyAlignment="1">
      <alignment horizontal="left" vertical="center" wrapText="1"/>
    </xf>
    <xf numFmtId="0" fontId="1" fillId="0" borderId="2" xfId="0" applyFont="1" applyBorder="1" applyAlignment="1">
      <alignment horizontal="left" vertical="center"/>
    </xf>
    <xf numFmtId="0" fontId="1" fillId="16" borderId="72" xfId="0" applyFont="1" applyFill="1" applyBorder="1" applyAlignment="1">
      <alignment vertical="center" wrapText="1"/>
    </xf>
    <xf numFmtId="0" fontId="1" fillId="16" borderId="6" xfId="0" applyFont="1" applyFill="1" applyBorder="1" applyAlignment="1">
      <alignment vertical="center" wrapText="1"/>
    </xf>
    <xf numFmtId="0" fontId="1" fillId="16" borderId="9" xfId="0" applyFont="1" applyFill="1" applyBorder="1" applyAlignment="1">
      <alignment vertical="center" wrapText="1"/>
    </xf>
    <xf numFmtId="0" fontId="1" fillId="16" borderId="150" xfId="0" applyFont="1" applyFill="1" applyBorder="1" applyAlignment="1">
      <alignment horizontal="center" vertical="center"/>
    </xf>
    <xf numFmtId="0" fontId="1" fillId="0" borderId="98" xfId="0" applyFont="1" applyBorder="1" applyAlignment="1">
      <alignment vertical="center" wrapText="1"/>
    </xf>
    <xf numFmtId="0" fontId="1" fillId="0" borderId="99" xfId="0" applyFont="1" applyBorder="1" applyAlignment="1">
      <alignment vertical="center" wrapText="1"/>
    </xf>
    <xf numFmtId="0" fontId="6" fillId="0" borderId="0" xfId="0" applyFont="1" applyBorder="1" applyAlignment="1" applyProtection="1">
      <alignment horizontal="justify" vertical="center" wrapText="1"/>
      <protection locked="0"/>
    </xf>
    <xf numFmtId="0" fontId="1" fillId="3" borderId="0" xfId="0" applyFont="1" applyFill="1" applyBorder="1" applyAlignment="1" applyProtection="1">
      <alignment vertical="center" wrapText="1"/>
      <protection locked="0"/>
    </xf>
    <xf numFmtId="0" fontId="2" fillId="0" borderId="159" xfId="0" applyFont="1" applyFill="1" applyBorder="1" applyAlignment="1">
      <alignment vertical="center" wrapText="1"/>
    </xf>
    <xf numFmtId="0" fontId="2" fillId="0" borderId="0" xfId="0" applyFont="1" applyBorder="1" applyAlignment="1">
      <alignment vertical="center" wrapText="1"/>
    </xf>
    <xf numFmtId="0" fontId="1" fillId="0" borderId="0" xfId="0" applyFont="1" applyBorder="1" applyAlignment="1">
      <alignment vertical="center" wrapText="1"/>
    </xf>
    <xf numFmtId="0" fontId="55" fillId="3" borderId="61" xfId="2" applyFont="1" applyFill="1" applyBorder="1" applyAlignment="1">
      <alignment horizontal="justify" vertical="center" wrapText="1"/>
    </xf>
    <xf numFmtId="0" fontId="55" fillId="3" borderId="62" xfId="2" applyFont="1" applyFill="1" applyBorder="1" applyAlignment="1">
      <alignment horizontal="justify" vertical="center" wrapText="1"/>
    </xf>
    <xf numFmtId="0" fontId="54" fillId="3" borderId="68" xfId="0" applyFont="1" applyFill="1" applyBorder="1" applyAlignment="1">
      <alignment horizontal="left" vertical="center" wrapText="1"/>
    </xf>
    <xf numFmtId="0" fontId="54" fillId="3" borderId="69" xfId="0" applyFont="1" applyFill="1" applyBorder="1" applyAlignment="1">
      <alignment horizontal="left" vertical="center" wrapText="1"/>
    </xf>
    <xf numFmtId="0" fontId="54" fillId="3" borderId="55" xfId="3" applyFont="1" applyFill="1" applyBorder="1" applyAlignment="1">
      <alignment horizontal="left" vertical="top" wrapText="1" readingOrder="1"/>
    </xf>
    <xf numFmtId="0" fontId="54" fillId="3" borderId="56" xfId="3" applyFont="1" applyFill="1" applyBorder="1" applyAlignment="1">
      <alignment horizontal="left" vertical="top" wrapText="1" readingOrder="1"/>
    </xf>
    <xf numFmtId="0" fontId="55" fillId="3" borderId="57" xfId="2" applyFont="1" applyFill="1" applyBorder="1" applyAlignment="1">
      <alignment horizontal="justify" vertical="center" wrapText="1"/>
    </xf>
    <xf numFmtId="0" fontId="55" fillId="3" borderId="58" xfId="2" applyFont="1" applyFill="1" applyBorder="1" applyAlignment="1">
      <alignment horizontal="justify" vertical="center" wrapText="1"/>
    </xf>
    <xf numFmtId="0" fontId="54" fillId="3" borderId="59" xfId="0" applyFont="1" applyFill="1" applyBorder="1" applyAlignment="1">
      <alignment horizontal="left" vertical="center" wrapText="1"/>
    </xf>
    <xf numFmtId="0" fontId="54" fillId="3" borderId="60" xfId="0" applyFont="1" applyFill="1" applyBorder="1" applyAlignment="1">
      <alignment horizontal="left" vertical="center" wrapText="1"/>
    </xf>
    <xf numFmtId="0" fontId="49" fillId="3" borderId="13" xfId="2" applyFont="1" applyFill="1" applyBorder="1" applyAlignment="1">
      <alignment horizontal="left" vertical="top" wrapText="1"/>
    </xf>
    <xf numFmtId="0" fontId="49" fillId="3" borderId="0" xfId="2" applyFont="1" applyFill="1" applyAlignment="1">
      <alignment horizontal="left" vertical="top" wrapText="1"/>
    </xf>
    <xf numFmtId="0" fontId="49" fillId="3" borderId="14" xfId="2" applyFont="1" applyFill="1" applyBorder="1" applyAlignment="1">
      <alignment horizontal="left" vertical="top" wrapText="1"/>
    </xf>
    <xf numFmtId="0" fontId="54" fillId="3" borderId="70" xfId="0" applyFont="1" applyFill="1" applyBorder="1" applyAlignment="1">
      <alignment horizontal="left" vertical="center" wrapText="1"/>
    </xf>
    <xf numFmtId="0" fontId="54" fillId="3" borderId="71" xfId="0" applyFont="1" applyFill="1" applyBorder="1" applyAlignment="1">
      <alignment horizontal="left" vertical="center" wrapText="1"/>
    </xf>
    <xf numFmtId="0" fontId="55" fillId="3" borderId="63" xfId="0" applyFont="1" applyFill="1" applyBorder="1" applyAlignment="1">
      <alignment horizontal="justify" vertical="center" wrapText="1"/>
    </xf>
    <xf numFmtId="0" fontId="55" fillId="3" borderId="64" xfId="0" applyFont="1" applyFill="1" applyBorder="1" applyAlignment="1">
      <alignment horizontal="justify" vertical="center" wrapText="1"/>
    </xf>
    <xf numFmtId="0" fontId="50" fillId="14" borderId="45" xfId="2" applyFont="1" applyFill="1" applyBorder="1" applyAlignment="1">
      <alignment horizontal="center" vertical="center" wrapText="1"/>
    </xf>
    <xf numFmtId="0" fontId="50" fillId="14" borderId="46" xfId="2" applyFont="1" applyFill="1" applyBorder="1" applyAlignment="1">
      <alignment horizontal="center" vertical="center" wrapText="1"/>
    </xf>
    <xf numFmtId="0" fontId="50" fillId="14" borderId="47" xfId="2" applyFont="1" applyFill="1" applyBorder="1" applyAlignment="1">
      <alignment horizontal="center" vertical="center" wrapText="1"/>
    </xf>
    <xf numFmtId="0" fontId="49" fillId="0" borderId="13" xfId="2" quotePrefix="1" applyFont="1" applyBorder="1" applyAlignment="1">
      <alignment horizontal="left" vertical="center" wrapText="1"/>
    </xf>
    <xf numFmtId="0" fontId="49" fillId="0" borderId="0" xfId="2" quotePrefix="1" applyFont="1" applyAlignment="1">
      <alignment horizontal="left" vertical="center" wrapText="1"/>
    </xf>
    <xf numFmtId="0" fontId="49" fillId="0" borderId="14" xfId="2" quotePrefix="1" applyFont="1" applyBorder="1" applyAlignment="1">
      <alignment horizontal="left" vertical="center" wrapText="1"/>
    </xf>
    <xf numFmtId="0" fontId="49" fillId="0" borderId="65" xfId="2" quotePrefix="1" applyFont="1" applyBorder="1" applyAlignment="1">
      <alignment horizontal="left" vertical="center" wrapText="1"/>
    </xf>
    <xf numFmtId="0" fontId="49" fillId="0" borderId="66" xfId="2" quotePrefix="1" applyFont="1" applyBorder="1" applyAlignment="1">
      <alignment horizontal="left" vertical="center" wrapText="1"/>
    </xf>
    <xf numFmtId="0" fontId="49" fillId="0" borderId="67" xfId="2" quotePrefix="1" applyFont="1" applyBorder="1" applyAlignment="1">
      <alignment horizontal="left" vertical="center" wrapText="1"/>
    </xf>
    <xf numFmtId="0" fontId="51" fillId="3" borderId="48" xfId="2" quotePrefix="1" applyFont="1" applyFill="1" applyBorder="1" applyAlignment="1">
      <alignment horizontal="left" vertical="top" wrapText="1"/>
    </xf>
    <xf numFmtId="0" fontId="52" fillId="3" borderId="49" xfId="2" quotePrefix="1" applyFont="1" applyFill="1" applyBorder="1" applyAlignment="1">
      <alignment horizontal="left" vertical="top" wrapText="1"/>
    </xf>
    <xf numFmtId="0" fontId="52" fillId="3" borderId="50" xfId="2" quotePrefix="1" applyFont="1" applyFill="1" applyBorder="1" applyAlignment="1">
      <alignment horizontal="left" vertical="top" wrapText="1"/>
    </xf>
    <xf numFmtId="0" fontId="49" fillId="0" borderId="13" xfId="2" quotePrefix="1" applyFont="1" applyBorder="1" applyAlignment="1">
      <alignment horizontal="left" vertical="top" wrapText="1"/>
    </xf>
    <xf numFmtId="0" fontId="49" fillId="0" borderId="0" xfId="2" quotePrefix="1" applyFont="1" applyAlignment="1">
      <alignment horizontal="left" vertical="top" wrapText="1"/>
    </xf>
    <xf numFmtId="0" fontId="49" fillId="0" borderId="14" xfId="2" quotePrefix="1" applyFont="1" applyBorder="1" applyAlignment="1">
      <alignment horizontal="left" vertical="top" wrapText="1"/>
    </xf>
    <xf numFmtId="0" fontId="54" fillId="14" borderId="51" xfId="3" applyFont="1" applyFill="1" applyBorder="1" applyAlignment="1">
      <alignment horizontal="center" vertical="center" wrapText="1"/>
    </xf>
    <xf numFmtId="0" fontId="54" fillId="14" borderId="52" xfId="3" applyFont="1" applyFill="1" applyBorder="1" applyAlignment="1">
      <alignment horizontal="center" vertical="center" wrapText="1"/>
    </xf>
    <xf numFmtId="0" fontId="54" fillId="14" borderId="53" xfId="2" applyFont="1" applyFill="1" applyBorder="1" applyAlignment="1">
      <alignment horizontal="center" vertical="center"/>
    </xf>
    <xf numFmtId="0" fontId="54" fillId="14" borderId="54" xfId="2" applyFont="1" applyFill="1" applyBorder="1" applyAlignment="1">
      <alignment horizontal="center" vertical="center"/>
    </xf>
    <xf numFmtId="0" fontId="2" fillId="3" borderId="65" xfId="2" quotePrefix="1" applyFont="1" applyFill="1" applyBorder="1" applyAlignment="1">
      <alignment horizontal="justify" vertical="center" wrapText="1"/>
    </xf>
    <xf numFmtId="0" fontId="2" fillId="3" borderId="66" xfId="2" quotePrefix="1" applyFont="1" applyFill="1" applyBorder="1" applyAlignment="1">
      <alignment horizontal="justify" vertical="center" wrapText="1"/>
    </xf>
    <xf numFmtId="0" fontId="2" fillId="3" borderId="67" xfId="2" quotePrefix="1" applyFont="1" applyFill="1" applyBorder="1" applyAlignment="1">
      <alignment horizontal="justify" vertical="center" wrapText="1"/>
    </xf>
    <xf numFmtId="0" fontId="67" fillId="22" borderId="81" xfId="5" applyFont="1" applyFill="1" applyBorder="1" applyAlignment="1">
      <alignment horizontal="center" vertical="center" wrapText="1"/>
    </xf>
    <xf numFmtId="0" fontId="64" fillId="0" borderId="87" xfId="5" applyFont="1" applyBorder="1"/>
    <xf numFmtId="0" fontId="63" fillId="0" borderId="79" xfId="5" applyFont="1" applyBorder="1" applyAlignment="1">
      <alignment horizontal="center" vertical="center" wrapText="1"/>
    </xf>
    <xf numFmtId="0" fontId="64" fillId="0" borderId="80" xfId="5" applyFont="1" applyBorder="1"/>
    <xf numFmtId="0" fontId="64" fillId="0" borderId="0" xfId="5" applyFont="1"/>
    <xf numFmtId="0" fontId="64" fillId="0" borderId="83" xfId="5" applyFont="1" applyBorder="1"/>
    <xf numFmtId="0" fontId="64" fillId="0" borderId="84" xfId="5" applyFont="1" applyBorder="1"/>
    <xf numFmtId="0" fontId="64" fillId="0" borderId="85" xfId="5" applyFont="1" applyBorder="1"/>
    <xf numFmtId="0" fontId="65" fillId="0" borderId="81" xfId="5" applyFont="1" applyBorder="1" applyAlignment="1">
      <alignment horizontal="center" vertical="center" wrapText="1"/>
    </xf>
    <xf numFmtId="0" fontId="64" fillId="0" borderId="82" xfId="5" applyFont="1" applyBorder="1"/>
    <xf numFmtId="0" fontId="4" fillId="2" borderId="2" xfId="0" applyFont="1" applyFill="1" applyBorder="1" applyAlignment="1">
      <alignment horizontal="center" vertical="center" wrapText="1"/>
    </xf>
    <xf numFmtId="0" fontId="4" fillId="2" borderId="6" xfId="0" applyFont="1" applyFill="1" applyBorder="1" applyAlignment="1">
      <alignment horizontal="center" vertical="center" wrapText="1"/>
    </xf>
    <xf numFmtId="0" fontId="4" fillId="2" borderId="9" xfId="0" applyFont="1" applyFill="1" applyBorder="1" applyAlignment="1">
      <alignment horizontal="center" vertical="center" wrapText="1"/>
    </xf>
    <xf numFmtId="0" fontId="25" fillId="2" borderId="92" xfId="0" applyFont="1" applyFill="1" applyBorder="1" applyAlignment="1">
      <alignment horizontal="center" vertical="center" wrapText="1"/>
    </xf>
    <xf numFmtId="0" fontId="25" fillId="2" borderId="0" xfId="0" applyFont="1" applyFill="1" applyAlignment="1">
      <alignment horizontal="center" vertical="center" wrapText="1"/>
    </xf>
    <xf numFmtId="0" fontId="1" fillId="0" borderId="4" xfId="0" applyFont="1" applyBorder="1" applyAlignment="1" applyProtection="1">
      <alignment vertical="center" wrapText="1"/>
      <protection locked="0"/>
    </xf>
    <xf numFmtId="0" fontId="1" fillId="0" borderId="5" xfId="0" applyFont="1" applyBorder="1" applyAlignment="1" applyProtection="1">
      <alignment vertical="center" wrapText="1"/>
      <protection locked="0"/>
    </xf>
    <xf numFmtId="0" fontId="1" fillId="18" borderId="4" xfId="0" applyFont="1" applyFill="1" applyBorder="1" applyAlignment="1">
      <alignment vertical="center" wrapText="1"/>
    </xf>
    <xf numFmtId="0" fontId="1" fillId="18" borderId="5" xfId="0" applyFont="1" applyFill="1" applyBorder="1" applyAlignment="1">
      <alignment vertical="center" wrapText="1"/>
    </xf>
    <xf numFmtId="0" fontId="4" fillId="18" borderId="4" xfId="0" applyFont="1" applyFill="1" applyBorder="1" applyAlignment="1" applyProtection="1">
      <alignment horizontal="center" vertical="center" textRotation="90" wrapText="1"/>
      <protection hidden="1"/>
    </xf>
    <xf numFmtId="0" fontId="4" fillId="18" borderId="8" xfId="0" applyFont="1" applyFill="1" applyBorder="1" applyAlignment="1" applyProtection="1">
      <alignment horizontal="center" vertical="center" textRotation="90" wrapText="1"/>
      <protection hidden="1"/>
    </xf>
    <xf numFmtId="0" fontId="4" fillId="18" borderId="5" xfId="0" applyFont="1" applyFill="1" applyBorder="1" applyAlignment="1" applyProtection="1">
      <alignment horizontal="center" vertical="center" textRotation="90" wrapText="1"/>
      <protection hidden="1"/>
    </xf>
    <xf numFmtId="9" fontId="1" fillId="18" borderId="4" xfId="0" applyNumberFormat="1" applyFont="1" applyFill="1" applyBorder="1" applyAlignment="1" applyProtection="1">
      <alignment horizontal="center" vertical="center" wrapText="1"/>
      <protection hidden="1"/>
    </xf>
    <xf numFmtId="9" fontId="1" fillId="18" borderId="8" xfId="0" applyNumberFormat="1" applyFont="1" applyFill="1" applyBorder="1" applyAlignment="1" applyProtection="1">
      <alignment horizontal="center" vertical="center" wrapText="1"/>
      <protection hidden="1"/>
    </xf>
    <xf numFmtId="9" fontId="1" fillId="18" borderId="5" xfId="0" applyNumberFormat="1" applyFont="1" applyFill="1" applyBorder="1" applyAlignment="1" applyProtection="1">
      <alignment horizontal="center" vertical="center" wrapText="1"/>
      <protection hidden="1"/>
    </xf>
    <xf numFmtId="9" fontId="1" fillId="0" borderId="4" xfId="0" applyNumberFormat="1" applyFont="1" applyBorder="1" applyAlignment="1" applyProtection="1">
      <alignment horizontal="center" vertical="center" wrapText="1"/>
      <protection locked="0"/>
    </xf>
    <xf numFmtId="9" fontId="1" fillId="0" borderId="8" xfId="0" applyNumberFormat="1" applyFont="1" applyBorder="1" applyAlignment="1" applyProtection="1">
      <alignment horizontal="center" vertical="center" wrapText="1"/>
      <protection locked="0"/>
    </xf>
    <xf numFmtId="9" fontId="1" fillId="0" borderId="5" xfId="0" applyNumberFormat="1" applyFont="1" applyBorder="1" applyAlignment="1" applyProtection="1">
      <alignment horizontal="center" vertical="center" wrapText="1"/>
      <protection locked="0"/>
    </xf>
    <xf numFmtId="0" fontId="4" fillId="18" borderId="4" xfId="0" applyFont="1" applyFill="1" applyBorder="1" applyAlignment="1" applyProtection="1">
      <alignment horizontal="center" vertical="center" wrapText="1"/>
      <protection hidden="1"/>
    </xf>
    <xf numFmtId="0" fontId="4" fillId="18" borderId="8" xfId="0" applyFont="1" applyFill="1" applyBorder="1" applyAlignment="1" applyProtection="1">
      <alignment horizontal="center" vertical="center" wrapText="1"/>
      <protection hidden="1"/>
    </xf>
    <xf numFmtId="0" fontId="4" fillId="18" borderId="5" xfId="0" applyFont="1" applyFill="1" applyBorder="1" applyAlignment="1" applyProtection="1">
      <alignment horizontal="center" vertical="center" wrapText="1"/>
      <protection hidden="1"/>
    </xf>
    <xf numFmtId="0" fontId="1" fillId="0" borderId="4" xfId="0" applyFont="1" applyBorder="1" applyAlignment="1" applyProtection="1">
      <alignment horizontal="center" vertical="center" wrapText="1"/>
      <protection locked="0"/>
    </xf>
    <xf numFmtId="0" fontId="1" fillId="0" borderId="8" xfId="0" applyFont="1" applyBorder="1" applyAlignment="1" applyProtection="1">
      <alignment horizontal="center" vertical="center" wrapText="1"/>
      <protection locked="0"/>
    </xf>
    <xf numFmtId="0" fontId="1" fillId="0" borderId="5" xfId="0" applyFont="1" applyBorder="1" applyAlignment="1" applyProtection="1">
      <alignment horizontal="center" vertical="center" wrapText="1"/>
      <protection locked="0"/>
    </xf>
    <xf numFmtId="0" fontId="1" fillId="18" borderId="4" xfId="0" applyFont="1" applyFill="1" applyBorder="1" applyAlignment="1">
      <alignment horizontal="center" vertical="center" wrapText="1"/>
    </xf>
    <xf numFmtId="0" fontId="1" fillId="18" borderId="8" xfId="0" applyFont="1" applyFill="1" applyBorder="1" applyAlignment="1">
      <alignment horizontal="center" vertical="center" wrapText="1"/>
    </xf>
    <xf numFmtId="0" fontId="1" fillId="18" borderId="5" xfId="0" applyFont="1" applyFill="1" applyBorder="1" applyAlignment="1">
      <alignment horizontal="center" vertical="center" wrapText="1"/>
    </xf>
    <xf numFmtId="0" fontId="1" fillId="0" borderId="4" xfId="0" applyFont="1" applyBorder="1" applyAlignment="1" applyProtection="1">
      <alignment horizontal="center" vertical="center" textRotation="90" wrapText="1"/>
      <protection locked="0"/>
    </xf>
    <xf numFmtId="0" fontId="1" fillId="0" borderId="8" xfId="0" applyFont="1" applyBorder="1" applyAlignment="1" applyProtection="1">
      <alignment horizontal="center" vertical="center" textRotation="90" wrapText="1"/>
      <protection locked="0"/>
    </xf>
    <xf numFmtId="0" fontId="1" fillId="0" borderId="5" xfId="0" applyFont="1" applyBorder="1" applyAlignment="1" applyProtection="1">
      <alignment horizontal="center" vertical="center" textRotation="90" wrapText="1"/>
      <protection locked="0"/>
    </xf>
    <xf numFmtId="164" fontId="1" fillId="18" borderId="4" xfId="1" applyNumberFormat="1" applyFont="1" applyFill="1" applyBorder="1" applyAlignment="1" applyProtection="1">
      <alignment horizontal="center" vertical="center" wrapText="1"/>
      <protection hidden="1"/>
    </xf>
    <xf numFmtId="164" fontId="1" fillId="18" borderId="8" xfId="1" applyNumberFormat="1" applyFont="1" applyFill="1" applyBorder="1" applyAlignment="1" applyProtection="1">
      <alignment horizontal="center" vertical="center" wrapText="1"/>
      <protection hidden="1"/>
    </xf>
    <xf numFmtId="164" fontId="1" fillId="18" borderId="5" xfId="1" applyNumberFormat="1" applyFont="1" applyFill="1" applyBorder="1" applyAlignment="1" applyProtection="1">
      <alignment horizontal="center" vertical="center" wrapText="1"/>
      <protection hidden="1"/>
    </xf>
    <xf numFmtId="0" fontId="2" fillId="0" borderId="4" xfId="0" applyFont="1" applyBorder="1" applyAlignment="1">
      <alignment horizontal="center" vertical="center" wrapText="1"/>
    </xf>
    <xf numFmtId="0" fontId="2" fillId="0" borderId="8" xfId="0" applyFont="1" applyBorder="1" applyAlignment="1">
      <alignment horizontal="center" vertical="center" wrapText="1"/>
    </xf>
    <xf numFmtId="0" fontId="60" fillId="17" borderId="2"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5" fillId="2" borderId="27" xfId="0" applyFont="1" applyFill="1" applyBorder="1" applyAlignment="1">
      <alignment horizontal="center" vertical="center" wrapText="1"/>
    </xf>
    <xf numFmtId="0" fontId="25" fillId="2" borderId="28" xfId="0" applyFont="1" applyFill="1" applyBorder="1" applyAlignment="1">
      <alignment horizontal="center" vertical="center" wrapText="1"/>
    </xf>
    <xf numFmtId="0" fontId="25" fillId="2" borderId="3" xfId="0" applyFont="1" applyFill="1" applyBorder="1" applyAlignment="1">
      <alignment horizontal="center" vertical="center" wrapText="1"/>
    </xf>
    <xf numFmtId="0" fontId="25" fillId="2" borderId="29" xfId="0" applyFont="1" applyFill="1" applyBorder="1" applyAlignment="1">
      <alignment horizontal="center" vertical="center" wrapText="1"/>
    </xf>
    <xf numFmtId="0" fontId="4" fillId="2" borderId="7" xfId="0" applyFont="1" applyFill="1" applyBorder="1" applyAlignment="1">
      <alignment horizontal="center" vertical="center" wrapText="1"/>
    </xf>
    <xf numFmtId="0" fontId="4" fillId="2" borderId="27" xfId="0" applyFont="1" applyFill="1" applyBorder="1" applyAlignment="1">
      <alignment horizontal="center" vertical="center" wrapText="1"/>
    </xf>
    <xf numFmtId="0" fontId="4" fillId="2" borderId="28" xfId="0" applyFont="1" applyFill="1" applyBorder="1" applyAlignment="1">
      <alignment horizontal="center" vertical="center" wrapText="1"/>
    </xf>
    <xf numFmtId="0" fontId="4" fillId="2" borderId="91"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4" fillId="2" borderId="29" xfId="0" applyFont="1" applyFill="1" applyBorder="1" applyAlignment="1">
      <alignment horizontal="center" vertical="center" wrapText="1"/>
    </xf>
    <xf numFmtId="0" fontId="4" fillId="2" borderId="93" xfId="0" applyFont="1" applyFill="1" applyBorder="1" applyAlignment="1">
      <alignment horizontal="center" vertical="center" wrapText="1"/>
    </xf>
    <xf numFmtId="0" fontId="4" fillId="2" borderId="92" xfId="0" applyFont="1" applyFill="1" applyBorder="1" applyAlignment="1">
      <alignment horizontal="center" vertical="center" wrapText="1"/>
    </xf>
    <xf numFmtId="0" fontId="4" fillId="2" borderId="0" xfId="0" applyFont="1" applyFill="1" applyAlignment="1">
      <alignment horizontal="center" vertical="center" wrapText="1"/>
    </xf>
    <xf numFmtId="0" fontId="4" fillId="2" borderId="158" xfId="0" applyFont="1" applyFill="1" applyBorder="1" applyAlignment="1">
      <alignment horizontal="center" vertical="center" wrapText="1"/>
    </xf>
    <xf numFmtId="0" fontId="52" fillId="2" borderId="27" xfId="0" applyFont="1" applyFill="1" applyBorder="1" applyAlignment="1">
      <alignment horizontal="center" vertical="center" wrapText="1"/>
    </xf>
    <xf numFmtId="0" fontId="52" fillId="2" borderId="28" xfId="0" applyFont="1" applyFill="1" applyBorder="1" applyAlignment="1">
      <alignment horizontal="center" vertical="center" wrapText="1"/>
    </xf>
    <xf numFmtId="0" fontId="52" fillId="2" borderId="91" xfId="0" applyFont="1" applyFill="1" applyBorder="1" applyAlignment="1">
      <alignment horizontal="center" vertical="center" wrapText="1"/>
    </xf>
    <xf numFmtId="0" fontId="52" fillId="2" borderId="92" xfId="0" applyFont="1" applyFill="1" applyBorder="1" applyAlignment="1">
      <alignment horizontal="center" vertical="center" wrapText="1"/>
    </xf>
    <xf numFmtId="0" fontId="52" fillId="2" borderId="0" xfId="0" applyFont="1" applyFill="1" applyAlignment="1">
      <alignment horizontal="center" vertical="center" wrapText="1"/>
    </xf>
    <xf numFmtId="0" fontId="52" fillId="2" borderId="158" xfId="0" applyFont="1" applyFill="1" applyBorder="1" applyAlignment="1">
      <alignment horizontal="center" vertical="center" wrapText="1"/>
    </xf>
    <xf numFmtId="0" fontId="52" fillId="2" borderId="3" xfId="0" applyFont="1" applyFill="1" applyBorder="1" applyAlignment="1">
      <alignment horizontal="center" vertical="center" wrapText="1"/>
    </xf>
    <xf numFmtId="0" fontId="52" fillId="2" borderId="29" xfId="0" applyFont="1" applyFill="1" applyBorder="1" applyAlignment="1">
      <alignment horizontal="center" vertical="center" wrapText="1"/>
    </xf>
    <xf numFmtId="0" fontId="52" fillId="2" borderId="93" xfId="0" applyFont="1" applyFill="1" applyBorder="1" applyAlignment="1">
      <alignment horizontal="center" vertical="center" wrapText="1"/>
    </xf>
    <xf numFmtId="0" fontId="4" fillId="39" borderId="146" xfId="0" applyFont="1" applyFill="1" applyBorder="1" applyAlignment="1">
      <alignment horizontal="center" vertical="center" wrapText="1"/>
    </xf>
    <xf numFmtId="0" fontId="4" fillId="39" borderId="77" xfId="0" applyFont="1" applyFill="1" applyBorder="1" applyAlignment="1">
      <alignment horizontal="center" vertical="center" wrapText="1"/>
    </xf>
    <xf numFmtId="0" fontId="4" fillId="39" borderId="89" xfId="0" applyFont="1" applyFill="1" applyBorder="1" applyAlignment="1">
      <alignment horizontal="center" vertical="center" wrapText="1"/>
    </xf>
    <xf numFmtId="0" fontId="4" fillId="39" borderId="147" xfId="0" applyFont="1" applyFill="1" applyBorder="1" applyAlignment="1">
      <alignment horizontal="center" vertical="center" wrapText="1"/>
    </xf>
    <xf numFmtId="0" fontId="52" fillId="28" borderId="107" xfId="0" applyFont="1" applyFill="1" applyBorder="1" applyAlignment="1">
      <alignment horizontal="center" vertical="center" wrapText="1"/>
    </xf>
    <xf numFmtId="0" fontId="52" fillId="28" borderId="108" xfId="0" applyFont="1" applyFill="1" applyBorder="1" applyAlignment="1">
      <alignment horizontal="center" vertical="center" wrapText="1"/>
    </xf>
    <xf numFmtId="0" fontId="4" fillId="36" borderId="123" xfId="0" applyFont="1" applyFill="1" applyBorder="1" applyAlignment="1">
      <alignment horizontal="center" vertical="center" wrapText="1"/>
    </xf>
    <xf numFmtId="0" fontId="4" fillId="36" borderId="124" xfId="0" applyFont="1" applyFill="1" applyBorder="1" applyAlignment="1">
      <alignment horizontal="center" vertical="center" wrapText="1"/>
    </xf>
    <xf numFmtId="0" fontId="4" fillId="36" borderId="125" xfId="0" applyFont="1" applyFill="1" applyBorder="1" applyAlignment="1">
      <alignment horizontal="center" vertical="center" wrapText="1"/>
    </xf>
    <xf numFmtId="0" fontId="4" fillId="36" borderId="126" xfId="0" applyFont="1" applyFill="1" applyBorder="1" applyAlignment="1">
      <alignment horizontal="center" vertical="center" wrapText="1"/>
    </xf>
    <xf numFmtId="0" fontId="4" fillId="39" borderId="112" xfId="0" applyFont="1" applyFill="1" applyBorder="1" applyAlignment="1">
      <alignment horizontal="center" vertical="center" wrapText="1"/>
    </xf>
    <xf numFmtId="0" fontId="4" fillId="39" borderId="113" xfId="0" applyFont="1" applyFill="1" applyBorder="1" applyAlignment="1">
      <alignment horizontal="center" vertical="center" wrapText="1"/>
    </xf>
    <xf numFmtId="0" fontId="4" fillId="39" borderId="95" xfId="0" applyFont="1" applyFill="1" applyBorder="1" applyAlignment="1">
      <alignment horizontal="center" vertical="center" wrapText="1"/>
    </xf>
    <xf numFmtId="0" fontId="4" fillId="39" borderId="115" xfId="0" applyFont="1" applyFill="1" applyBorder="1" applyAlignment="1">
      <alignment horizontal="center" vertical="center" wrapText="1"/>
    </xf>
    <xf numFmtId="0" fontId="4" fillId="39" borderId="116" xfId="0" applyFont="1" applyFill="1" applyBorder="1" applyAlignment="1">
      <alignment horizontal="center" vertical="center" wrapText="1"/>
    </xf>
    <xf numFmtId="0" fontId="4" fillId="39" borderId="117" xfId="0" applyFont="1" applyFill="1" applyBorder="1" applyAlignment="1">
      <alignment horizontal="center" vertical="center" wrapText="1"/>
    </xf>
    <xf numFmtId="0" fontId="52" fillId="39" borderId="115" xfId="0" applyFont="1" applyFill="1" applyBorder="1" applyAlignment="1">
      <alignment horizontal="center" vertical="center"/>
    </xf>
    <xf numFmtId="0" fontId="52" fillId="39" borderId="116" xfId="0" applyFont="1" applyFill="1" applyBorder="1" applyAlignment="1">
      <alignment horizontal="center" vertical="center"/>
    </xf>
    <xf numFmtId="0" fontId="52" fillId="39" borderId="119" xfId="0" applyFont="1" applyFill="1" applyBorder="1" applyAlignment="1">
      <alignment horizontal="center" vertical="center"/>
    </xf>
    <xf numFmtId="0" fontId="52" fillId="28" borderId="120" xfId="0" applyFont="1" applyFill="1" applyBorder="1" applyAlignment="1">
      <alignment horizontal="center" vertical="center" wrapText="1"/>
    </xf>
    <xf numFmtId="0" fontId="52" fillId="28" borderId="121" xfId="0" applyFont="1" applyFill="1" applyBorder="1" applyAlignment="1">
      <alignment horizontal="center" vertical="center" wrapText="1"/>
    </xf>
    <xf numFmtId="0" fontId="52" fillId="28" borderId="122" xfId="0" applyFont="1" applyFill="1" applyBorder="1" applyAlignment="1">
      <alignment horizontal="center" vertical="center" wrapText="1"/>
    </xf>
    <xf numFmtId="0" fontId="52" fillId="28" borderId="106" xfId="0" applyFont="1" applyFill="1" applyBorder="1" applyAlignment="1">
      <alignment horizontal="center" vertical="center"/>
    </xf>
    <xf numFmtId="0" fontId="52" fillId="28" borderId="107" xfId="0" applyFont="1" applyFill="1" applyBorder="1" applyAlignment="1">
      <alignment horizontal="center" vertical="center"/>
    </xf>
    <xf numFmtId="0" fontId="52" fillId="28" borderId="108" xfId="0" applyFont="1" applyFill="1" applyBorder="1" applyAlignment="1">
      <alignment horizontal="center" vertical="center"/>
    </xf>
    <xf numFmtId="0" fontId="4" fillId="36" borderId="127" xfId="0" applyFont="1" applyFill="1" applyBorder="1" applyAlignment="1">
      <alignment horizontal="center" vertical="center" wrapText="1"/>
    </xf>
    <xf numFmtId="0" fontId="4" fillId="36" borderId="128" xfId="0" applyFont="1" applyFill="1" applyBorder="1" applyAlignment="1">
      <alignment horizontal="center" vertical="center" wrapText="1"/>
    </xf>
    <xf numFmtId="0" fontId="4" fillId="36" borderId="133" xfId="0" applyFont="1" applyFill="1" applyBorder="1" applyAlignment="1">
      <alignment horizontal="center" vertical="center" wrapText="1"/>
    </xf>
    <xf numFmtId="0" fontId="52" fillId="36" borderId="133" xfId="0" applyFont="1" applyFill="1" applyBorder="1" applyAlignment="1">
      <alignment horizontal="center" vertical="center"/>
    </xf>
    <xf numFmtId="0" fontId="52" fillId="36" borderId="127" xfId="0" applyFont="1" applyFill="1" applyBorder="1" applyAlignment="1">
      <alignment horizontal="center" vertical="center"/>
    </xf>
    <xf numFmtId="0" fontId="52" fillId="36" borderId="128" xfId="0" applyFont="1" applyFill="1" applyBorder="1" applyAlignment="1">
      <alignment horizontal="center" vertical="center"/>
    </xf>
    <xf numFmtId="0" fontId="4" fillId="37" borderId="129" xfId="0" applyFont="1" applyFill="1" applyBorder="1" applyAlignment="1">
      <alignment horizontal="center" vertical="center" wrapText="1"/>
    </xf>
    <xf numFmtId="0" fontId="4" fillId="38" borderId="129" xfId="0" applyFont="1" applyFill="1" applyBorder="1" applyAlignment="1">
      <alignment horizontal="center" vertical="center" wrapText="1"/>
    </xf>
    <xf numFmtId="0" fontId="4" fillId="38" borderId="130" xfId="0" applyFont="1" applyFill="1" applyBorder="1" applyAlignment="1">
      <alignment horizontal="center" vertical="center" wrapText="1"/>
    </xf>
    <xf numFmtId="0" fontId="4" fillId="2" borderId="130" xfId="0" applyFont="1" applyFill="1" applyBorder="1" applyAlignment="1">
      <alignment horizontal="center" vertical="center" wrapText="1"/>
    </xf>
    <xf numFmtId="0" fontId="4" fillId="30" borderId="154" xfId="0" applyFont="1" applyFill="1" applyBorder="1" applyAlignment="1">
      <alignment horizontal="center" vertical="center" wrapText="1"/>
    </xf>
    <xf numFmtId="0" fontId="4" fillId="30" borderId="155" xfId="0" applyFont="1" applyFill="1" applyBorder="1" applyAlignment="1">
      <alignment horizontal="center" vertical="center" wrapText="1"/>
    </xf>
    <xf numFmtId="0" fontId="4" fillId="33" borderId="104" xfId="0" applyFont="1" applyFill="1" applyBorder="1" applyAlignment="1">
      <alignment horizontal="center" vertical="center" wrapText="1"/>
    </xf>
    <xf numFmtId="0" fontId="4" fillId="35" borderId="104" xfId="0" applyFont="1" applyFill="1" applyBorder="1" applyAlignment="1">
      <alignment horizontal="center" vertical="center" wrapText="1"/>
    </xf>
    <xf numFmtId="0" fontId="4" fillId="35" borderId="105" xfId="0" applyFont="1" applyFill="1" applyBorder="1" applyAlignment="1">
      <alignment horizontal="center" vertical="center" wrapText="1"/>
    </xf>
    <xf numFmtId="0" fontId="4" fillId="2" borderId="103" xfId="0" applyFont="1" applyFill="1" applyBorder="1" applyAlignment="1">
      <alignment horizontal="center" vertical="center" wrapText="1"/>
    </xf>
    <xf numFmtId="0" fontId="4" fillId="2" borderId="104" xfId="0" applyFont="1" applyFill="1" applyBorder="1" applyAlignment="1">
      <alignment horizontal="center" vertical="center" wrapText="1"/>
    </xf>
    <xf numFmtId="0" fontId="4" fillId="21" borderId="104" xfId="0" applyFont="1" applyFill="1" applyBorder="1" applyAlignment="1">
      <alignment horizontal="center" vertical="center" wrapText="1"/>
    </xf>
    <xf numFmtId="0" fontId="4" fillId="20" borderId="104" xfId="0" applyFont="1" applyFill="1" applyBorder="1" applyAlignment="1">
      <alignment horizontal="center" vertical="center" wrapText="1"/>
    </xf>
    <xf numFmtId="0" fontId="4" fillId="20" borderId="105" xfId="0" applyFont="1" applyFill="1" applyBorder="1" applyAlignment="1">
      <alignment horizontal="center" vertical="center" wrapText="1"/>
    </xf>
    <xf numFmtId="0" fontId="4" fillId="2" borderId="109" xfId="0" applyFont="1" applyFill="1" applyBorder="1" applyAlignment="1">
      <alignment horizontal="center" vertical="center" wrapText="1"/>
    </xf>
    <xf numFmtId="0" fontId="4" fillId="2" borderId="110" xfId="0" applyFont="1" applyFill="1" applyBorder="1" applyAlignment="1">
      <alignment horizontal="center" vertical="center" wrapText="1"/>
    </xf>
    <xf numFmtId="0" fontId="4" fillId="2" borderId="98" xfId="0" applyFont="1" applyFill="1" applyBorder="1" applyAlignment="1">
      <alignment horizontal="center" vertical="center" wrapText="1"/>
    </xf>
    <xf numFmtId="0" fontId="4" fillId="2" borderId="105" xfId="0" applyFont="1" applyFill="1" applyBorder="1" applyAlignment="1">
      <alignment horizontal="center" vertical="center" wrapText="1"/>
    </xf>
    <xf numFmtId="0" fontId="4" fillId="2" borderId="99" xfId="0" applyFont="1" applyFill="1" applyBorder="1" applyAlignment="1">
      <alignment horizontal="center" vertical="center" wrapText="1"/>
    </xf>
    <xf numFmtId="0" fontId="4" fillId="31" borderId="156" xfId="0" applyFont="1" applyFill="1" applyBorder="1" applyAlignment="1">
      <alignment horizontal="center" vertical="center" wrapText="1"/>
    </xf>
    <xf numFmtId="0" fontId="4" fillId="31" borderId="157" xfId="0" applyFont="1" applyFill="1" applyBorder="1" applyAlignment="1">
      <alignment horizontal="center" vertical="center" wrapText="1"/>
    </xf>
    <xf numFmtId="0" fontId="4" fillId="2" borderId="134" xfId="0" applyFont="1" applyFill="1" applyBorder="1" applyAlignment="1">
      <alignment horizontal="center" vertical="center" wrapText="1"/>
    </xf>
    <xf numFmtId="0" fontId="4" fillId="2" borderId="129" xfId="0" applyFont="1" applyFill="1" applyBorder="1" applyAlignment="1">
      <alignment horizontal="center" vertical="center" wrapText="1"/>
    </xf>
    <xf numFmtId="0" fontId="4" fillId="21" borderId="129" xfId="0" applyFont="1" applyFill="1" applyBorder="1" applyAlignment="1">
      <alignment horizontal="center" vertical="center" wrapText="1"/>
    </xf>
    <xf numFmtId="0" fontId="4" fillId="20" borderId="129" xfId="0" applyFont="1" applyFill="1" applyBorder="1" applyAlignment="1">
      <alignment horizontal="center" vertical="center" wrapText="1"/>
    </xf>
    <xf numFmtId="0" fontId="4" fillId="20" borderId="130" xfId="0" applyFont="1" applyFill="1" applyBorder="1" applyAlignment="1">
      <alignment horizontal="center" vertical="center" wrapText="1"/>
    </xf>
    <xf numFmtId="0" fontId="4" fillId="14" borderId="152" xfId="0" applyFont="1" applyFill="1" applyBorder="1" applyAlignment="1">
      <alignment horizontal="center" vertical="center" wrapText="1"/>
    </xf>
    <xf numFmtId="0" fontId="4" fillId="14" borderId="153" xfId="0" applyFont="1" applyFill="1" applyBorder="1" applyAlignment="1">
      <alignment horizontal="center" vertical="center" wrapText="1"/>
    </xf>
    <xf numFmtId="0" fontId="4" fillId="2" borderId="94" xfId="0" applyFont="1" applyFill="1" applyBorder="1" applyAlignment="1">
      <alignment horizontal="center" vertical="center" wrapText="1"/>
    </xf>
    <xf numFmtId="0" fontId="4" fillId="40" borderId="29" xfId="0" applyFont="1" applyFill="1" applyBorder="1" applyAlignment="1">
      <alignment horizontal="center" vertical="center" wrapText="1"/>
    </xf>
    <xf numFmtId="0" fontId="4" fillId="40" borderId="94" xfId="0" applyFont="1" applyFill="1" applyBorder="1" applyAlignment="1">
      <alignment horizontal="center" vertical="center" wrapText="1"/>
    </xf>
    <xf numFmtId="0" fontId="4" fillId="2" borderId="114" xfId="0" applyFont="1" applyFill="1" applyBorder="1" applyAlignment="1">
      <alignment horizontal="center" vertical="center" wrapText="1"/>
    </xf>
    <xf numFmtId="0" fontId="4" fillId="21" borderId="3" xfId="0" applyFont="1" applyFill="1" applyBorder="1" applyAlignment="1">
      <alignment horizontal="center" vertical="center" wrapText="1"/>
    </xf>
    <xf numFmtId="0" fontId="4" fillId="21" borderId="29" xfId="0" applyFont="1" applyFill="1" applyBorder="1" applyAlignment="1">
      <alignment horizontal="center" vertical="center" wrapText="1"/>
    </xf>
    <xf numFmtId="0" fontId="1" fillId="16" borderId="162" xfId="0" applyFont="1" applyFill="1" applyBorder="1" applyAlignment="1">
      <alignment horizontal="center" vertical="center"/>
    </xf>
    <xf numFmtId="0" fontId="1" fillId="16" borderId="148" xfId="0" applyFont="1" applyFill="1" applyBorder="1" applyAlignment="1">
      <alignment horizontal="center" vertical="center"/>
    </xf>
    <xf numFmtId="0" fontId="1" fillId="16" borderId="149" xfId="0" applyFont="1" applyFill="1" applyBorder="1" applyAlignment="1">
      <alignment horizontal="center" vertical="center"/>
    </xf>
    <xf numFmtId="0" fontId="4" fillId="20" borderId="3" xfId="0" applyFont="1" applyFill="1" applyBorder="1" applyAlignment="1">
      <alignment horizontal="center" vertical="center" wrapText="1"/>
    </xf>
    <xf numFmtId="0" fontId="4" fillId="20" borderId="94" xfId="0" applyFont="1" applyFill="1" applyBorder="1" applyAlignment="1">
      <alignment horizontal="center" vertical="center" wrapText="1"/>
    </xf>
    <xf numFmtId="0" fontId="4" fillId="2" borderId="118" xfId="0" applyFont="1" applyFill="1" applyBorder="1" applyAlignment="1">
      <alignment horizontal="center" vertical="center" wrapText="1"/>
    </xf>
    <xf numFmtId="0" fontId="4" fillId="2" borderId="78" xfId="0" applyFont="1" applyFill="1" applyBorder="1" applyAlignment="1">
      <alignment horizontal="center" vertical="center" wrapText="1"/>
    </xf>
    <xf numFmtId="0" fontId="4" fillId="2" borderId="8"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4" fillId="2" borderId="148" xfId="0" applyFont="1" applyFill="1" applyBorder="1" applyAlignment="1">
      <alignment horizontal="center" vertical="center" wrapText="1"/>
    </xf>
    <xf numFmtId="0" fontId="4" fillId="2" borderId="149" xfId="0" applyFont="1" applyFill="1" applyBorder="1" applyAlignment="1">
      <alignment horizontal="center" vertical="center" wrapText="1"/>
    </xf>
    <xf numFmtId="0" fontId="25" fillId="2" borderId="27" xfId="0" applyFont="1" applyFill="1" applyBorder="1" applyAlignment="1">
      <alignment horizontal="center" vertical="center"/>
    </xf>
    <xf numFmtId="0" fontId="25" fillId="2" borderId="28" xfId="0" applyFont="1" applyFill="1" applyBorder="1" applyAlignment="1">
      <alignment horizontal="center" vertical="center"/>
    </xf>
    <xf numFmtId="0" fontId="25" fillId="2" borderId="91" xfId="0" applyFont="1" applyFill="1" applyBorder="1" applyAlignment="1">
      <alignment horizontal="center" vertical="center"/>
    </xf>
    <xf numFmtId="0" fontId="25" fillId="2" borderId="3" xfId="0" applyFont="1" applyFill="1" applyBorder="1" applyAlignment="1">
      <alignment horizontal="center" vertical="center"/>
    </xf>
    <xf numFmtId="0" fontId="25" fillId="2" borderId="29" xfId="0" applyFont="1" applyFill="1" applyBorder="1" applyAlignment="1">
      <alignment horizontal="center" vertical="center"/>
    </xf>
    <xf numFmtId="0" fontId="25" fillId="2" borderId="93" xfId="0" applyFont="1" applyFill="1" applyBorder="1" applyAlignment="1">
      <alignment horizontal="center" vertical="center"/>
    </xf>
    <xf numFmtId="0" fontId="4" fillId="2" borderId="137" xfId="0" applyFont="1" applyFill="1" applyBorder="1" applyAlignment="1">
      <alignment horizontal="center" vertical="center"/>
    </xf>
    <xf numFmtId="0" fontId="4" fillId="2" borderId="138" xfId="0" applyFont="1" applyFill="1" applyBorder="1" applyAlignment="1">
      <alignment horizontal="center" vertical="center"/>
    </xf>
    <xf numFmtId="0" fontId="4" fillId="2" borderId="139" xfId="0" applyFont="1" applyFill="1" applyBorder="1" applyAlignment="1">
      <alignment horizontal="center" vertical="center"/>
    </xf>
    <xf numFmtId="0" fontId="60" fillId="17" borderId="137" xfId="0" applyFont="1" applyFill="1" applyBorder="1" applyAlignment="1">
      <alignment horizontal="center" vertical="center"/>
    </xf>
    <xf numFmtId="0" fontId="60" fillId="17" borderId="143" xfId="0" applyFont="1" applyFill="1" applyBorder="1" applyAlignment="1">
      <alignment horizontal="center" vertical="center"/>
    </xf>
    <xf numFmtId="0" fontId="60" fillId="17" borderId="138" xfId="0" applyFont="1" applyFill="1" applyBorder="1" applyAlignment="1">
      <alignment horizontal="center" vertical="center"/>
    </xf>
    <xf numFmtId="0" fontId="60" fillId="17" borderId="144" xfId="0" applyFont="1" applyFill="1" applyBorder="1" applyAlignment="1">
      <alignment horizontal="center" vertical="center"/>
    </xf>
    <xf numFmtId="0" fontId="60" fillId="17" borderId="139" xfId="0" applyFont="1" applyFill="1" applyBorder="1" applyAlignment="1">
      <alignment horizontal="center" vertical="center"/>
    </xf>
    <xf numFmtId="0" fontId="60" fillId="17" borderId="145" xfId="0" applyFont="1" applyFill="1" applyBorder="1" applyAlignment="1">
      <alignment horizontal="center" vertical="center"/>
    </xf>
    <xf numFmtId="0" fontId="4" fillId="2" borderId="137" xfId="0" applyFont="1" applyFill="1" applyBorder="1" applyAlignment="1">
      <alignment horizontal="center" vertical="center" wrapText="1"/>
    </xf>
    <xf numFmtId="0" fontId="4" fillId="2" borderId="138" xfId="0" applyFont="1" applyFill="1" applyBorder="1" applyAlignment="1">
      <alignment horizontal="center" vertical="center" wrapText="1"/>
    </xf>
    <xf numFmtId="0" fontId="4" fillId="2" borderId="139" xfId="0" applyFont="1" applyFill="1" applyBorder="1" applyAlignment="1">
      <alignment horizontal="center" vertical="center" wrapText="1"/>
    </xf>
    <xf numFmtId="0" fontId="58" fillId="0" borderId="0" xfId="0" applyFont="1" applyAlignment="1">
      <alignment horizontal="center" vertical="center"/>
    </xf>
    <xf numFmtId="0" fontId="18" fillId="10" borderId="0" xfId="0" applyFont="1" applyFill="1" applyAlignment="1">
      <alignment horizontal="center" vertical="center" textRotation="90" wrapText="1" readingOrder="1"/>
    </xf>
    <xf numFmtId="0" fontId="18" fillId="10" borderId="14" xfId="0" applyFont="1" applyFill="1" applyBorder="1" applyAlignment="1">
      <alignment horizontal="center" vertical="center" textRotation="90" wrapText="1" readingOrder="1"/>
    </xf>
    <xf numFmtId="0" fontId="21" fillId="12" borderId="19" xfId="0" applyFont="1" applyFill="1" applyBorder="1" applyAlignment="1">
      <alignment horizontal="center" vertical="center" wrapText="1" readingOrder="1"/>
    </xf>
    <xf numFmtId="0" fontId="21" fillId="12" borderId="20" xfId="0" applyFont="1" applyFill="1" applyBorder="1" applyAlignment="1">
      <alignment horizontal="center" vertical="center" wrapText="1" readingOrder="1"/>
    </xf>
    <xf numFmtId="0" fontId="21" fillId="12" borderId="21" xfId="0" applyFont="1" applyFill="1" applyBorder="1" applyAlignment="1">
      <alignment horizontal="center" vertical="center" wrapText="1" readingOrder="1"/>
    </xf>
    <xf numFmtId="0" fontId="21" fillId="12" borderId="22" xfId="0" applyFont="1" applyFill="1" applyBorder="1" applyAlignment="1">
      <alignment horizontal="center" vertical="center" wrapText="1" readingOrder="1"/>
    </xf>
    <xf numFmtId="0" fontId="21" fillId="12" borderId="0" xfId="0" applyFont="1" applyFill="1" applyAlignment="1">
      <alignment horizontal="center" vertical="center" wrapText="1" readingOrder="1"/>
    </xf>
    <xf numFmtId="0" fontId="21" fillId="12" borderId="23" xfId="0" applyFont="1" applyFill="1" applyBorder="1" applyAlignment="1">
      <alignment horizontal="center" vertical="center" wrapText="1" readingOrder="1"/>
    </xf>
    <xf numFmtId="0" fontId="21" fillId="12" borderId="24" xfId="0" applyFont="1" applyFill="1" applyBorder="1" applyAlignment="1">
      <alignment horizontal="center" vertical="center" wrapText="1" readingOrder="1"/>
    </xf>
    <xf numFmtId="0" fontId="21" fillId="12" borderId="25" xfId="0" applyFont="1" applyFill="1" applyBorder="1" applyAlignment="1">
      <alignment horizontal="center" vertical="center" wrapText="1" readingOrder="1"/>
    </xf>
    <xf numFmtId="0" fontId="21" fillId="12" borderId="26" xfId="0" applyFont="1" applyFill="1" applyBorder="1" applyAlignment="1">
      <alignment horizontal="center" vertical="center" wrapText="1" readingOrder="1"/>
    </xf>
    <xf numFmtId="0" fontId="21" fillId="11" borderId="19" xfId="0" applyFont="1" applyFill="1" applyBorder="1" applyAlignment="1">
      <alignment horizontal="center" vertical="center" wrapText="1" readingOrder="1"/>
    </xf>
    <xf numFmtId="0" fontId="21" fillId="11" borderId="20" xfId="0" applyFont="1" applyFill="1" applyBorder="1" applyAlignment="1">
      <alignment horizontal="center" vertical="center" wrapText="1" readingOrder="1"/>
    </xf>
    <xf numFmtId="0" fontId="21" fillId="11" borderId="21" xfId="0" applyFont="1" applyFill="1" applyBorder="1" applyAlignment="1">
      <alignment horizontal="center" vertical="center" wrapText="1" readingOrder="1"/>
    </xf>
    <xf numFmtId="0" fontId="21" fillId="11" borderId="22" xfId="0" applyFont="1" applyFill="1" applyBorder="1" applyAlignment="1">
      <alignment horizontal="center" vertical="center" wrapText="1" readingOrder="1"/>
    </xf>
    <xf numFmtId="0" fontId="21" fillId="11" borderId="0" xfId="0" applyFont="1" applyFill="1" applyAlignment="1">
      <alignment horizontal="center" vertical="center" wrapText="1" readingOrder="1"/>
    </xf>
    <xf numFmtId="0" fontId="21" fillId="11" borderId="23" xfId="0" applyFont="1" applyFill="1" applyBorder="1" applyAlignment="1">
      <alignment horizontal="center" vertical="center" wrapText="1" readingOrder="1"/>
    </xf>
    <xf numFmtId="0" fontId="21" fillId="11" borderId="24" xfId="0" applyFont="1" applyFill="1" applyBorder="1" applyAlignment="1">
      <alignment horizontal="center" vertical="center" wrapText="1" readingOrder="1"/>
    </xf>
    <xf numFmtId="0" fontId="21" fillId="11" borderId="25" xfId="0" applyFont="1" applyFill="1" applyBorder="1" applyAlignment="1">
      <alignment horizontal="center" vertical="center" wrapText="1" readingOrder="1"/>
    </xf>
    <xf numFmtId="0" fontId="21" fillId="11" borderId="26" xfId="0" applyFont="1" applyFill="1" applyBorder="1" applyAlignment="1">
      <alignment horizontal="center" vertical="center" wrapText="1" readingOrder="1"/>
    </xf>
    <xf numFmtId="0" fontId="21" fillId="13" borderId="19" xfId="0" applyFont="1" applyFill="1" applyBorder="1" applyAlignment="1">
      <alignment horizontal="center" vertical="center" wrapText="1" readingOrder="1"/>
    </xf>
    <xf numFmtId="0" fontId="21" fillId="13" borderId="20" xfId="0" applyFont="1" applyFill="1" applyBorder="1" applyAlignment="1">
      <alignment horizontal="center" vertical="center" wrapText="1" readingOrder="1"/>
    </xf>
    <xf numFmtId="0" fontId="21" fillId="13" borderId="21" xfId="0" applyFont="1" applyFill="1" applyBorder="1" applyAlignment="1">
      <alignment horizontal="center" vertical="center" wrapText="1" readingOrder="1"/>
    </xf>
    <xf numFmtId="0" fontId="21" fillId="13" borderId="22" xfId="0" applyFont="1" applyFill="1" applyBorder="1" applyAlignment="1">
      <alignment horizontal="center" vertical="center" wrapText="1" readingOrder="1"/>
    </xf>
    <xf numFmtId="0" fontId="21" fillId="13" borderId="0" xfId="0" applyFont="1" applyFill="1" applyAlignment="1">
      <alignment horizontal="center" vertical="center" wrapText="1" readingOrder="1"/>
    </xf>
    <xf numFmtId="0" fontId="21" fillId="13" borderId="23" xfId="0" applyFont="1" applyFill="1" applyBorder="1" applyAlignment="1">
      <alignment horizontal="center" vertical="center" wrapText="1" readingOrder="1"/>
    </xf>
    <xf numFmtId="0" fontId="21" fillId="13" borderId="24" xfId="0" applyFont="1" applyFill="1" applyBorder="1" applyAlignment="1">
      <alignment horizontal="center" vertical="center" wrapText="1" readingOrder="1"/>
    </xf>
    <xf numFmtId="0" fontId="21" fillId="13" borderId="25" xfId="0" applyFont="1" applyFill="1" applyBorder="1" applyAlignment="1">
      <alignment horizontal="center" vertical="center" wrapText="1" readingOrder="1"/>
    </xf>
    <xf numFmtId="0" fontId="21" fillId="13" borderId="26" xfId="0" applyFont="1" applyFill="1" applyBorder="1" applyAlignment="1">
      <alignment horizontal="center" vertical="center" wrapText="1" readingOrder="1"/>
    </xf>
    <xf numFmtId="0" fontId="21" fillId="5" borderId="19" xfId="0" applyFont="1" applyFill="1" applyBorder="1" applyAlignment="1">
      <alignment horizontal="center" vertical="center" wrapText="1" readingOrder="1"/>
    </xf>
    <xf numFmtId="0" fontId="21" fillId="5" borderId="20" xfId="0" applyFont="1" applyFill="1" applyBorder="1" applyAlignment="1">
      <alignment horizontal="center" vertical="center" wrapText="1" readingOrder="1"/>
    </xf>
    <xf numFmtId="0" fontId="21" fillId="5" borderId="21" xfId="0" applyFont="1" applyFill="1" applyBorder="1" applyAlignment="1">
      <alignment horizontal="center" vertical="center" wrapText="1" readingOrder="1"/>
    </xf>
    <xf numFmtId="0" fontId="21" fillId="5" borderId="22" xfId="0" applyFont="1" applyFill="1" applyBorder="1" applyAlignment="1">
      <alignment horizontal="center" vertical="center" wrapText="1" readingOrder="1"/>
    </xf>
    <xf numFmtId="0" fontId="21" fillId="5" borderId="0" xfId="0" applyFont="1" applyFill="1" applyAlignment="1">
      <alignment horizontal="center" vertical="center" wrapText="1" readingOrder="1"/>
    </xf>
    <xf numFmtId="0" fontId="21" fillId="5" borderId="23" xfId="0" applyFont="1" applyFill="1" applyBorder="1" applyAlignment="1">
      <alignment horizontal="center" vertical="center" wrapText="1" readingOrder="1"/>
    </xf>
    <xf numFmtId="0" fontId="21" fillId="5" borderId="24" xfId="0" applyFont="1" applyFill="1" applyBorder="1" applyAlignment="1">
      <alignment horizontal="center" vertical="center" wrapText="1" readingOrder="1"/>
    </xf>
    <xf numFmtId="0" fontId="21" fillId="5" borderId="25" xfId="0" applyFont="1" applyFill="1" applyBorder="1" applyAlignment="1">
      <alignment horizontal="center" vertical="center" wrapText="1" readingOrder="1"/>
    </xf>
    <xf numFmtId="0" fontId="21" fillId="5" borderId="26" xfId="0" applyFont="1" applyFill="1" applyBorder="1" applyAlignment="1">
      <alignment horizontal="center" vertical="center" wrapText="1" readingOrder="1"/>
    </xf>
    <xf numFmtId="0" fontId="17" fillId="0" borderId="11" xfId="0" applyFont="1" applyBorder="1" applyAlignment="1">
      <alignment horizontal="center" vertical="center" wrapText="1"/>
    </xf>
    <xf numFmtId="0" fontId="17" fillId="0" borderId="18" xfId="0" applyFont="1" applyBorder="1" applyAlignment="1">
      <alignment horizontal="center" vertical="center"/>
    </xf>
    <xf numFmtId="0" fontId="17" fillId="0" borderId="12" xfId="0" applyFont="1" applyBorder="1" applyAlignment="1">
      <alignment horizontal="center" vertical="center"/>
    </xf>
    <xf numFmtId="0" fontId="17" fillId="0" borderId="13" xfId="0" applyFont="1" applyBorder="1" applyAlignment="1">
      <alignment horizontal="center" vertical="center"/>
    </xf>
    <xf numFmtId="0" fontId="17" fillId="0" borderId="0" xfId="0" applyFont="1" applyAlignment="1">
      <alignment horizontal="center" vertical="center"/>
    </xf>
    <xf numFmtId="0" fontId="17" fillId="0" borderId="14" xfId="0" applyFont="1" applyBorder="1" applyAlignment="1">
      <alignment horizontal="center" vertical="center"/>
    </xf>
    <xf numFmtId="0" fontId="17" fillId="0" borderId="15" xfId="0" applyFont="1" applyBorder="1" applyAlignment="1">
      <alignment horizontal="center" vertical="center"/>
    </xf>
    <xf numFmtId="0" fontId="17" fillId="0" borderId="17" xfId="0" applyFont="1" applyBorder="1" applyAlignment="1">
      <alignment horizontal="center" vertical="center"/>
    </xf>
    <xf numFmtId="0" fontId="17" fillId="0" borderId="16" xfId="0" applyFont="1" applyBorder="1" applyAlignment="1">
      <alignment horizontal="center" vertical="center"/>
    </xf>
    <xf numFmtId="0" fontId="20" fillId="11" borderId="0" xfId="0" applyFont="1" applyFill="1" applyAlignment="1" applyProtection="1">
      <alignment horizontal="center" vertical="center" wrapText="1" readingOrder="1"/>
      <protection hidden="1"/>
    </xf>
    <xf numFmtId="0" fontId="20" fillId="11" borderId="14" xfId="0" applyFont="1" applyFill="1" applyBorder="1" applyAlignment="1" applyProtection="1">
      <alignment horizontal="center" vertical="center" wrapText="1" readingOrder="1"/>
      <protection hidden="1"/>
    </xf>
    <xf numFmtId="0" fontId="20" fillId="11" borderId="11" xfId="0" applyFont="1" applyFill="1" applyBorder="1" applyAlignment="1" applyProtection="1">
      <alignment horizontal="center" vertical="center" wrapText="1" readingOrder="1"/>
      <protection hidden="1"/>
    </xf>
    <xf numFmtId="0" fontId="20" fillId="11" borderId="18" xfId="0" applyFont="1" applyFill="1" applyBorder="1" applyAlignment="1" applyProtection="1">
      <alignment horizontal="center" vertical="center" wrapText="1" readingOrder="1"/>
      <protection hidden="1"/>
    </xf>
    <xf numFmtId="0" fontId="20" fillId="11" borderId="13" xfId="0" applyFont="1" applyFill="1" applyBorder="1" applyAlignment="1" applyProtection="1">
      <alignment horizontal="center" vertical="center" wrapText="1" readingOrder="1"/>
      <protection hidden="1"/>
    </xf>
    <xf numFmtId="0" fontId="20" fillId="11" borderId="12" xfId="0" applyFont="1" applyFill="1" applyBorder="1" applyAlignment="1" applyProtection="1">
      <alignment horizontal="center" vertical="center" wrapText="1" readingOrder="1"/>
      <protection hidden="1"/>
    </xf>
    <xf numFmtId="0" fontId="18" fillId="10" borderId="0" xfId="0" applyFont="1" applyFill="1" applyAlignment="1">
      <alignment horizontal="center" vertical="center" wrapText="1" readingOrder="1"/>
    </xf>
    <xf numFmtId="0" fontId="17" fillId="0" borderId="18" xfId="0" applyFont="1" applyBorder="1" applyAlignment="1">
      <alignment horizontal="center" vertical="center" wrapText="1"/>
    </xf>
    <xf numFmtId="0" fontId="20" fillId="11" borderId="15" xfId="0" applyFont="1" applyFill="1" applyBorder="1" applyAlignment="1" applyProtection="1">
      <alignment horizontal="center" vertical="center" wrapText="1" readingOrder="1"/>
      <protection hidden="1"/>
    </xf>
    <xf numFmtId="0" fontId="20" fillId="11" borderId="17" xfId="0" applyFont="1" applyFill="1" applyBorder="1" applyAlignment="1" applyProtection="1">
      <alignment horizontal="center" vertical="center" wrapText="1" readingOrder="1"/>
      <protection hidden="1"/>
    </xf>
    <xf numFmtId="0" fontId="20" fillId="11" borderId="16" xfId="0" applyFont="1" applyFill="1" applyBorder="1" applyAlignment="1" applyProtection="1">
      <alignment horizontal="center" vertical="center" wrapText="1" readingOrder="1"/>
      <protection hidden="1"/>
    </xf>
    <xf numFmtId="0" fontId="20" fillId="12" borderId="13" xfId="0" applyFont="1" applyFill="1" applyBorder="1" applyAlignment="1" applyProtection="1">
      <alignment horizontal="center" wrapText="1" readingOrder="1"/>
      <protection hidden="1"/>
    </xf>
    <xf numFmtId="0" fontId="20" fillId="12" borderId="0" xfId="0" applyFont="1" applyFill="1" applyAlignment="1" applyProtection="1">
      <alignment horizontal="center" wrapText="1" readingOrder="1"/>
      <protection hidden="1"/>
    </xf>
    <xf numFmtId="0" fontId="20" fillId="12" borderId="14" xfId="0" applyFont="1" applyFill="1" applyBorder="1" applyAlignment="1" applyProtection="1">
      <alignment horizontal="center" wrapText="1" readingOrder="1"/>
      <protection hidden="1"/>
    </xf>
    <xf numFmtId="0" fontId="20" fillId="12" borderId="15" xfId="0" applyFont="1" applyFill="1" applyBorder="1" applyAlignment="1" applyProtection="1">
      <alignment horizontal="center" wrapText="1" readingOrder="1"/>
      <protection hidden="1"/>
    </xf>
    <xf numFmtId="0" fontId="20" fillId="12" borderId="17" xfId="0" applyFont="1" applyFill="1" applyBorder="1" applyAlignment="1" applyProtection="1">
      <alignment horizontal="center" wrapText="1" readingOrder="1"/>
      <protection hidden="1"/>
    </xf>
    <xf numFmtId="0" fontId="20" fillId="12" borderId="16" xfId="0" applyFont="1" applyFill="1" applyBorder="1" applyAlignment="1" applyProtection="1">
      <alignment horizontal="center" wrapText="1" readingOrder="1"/>
      <protection hidden="1"/>
    </xf>
    <xf numFmtId="0" fontId="20" fillId="12" borderId="11" xfId="0" applyFont="1" applyFill="1" applyBorder="1" applyAlignment="1" applyProtection="1">
      <alignment horizontal="center" wrapText="1" readingOrder="1"/>
      <protection hidden="1"/>
    </xf>
    <xf numFmtId="0" fontId="20" fillId="12" borderId="18" xfId="0" applyFont="1" applyFill="1" applyBorder="1" applyAlignment="1" applyProtection="1">
      <alignment horizontal="center" wrapText="1" readingOrder="1"/>
      <protection hidden="1"/>
    </xf>
    <xf numFmtId="0" fontId="20" fillId="12" borderId="12" xfId="0" applyFont="1" applyFill="1" applyBorder="1" applyAlignment="1" applyProtection="1">
      <alignment horizontal="center" wrapText="1" readingOrder="1"/>
      <protection hidden="1"/>
    </xf>
    <xf numFmtId="0" fontId="20" fillId="13" borderId="13" xfId="0" applyFont="1" applyFill="1" applyBorder="1" applyAlignment="1" applyProtection="1">
      <alignment horizontal="center" wrapText="1" readingOrder="1"/>
      <protection hidden="1"/>
    </xf>
    <xf numFmtId="0" fontId="20" fillId="13" borderId="0" xfId="0" applyFont="1" applyFill="1" applyAlignment="1" applyProtection="1">
      <alignment horizontal="center" wrapText="1" readingOrder="1"/>
      <protection hidden="1"/>
    </xf>
    <xf numFmtId="0" fontId="20" fillId="13" borderId="14" xfId="0" applyFont="1" applyFill="1" applyBorder="1" applyAlignment="1" applyProtection="1">
      <alignment horizontal="center" wrapText="1" readingOrder="1"/>
      <protection hidden="1"/>
    </xf>
    <xf numFmtId="0" fontId="20" fillId="13" borderId="15" xfId="0" applyFont="1" applyFill="1" applyBorder="1" applyAlignment="1" applyProtection="1">
      <alignment horizontal="center" wrapText="1" readingOrder="1"/>
      <protection hidden="1"/>
    </xf>
    <xf numFmtId="0" fontId="20" fillId="13" borderId="17" xfId="0" applyFont="1" applyFill="1" applyBorder="1" applyAlignment="1" applyProtection="1">
      <alignment horizontal="center" wrapText="1" readingOrder="1"/>
      <protection hidden="1"/>
    </xf>
    <xf numFmtId="0" fontId="20" fillId="13" borderId="16" xfId="0" applyFont="1" applyFill="1" applyBorder="1" applyAlignment="1" applyProtection="1">
      <alignment horizontal="center" wrapText="1" readingOrder="1"/>
      <protection hidden="1"/>
    </xf>
    <xf numFmtId="0" fontId="20" fillId="13" borderId="11" xfId="0" applyFont="1" applyFill="1" applyBorder="1" applyAlignment="1" applyProtection="1">
      <alignment horizontal="center" wrapText="1" readingOrder="1"/>
      <protection hidden="1"/>
    </xf>
    <xf numFmtId="0" fontId="20" fillId="13" borderId="18" xfId="0" applyFont="1" applyFill="1" applyBorder="1" applyAlignment="1" applyProtection="1">
      <alignment horizontal="center" wrapText="1" readingOrder="1"/>
      <protection hidden="1"/>
    </xf>
    <xf numFmtId="0" fontId="20" fillId="13" borderId="12" xfId="0" applyFont="1" applyFill="1" applyBorder="1" applyAlignment="1" applyProtection="1">
      <alignment horizontal="center" wrapText="1" readingOrder="1"/>
      <protection hidden="1"/>
    </xf>
    <xf numFmtId="0" fontId="20" fillId="5" borderId="0" xfId="0" applyFont="1" applyFill="1" applyAlignment="1" applyProtection="1">
      <alignment horizontal="center" wrapText="1" readingOrder="1"/>
      <protection hidden="1"/>
    </xf>
    <xf numFmtId="0" fontId="20" fillId="5" borderId="14" xfId="0" applyFont="1" applyFill="1" applyBorder="1" applyAlignment="1" applyProtection="1">
      <alignment horizontal="center" wrapText="1" readingOrder="1"/>
      <protection hidden="1"/>
    </xf>
    <xf numFmtId="0" fontId="20" fillId="5" borderId="13" xfId="0" applyFont="1" applyFill="1" applyBorder="1" applyAlignment="1" applyProtection="1">
      <alignment horizontal="center" wrapText="1" readingOrder="1"/>
      <protection hidden="1"/>
    </xf>
    <xf numFmtId="0" fontId="20" fillId="5" borderId="15" xfId="0" applyFont="1" applyFill="1" applyBorder="1" applyAlignment="1" applyProtection="1">
      <alignment horizontal="center" wrapText="1" readingOrder="1"/>
      <protection hidden="1"/>
    </xf>
    <xf numFmtId="0" fontId="20" fillId="5" borderId="17" xfId="0" applyFont="1" applyFill="1" applyBorder="1" applyAlignment="1" applyProtection="1">
      <alignment horizontal="center" wrapText="1" readingOrder="1"/>
      <protection hidden="1"/>
    </xf>
    <xf numFmtId="0" fontId="20" fillId="5" borderId="16" xfId="0" applyFont="1" applyFill="1" applyBorder="1" applyAlignment="1" applyProtection="1">
      <alignment horizontal="center" wrapText="1" readingOrder="1"/>
      <protection hidden="1"/>
    </xf>
    <xf numFmtId="0" fontId="20" fillId="5" borderId="11" xfId="0" applyFont="1" applyFill="1" applyBorder="1" applyAlignment="1" applyProtection="1">
      <alignment horizontal="center" wrapText="1" readingOrder="1"/>
      <protection hidden="1"/>
    </xf>
    <xf numFmtId="0" fontId="20" fillId="5" borderId="18" xfId="0" applyFont="1" applyFill="1" applyBorder="1" applyAlignment="1" applyProtection="1">
      <alignment horizontal="center" wrapText="1" readingOrder="1"/>
      <protection hidden="1"/>
    </xf>
    <xf numFmtId="0" fontId="20" fillId="5" borderId="12" xfId="0" applyFont="1" applyFill="1" applyBorder="1" applyAlignment="1" applyProtection="1">
      <alignment horizontal="center" wrapText="1" readingOrder="1"/>
      <protection hidden="1"/>
    </xf>
    <xf numFmtId="0" fontId="25" fillId="0" borderId="0" xfId="0" applyFont="1" applyAlignment="1">
      <alignment horizontal="center" vertical="center" wrapText="1"/>
    </xf>
    <xf numFmtId="0" fontId="20" fillId="23" borderId="11" xfId="0" applyFont="1" applyFill="1" applyBorder="1" applyAlignment="1" applyProtection="1">
      <alignment horizontal="center" vertical="center" wrapText="1" readingOrder="1"/>
      <protection hidden="1"/>
    </xf>
    <xf numFmtId="0" fontId="20" fillId="23" borderId="18" xfId="0" applyFont="1" applyFill="1" applyBorder="1" applyAlignment="1" applyProtection="1">
      <alignment horizontal="center" vertical="center" wrapText="1" readingOrder="1"/>
      <protection hidden="1"/>
    </xf>
    <xf numFmtId="0" fontId="20" fillId="23" borderId="13" xfId="0" applyFont="1" applyFill="1" applyBorder="1" applyAlignment="1" applyProtection="1">
      <alignment horizontal="center" vertical="center" wrapText="1" readingOrder="1"/>
      <protection hidden="1"/>
    </xf>
    <xf numFmtId="0" fontId="20" fillId="23" borderId="0" xfId="0" applyFont="1" applyFill="1" applyAlignment="1" applyProtection="1">
      <alignment horizontal="center" vertical="center" wrapText="1" readingOrder="1"/>
      <protection hidden="1"/>
    </xf>
    <xf numFmtId="0" fontId="20" fillId="23" borderId="12" xfId="0" applyFont="1" applyFill="1" applyBorder="1" applyAlignment="1" applyProtection="1">
      <alignment horizontal="center" vertical="center" wrapText="1" readingOrder="1"/>
      <protection hidden="1"/>
    </xf>
    <xf numFmtId="0" fontId="20" fillId="23" borderId="14" xfId="0" applyFont="1" applyFill="1" applyBorder="1" applyAlignment="1" applyProtection="1">
      <alignment horizontal="center" vertical="center" wrapText="1" readingOrder="1"/>
      <protection hidden="1"/>
    </xf>
    <xf numFmtId="0" fontId="20" fillId="24" borderId="11" xfId="0" applyFont="1" applyFill="1" applyBorder="1" applyAlignment="1" applyProtection="1">
      <alignment horizontal="center" wrapText="1" readingOrder="1"/>
      <protection hidden="1"/>
    </xf>
    <xf numFmtId="0" fontId="20" fillId="24" borderId="18" xfId="0" applyFont="1" applyFill="1" applyBorder="1" applyAlignment="1" applyProtection="1">
      <alignment horizontal="center" wrapText="1" readingOrder="1"/>
      <protection hidden="1"/>
    </xf>
    <xf numFmtId="0" fontId="20" fillId="24" borderId="13" xfId="0" applyFont="1" applyFill="1" applyBorder="1" applyAlignment="1" applyProtection="1">
      <alignment horizontal="center" wrapText="1" readingOrder="1"/>
      <protection hidden="1"/>
    </xf>
    <xf numFmtId="0" fontId="20" fillId="24" borderId="0" xfId="0" applyFont="1" applyFill="1" applyAlignment="1" applyProtection="1">
      <alignment horizontal="center" wrapText="1" readingOrder="1"/>
      <protection hidden="1"/>
    </xf>
    <xf numFmtId="0" fontId="20" fillId="24" borderId="12" xfId="0" applyFont="1" applyFill="1" applyBorder="1" applyAlignment="1" applyProtection="1">
      <alignment horizontal="center" wrapText="1" readingOrder="1"/>
      <protection hidden="1"/>
    </xf>
    <xf numFmtId="0" fontId="20" fillId="24" borderId="14" xfId="0" applyFont="1" applyFill="1" applyBorder="1" applyAlignment="1" applyProtection="1">
      <alignment horizontal="center" wrapText="1" readingOrder="1"/>
      <protection hidden="1"/>
    </xf>
    <xf numFmtId="0" fontId="20" fillId="24" borderId="15" xfId="0" applyFont="1" applyFill="1" applyBorder="1" applyAlignment="1" applyProtection="1">
      <alignment horizontal="center" wrapText="1" readingOrder="1"/>
      <protection hidden="1"/>
    </xf>
    <xf numFmtId="0" fontId="20" fillId="24" borderId="17" xfId="0" applyFont="1" applyFill="1" applyBorder="1" applyAlignment="1" applyProtection="1">
      <alignment horizontal="center" wrapText="1" readingOrder="1"/>
      <protection hidden="1"/>
    </xf>
    <xf numFmtId="0" fontId="20" fillId="24" borderId="16" xfId="0" applyFont="1" applyFill="1" applyBorder="1" applyAlignment="1" applyProtection="1">
      <alignment horizontal="center" wrapText="1" readingOrder="1"/>
      <protection hidden="1"/>
    </xf>
    <xf numFmtId="0" fontId="20" fillId="25" borderId="11" xfId="0" applyFont="1" applyFill="1" applyBorder="1" applyAlignment="1" applyProtection="1">
      <alignment horizontal="center" wrapText="1" readingOrder="1"/>
      <protection hidden="1"/>
    </xf>
    <xf numFmtId="0" fontId="20" fillId="25" borderId="18" xfId="0" applyFont="1" applyFill="1" applyBorder="1" applyAlignment="1" applyProtection="1">
      <alignment horizontal="center" wrapText="1" readingOrder="1"/>
      <protection hidden="1"/>
    </xf>
    <xf numFmtId="0" fontId="20" fillId="25" borderId="13" xfId="0" applyFont="1" applyFill="1" applyBorder="1" applyAlignment="1" applyProtection="1">
      <alignment horizontal="center" wrapText="1" readingOrder="1"/>
      <protection hidden="1"/>
    </xf>
    <xf numFmtId="0" fontId="20" fillId="25" borderId="0" xfId="0" applyFont="1" applyFill="1" applyAlignment="1" applyProtection="1">
      <alignment horizontal="center" wrapText="1" readingOrder="1"/>
      <protection hidden="1"/>
    </xf>
    <xf numFmtId="0" fontId="20" fillId="25" borderId="12" xfId="0" applyFont="1" applyFill="1" applyBorder="1" applyAlignment="1" applyProtection="1">
      <alignment horizontal="center" wrapText="1" readingOrder="1"/>
      <protection hidden="1"/>
    </xf>
    <xf numFmtId="0" fontId="20" fillId="25" borderId="14" xfId="0" applyFont="1" applyFill="1" applyBorder="1" applyAlignment="1" applyProtection="1">
      <alignment horizontal="center" wrapText="1" readingOrder="1"/>
      <protection hidden="1"/>
    </xf>
    <xf numFmtId="0" fontId="20" fillId="25" borderId="15" xfId="0" applyFont="1" applyFill="1" applyBorder="1" applyAlignment="1" applyProtection="1">
      <alignment horizontal="center" wrapText="1" readingOrder="1"/>
      <protection hidden="1"/>
    </xf>
    <xf numFmtId="0" fontId="20" fillId="25" borderId="17" xfId="0" applyFont="1" applyFill="1" applyBorder="1" applyAlignment="1" applyProtection="1">
      <alignment horizontal="center" wrapText="1" readingOrder="1"/>
      <protection hidden="1"/>
    </xf>
    <xf numFmtId="0" fontId="20" fillId="25" borderId="16" xfId="0" applyFont="1" applyFill="1" applyBorder="1" applyAlignment="1" applyProtection="1">
      <alignment horizontal="center" wrapText="1" readingOrder="1"/>
      <protection hidden="1"/>
    </xf>
    <xf numFmtId="0" fontId="17" fillId="26" borderId="11" xfId="0" applyFont="1" applyFill="1" applyBorder="1" applyAlignment="1">
      <alignment horizontal="center" vertical="center" wrapText="1"/>
    </xf>
    <xf numFmtId="0" fontId="17" fillId="26" borderId="18" xfId="0" applyFont="1" applyFill="1" applyBorder="1" applyAlignment="1">
      <alignment horizontal="center" vertical="center"/>
    </xf>
    <xf numFmtId="0" fontId="17" fillId="26" borderId="12" xfId="0" applyFont="1" applyFill="1" applyBorder="1" applyAlignment="1">
      <alignment horizontal="center" vertical="center"/>
    </xf>
    <xf numFmtId="0" fontId="17" fillId="26" borderId="13" xfId="0" applyFont="1" applyFill="1" applyBorder="1" applyAlignment="1">
      <alignment horizontal="center" vertical="center"/>
    </xf>
    <xf numFmtId="0" fontId="17" fillId="26" borderId="0" xfId="0" applyFont="1" applyFill="1" applyAlignment="1">
      <alignment horizontal="center" vertical="center"/>
    </xf>
    <xf numFmtId="0" fontId="17" fillId="26" borderId="14" xfId="0" applyFont="1" applyFill="1" applyBorder="1" applyAlignment="1">
      <alignment horizontal="center" vertical="center"/>
    </xf>
    <xf numFmtId="0" fontId="17" fillId="26" borderId="15" xfId="0" applyFont="1" applyFill="1" applyBorder="1" applyAlignment="1">
      <alignment horizontal="center" vertical="center"/>
    </xf>
    <xf numFmtId="0" fontId="17" fillId="26" borderId="17" xfId="0" applyFont="1" applyFill="1" applyBorder="1" applyAlignment="1">
      <alignment horizontal="center" vertical="center"/>
    </xf>
    <xf numFmtId="0" fontId="17" fillId="26" borderId="16" xfId="0" applyFont="1" applyFill="1" applyBorder="1" applyAlignment="1">
      <alignment horizontal="center" vertical="center"/>
    </xf>
    <xf numFmtId="0" fontId="42" fillId="11" borderId="19" xfId="0" applyFont="1" applyFill="1" applyBorder="1" applyAlignment="1">
      <alignment horizontal="center" vertical="center" wrapText="1" readingOrder="1"/>
    </xf>
    <xf numFmtId="0" fontId="42" fillId="11" borderId="20" xfId="0" applyFont="1" applyFill="1" applyBorder="1" applyAlignment="1">
      <alignment horizontal="center" vertical="center" wrapText="1" readingOrder="1"/>
    </xf>
    <xf numFmtId="0" fontId="42" fillId="11" borderId="21" xfId="0" applyFont="1" applyFill="1" applyBorder="1" applyAlignment="1">
      <alignment horizontal="center" vertical="center" wrapText="1" readingOrder="1"/>
    </xf>
    <xf numFmtId="0" fontId="42" fillId="11" borderId="22" xfId="0" applyFont="1" applyFill="1" applyBorder="1" applyAlignment="1">
      <alignment horizontal="center" vertical="center" wrapText="1" readingOrder="1"/>
    </xf>
    <xf numFmtId="0" fontId="42" fillId="11" borderId="0" xfId="0" applyFont="1" applyFill="1" applyAlignment="1">
      <alignment horizontal="center" vertical="center" wrapText="1" readingOrder="1"/>
    </xf>
    <xf numFmtId="0" fontId="42" fillId="11" borderId="23" xfId="0" applyFont="1" applyFill="1" applyBorder="1" applyAlignment="1">
      <alignment horizontal="center" vertical="center" wrapText="1" readingOrder="1"/>
    </xf>
    <xf numFmtId="0" fontId="42" fillId="11" borderId="24" xfId="0" applyFont="1" applyFill="1" applyBorder="1" applyAlignment="1">
      <alignment horizontal="center" vertical="center" wrapText="1" readingOrder="1"/>
    </xf>
    <xf numFmtId="0" fontId="42" fillId="11" borderId="25" xfId="0" applyFont="1" applyFill="1" applyBorder="1" applyAlignment="1">
      <alignment horizontal="center" vertical="center" wrapText="1" readingOrder="1"/>
    </xf>
    <xf numFmtId="0" fontId="42" fillId="11" borderId="26" xfId="0" applyFont="1" applyFill="1" applyBorder="1" applyAlignment="1">
      <alignment horizontal="center" vertical="center" wrapText="1" readingOrder="1"/>
    </xf>
    <xf numFmtId="0" fontId="43" fillId="0" borderId="11" xfId="0" applyFont="1" applyBorder="1" applyAlignment="1">
      <alignment horizontal="center" vertical="center" wrapText="1"/>
    </xf>
    <xf numFmtId="0" fontId="43" fillId="0" borderId="18" xfId="0" applyFont="1" applyBorder="1" applyAlignment="1">
      <alignment horizontal="center" vertical="center"/>
    </xf>
    <xf numFmtId="0" fontId="43" fillId="0" borderId="13" xfId="0" applyFont="1" applyBorder="1" applyAlignment="1">
      <alignment horizontal="center" vertical="center" wrapText="1"/>
    </xf>
    <xf numFmtId="0" fontId="43" fillId="0" borderId="0" xfId="0" applyFont="1" applyAlignment="1">
      <alignment horizontal="center" vertical="center"/>
    </xf>
    <xf numFmtId="0" fontId="43" fillId="0" borderId="13" xfId="0" applyFont="1" applyBorder="1" applyAlignment="1">
      <alignment horizontal="center" vertical="center"/>
    </xf>
    <xf numFmtId="0" fontId="43" fillId="0" borderId="15" xfId="0" applyFont="1" applyBorder="1" applyAlignment="1">
      <alignment horizontal="center" vertical="center"/>
    </xf>
    <xf numFmtId="0" fontId="43" fillId="0" borderId="17" xfId="0" applyFont="1" applyBorder="1" applyAlignment="1">
      <alignment horizontal="center" vertical="center"/>
    </xf>
    <xf numFmtId="0" fontId="42" fillId="12" borderId="19" xfId="0" applyFont="1" applyFill="1" applyBorder="1" applyAlignment="1">
      <alignment horizontal="center" vertical="center" wrapText="1" readingOrder="1"/>
    </xf>
    <xf numFmtId="0" fontId="42" fillId="12" borderId="20" xfId="0" applyFont="1" applyFill="1" applyBorder="1" applyAlignment="1">
      <alignment horizontal="center" vertical="center" wrapText="1" readingOrder="1"/>
    </xf>
    <xf numFmtId="0" fontId="42" fillId="12" borderId="21" xfId="0" applyFont="1" applyFill="1" applyBorder="1" applyAlignment="1">
      <alignment horizontal="center" vertical="center" wrapText="1" readingOrder="1"/>
    </xf>
    <xf numFmtId="0" fontId="42" fillId="12" borderId="22" xfId="0" applyFont="1" applyFill="1" applyBorder="1" applyAlignment="1">
      <alignment horizontal="center" vertical="center" wrapText="1" readingOrder="1"/>
    </xf>
    <xf numFmtId="0" fontId="42" fillId="12" borderId="0" xfId="0" applyFont="1" applyFill="1" applyAlignment="1">
      <alignment horizontal="center" vertical="center" wrapText="1" readingOrder="1"/>
    </xf>
    <xf numFmtId="0" fontId="42" fillId="12" borderId="23" xfId="0" applyFont="1" applyFill="1" applyBorder="1" applyAlignment="1">
      <alignment horizontal="center" vertical="center" wrapText="1" readingOrder="1"/>
    </xf>
    <xf numFmtId="0" fontId="42" fillId="12" borderId="24" xfId="0" applyFont="1" applyFill="1" applyBorder="1" applyAlignment="1">
      <alignment horizontal="center" vertical="center" wrapText="1" readingOrder="1"/>
    </xf>
    <xf numFmtId="0" fontId="42" fillId="12" borderId="25" xfId="0" applyFont="1" applyFill="1" applyBorder="1" applyAlignment="1">
      <alignment horizontal="center" vertical="center" wrapText="1" readingOrder="1"/>
    </xf>
    <xf numFmtId="0" fontId="42" fillId="12" borderId="26" xfId="0" applyFont="1" applyFill="1" applyBorder="1" applyAlignment="1">
      <alignment horizontal="center" vertical="center" wrapText="1" readingOrder="1"/>
    </xf>
    <xf numFmtId="0" fontId="41" fillId="0" borderId="0" xfId="0" applyFont="1" applyAlignment="1">
      <alignment horizontal="center" vertical="center" wrapText="1"/>
    </xf>
    <xf numFmtId="0" fontId="22" fillId="0" borderId="0" xfId="0" applyFont="1" applyAlignment="1">
      <alignment horizontal="center" vertical="center" wrapText="1"/>
    </xf>
    <xf numFmtId="0" fontId="43" fillId="0" borderId="12" xfId="0" applyFont="1" applyBorder="1" applyAlignment="1">
      <alignment horizontal="center" vertical="center"/>
    </xf>
    <xf numFmtId="0" fontId="43" fillId="0" borderId="14" xfId="0" applyFont="1" applyBorder="1" applyAlignment="1">
      <alignment horizontal="center" vertical="center"/>
    </xf>
    <xf numFmtId="0" fontId="43" fillId="0" borderId="16" xfId="0" applyFont="1" applyBorder="1" applyAlignment="1">
      <alignment horizontal="center" vertical="center"/>
    </xf>
    <xf numFmtId="0" fontId="42" fillId="5" borderId="19" xfId="0" applyFont="1" applyFill="1" applyBorder="1" applyAlignment="1">
      <alignment horizontal="center" vertical="center" wrapText="1" readingOrder="1"/>
    </xf>
    <xf numFmtId="0" fontId="42" fillId="5" borderId="20" xfId="0" applyFont="1" applyFill="1" applyBorder="1" applyAlignment="1">
      <alignment horizontal="center" vertical="center" wrapText="1" readingOrder="1"/>
    </xf>
    <xf numFmtId="0" fontId="42" fillId="5" borderId="21" xfId="0" applyFont="1" applyFill="1" applyBorder="1" applyAlignment="1">
      <alignment horizontal="center" vertical="center" wrapText="1" readingOrder="1"/>
    </xf>
    <xf numFmtId="0" fontId="42" fillId="5" borderId="22" xfId="0" applyFont="1" applyFill="1" applyBorder="1" applyAlignment="1">
      <alignment horizontal="center" vertical="center" wrapText="1" readingOrder="1"/>
    </xf>
    <xf numFmtId="0" fontId="42" fillId="5" borderId="0" xfId="0" applyFont="1" applyFill="1" applyAlignment="1">
      <alignment horizontal="center" vertical="center" wrapText="1" readingOrder="1"/>
    </xf>
    <xf numFmtId="0" fontId="42" fillId="5" borderId="23" xfId="0" applyFont="1" applyFill="1" applyBorder="1" applyAlignment="1">
      <alignment horizontal="center" vertical="center" wrapText="1" readingOrder="1"/>
    </xf>
    <xf numFmtId="0" fontId="42" fillId="5" borderId="24" xfId="0" applyFont="1" applyFill="1" applyBorder="1" applyAlignment="1">
      <alignment horizontal="center" vertical="center" wrapText="1" readingOrder="1"/>
    </xf>
    <xf numFmtId="0" fontId="42" fillId="5" borderId="25" xfId="0" applyFont="1" applyFill="1" applyBorder="1" applyAlignment="1">
      <alignment horizontal="center" vertical="center" wrapText="1" readingOrder="1"/>
    </xf>
    <xf numFmtId="0" fontId="42" fillId="5" borderId="26" xfId="0" applyFont="1" applyFill="1" applyBorder="1" applyAlignment="1">
      <alignment horizontal="center" vertical="center" wrapText="1" readingOrder="1"/>
    </xf>
    <xf numFmtId="0" fontId="42" fillId="13" borderId="19" xfId="0" applyFont="1" applyFill="1" applyBorder="1" applyAlignment="1">
      <alignment horizontal="center" vertical="center" wrapText="1" readingOrder="1"/>
    </xf>
    <xf numFmtId="0" fontId="42" fillId="13" borderId="20" xfId="0" applyFont="1" applyFill="1" applyBorder="1" applyAlignment="1">
      <alignment horizontal="center" vertical="center" wrapText="1" readingOrder="1"/>
    </xf>
    <xf numFmtId="0" fontId="42" fillId="13" borderId="21" xfId="0" applyFont="1" applyFill="1" applyBorder="1" applyAlignment="1">
      <alignment horizontal="center" vertical="center" wrapText="1" readingOrder="1"/>
    </xf>
    <xf numFmtId="0" fontId="42" fillId="13" borderId="22" xfId="0" applyFont="1" applyFill="1" applyBorder="1" applyAlignment="1">
      <alignment horizontal="center" vertical="center" wrapText="1" readingOrder="1"/>
    </xf>
    <xf numFmtId="0" fontId="42" fillId="13" borderId="0" xfId="0" applyFont="1" applyFill="1" applyAlignment="1">
      <alignment horizontal="center" vertical="center" wrapText="1" readingOrder="1"/>
    </xf>
    <xf numFmtId="0" fontId="42" fillId="13" borderId="23" xfId="0" applyFont="1" applyFill="1" applyBorder="1" applyAlignment="1">
      <alignment horizontal="center" vertical="center" wrapText="1" readingOrder="1"/>
    </xf>
    <xf numFmtId="0" fontId="42" fillId="13" borderId="24" xfId="0" applyFont="1" applyFill="1" applyBorder="1" applyAlignment="1">
      <alignment horizontal="center" vertical="center" wrapText="1" readingOrder="1"/>
    </xf>
    <xf numFmtId="0" fontId="42" fillId="13" borderId="25" xfId="0" applyFont="1" applyFill="1" applyBorder="1" applyAlignment="1">
      <alignment horizontal="center" vertical="center" wrapText="1" readingOrder="1"/>
    </xf>
    <xf numFmtId="0" fontId="42" fillId="13" borderId="26" xfId="0" applyFont="1" applyFill="1" applyBorder="1" applyAlignment="1">
      <alignment horizontal="center" vertical="center" wrapText="1" readingOrder="1"/>
    </xf>
    <xf numFmtId="0" fontId="43" fillId="0" borderId="18" xfId="0" applyFont="1" applyBorder="1" applyAlignment="1">
      <alignment horizontal="center" vertical="center" wrapText="1"/>
    </xf>
    <xf numFmtId="0" fontId="24" fillId="0" borderId="0" xfId="0" applyFont="1" applyAlignment="1">
      <alignment horizontal="center" vertical="center"/>
    </xf>
    <xf numFmtId="0" fontId="45" fillId="0" borderId="0" xfId="0" applyFont="1" applyAlignment="1">
      <alignment horizontal="center" vertical="center"/>
    </xf>
    <xf numFmtId="0" fontId="40" fillId="15" borderId="32" xfId="0" applyFont="1" applyFill="1" applyBorder="1" applyAlignment="1">
      <alignment horizontal="center" vertical="center" wrapText="1" readingOrder="1"/>
    </xf>
    <xf numFmtId="0" fontId="40" fillId="15" borderId="33" xfId="0" applyFont="1" applyFill="1" applyBorder="1" applyAlignment="1">
      <alignment horizontal="center" vertical="center" wrapText="1" readingOrder="1"/>
    </xf>
    <xf numFmtId="0" fontId="40" fillId="15" borderId="44" xfId="0" applyFont="1" applyFill="1" applyBorder="1" applyAlignment="1">
      <alignment horizontal="center" vertical="center" wrapText="1" readingOrder="1"/>
    </xf>
    <xf numFmtId="0" fontId="35" fillId="3" borderId="0" xfId="0" applyFont="1" applyFill="1" applyAlignment="1">
      <alignment horizontal="justify" vertical="center" wrapText="1"/>
    </xf>
    <xf numFmtId="0" fontId="37" fillId="15" borderId="41" xfId="0" applyFont="1" applyFill="1" applyBorder="1" applyAlignment="1">
      <alignment horizontal="center" vertical="center" wrapText="1" readingOrder="1"/>
    </xf>
    <xf numFmtId="0" fontId="37" fillId="15" borderId="42" xfId="0" applyFont="1" applyFill="1" applyBorder="1" applyAlignment="1">
      <alignment horizontal="center" vertical="center" wrapText="1" readingOrder="1"/>
    </xf>
    <xf numFmtId="0" fontId="37" fillId="3" borderId="39" xfId="0" applyFont="1" applyFill="1" applyBorder="1" applyAlignment="1">
      <alignment horizontal="center" vertical="center" wrapText="1" readingOrder="1"/>
    </xf>
    <xf numFmtId="0" fontId="37" fillId="3" borderId="34" xfId="0" applyFont="1" applyFill="1" applyBorder="1" applyAlignment="1">
      <alignment horizontal="center" vertical="center" wrapText="1" readingOrder="1"/>
    </xf>
    <xf numFmtId="0" fontId="37" fillId="3" borderId="31" xfId="0" applyFont="1" applyFill="1" applyBorder="1" applyAlignment="1">
      <alignment horizontal="center" vertical="center" wrapText="1" readingOrder="1"/>
    </xf>
    <xf numFmtId="0" fontId="37" fillId="3" borderId="30" xfId="0" applyFont="1" applyFill="1" applyBorder="1" applyAlignment="1">
      <alignment horizontal="center" vertical="center" wrapText="1" readingOrder="1"/>
    </xf>
    <xf numFmtId="0" fontId="37" fillId="3" borderId="36" xfId="0" applyFont="1" applyFill="1" applyBorder="1" applyAlignment="1">
      <alignment horizontal="center" vertical="center" wrapText="1" readingOrder="1"/>
    </xf>
    <xf numFmtId="0" fontId="37" fillId="3" borderId="37" xfId="0" applyFont="1" applyFill="1" applyBorder="1" applyAlignment="1">
      <alignment horizontal="center" vertical="center" wrapText="1" readingOrder="1"/>
    </xf>
  </cellXfs>
  <cellStyles count="7">
    <cellStyle name="Millares [0]" xfId="6" builtinId="6"/>
    <cellStyle name="Normal" xfId="0" builtinId="0"/>
    <cellStyle name="Normal - Style1 2" xfId="2"/>
    <cellStyle name="Normal 2" xfId="4"/>
    <cellStyle name="Normal 2 2" xfId="3"/>
    <cellStyle name="Normal 3" xfId="5"/>
    <cellStyle name="Porcentaje" xfId="1" builtinId="5"/>
  </cellStyles>
  <dxfs count="167">
    <dxf>
      <font>
        <b val="0"/>
        <i val="0"/>
        <strike val="0"/>
        <condense val="0"/>
        <extend val="0"/>
        <outline val="0"/>
        <shadow val="0"/>
        <u val="none"/>
        <vertAlign val="baseline"/>
        <sz val="16"/>
        <color rgb="FFFF0000"/>
        <name val="Calibri"/>
        <scheme val="minor"/>
      </font>
      <fill>
        <patternFill patternType="none">
          <fgColor indexed="64"/>
          <bgColor indexed="65"/>
        </patternFill>
      </fill>
    </dxf>
    <dxf>
      <font>
        <b val="0"/>
        <i val="0"/>
        <strike val="0"/>
        <condense val="0"/>
        <extend val="0"/>
        <outline val="0"/>
        <shadow val="0"/>
        <u val="none"/>
        <vertAlign val="baseline"/>
        <sz val="16"/>
        <color rgb="FFFF0000"/>
        <name val="Calibri"/>
        <scheme val="minor"/>
      </font>
      <fill>
        <patternFill patternType="none">
          <fgColor indexed="64"/>
          <bgColor indexed="65"/>
        </patternFill>
      </fill>
    </dxf>
    <dxf>
      <font>
        <b val="0"/>
        <i val="0"/>
        <strike val="0"/>
        <condense val="0"/>
        <extend val="0"/>
        <outline val="0"/>
        <shadow val="0"/>
        <u val="none"/>
        <vertAlign val="baseline"/>
        <sz val="16"/>
        <color rgb="FFFF0000"/>
        <name val="Calibri"/>
        <scheme val="minor"/>
      </font>
      <fill>
        <patternFill patternType="none">
          <fgColor indexed="64"/>
          <bgColor indexed="65"/>
        </patternFill>
      </fill>
    </dxf>
    <dxf>
      <font>
        <b val="0"/>
        <i val="0"/>
        <strike val="0"/>
        <condense val="0"/>
        <extend val="0"/>
        <outline val="0"/>
        <shadow val="0"/>
        <u val="none"/>
        <vertAlign val="baseline"/>
        <sz val="16"/>
        <color rgb="FFFF0000"/>
        <name val="Arial Narrow"/>
        <scheme val="none"/>
      </font>
      <fill>
        <patternFill patternType="none">
          <fgColor indexed="64"/>
          <bgColor indexed="65"/>
        </patternFill>
      </fill>
      <alignment horizontal="general" vertical="center" textRotation="0" wrapText="0" indent="0" justifyLastLine="0" shrinkToFit="0" readingOrder="0"/>
    </dxf>
    <dxf>
      <fill>
        <patternFill>
          <bgColor rgb="FFFF0000"/>
        </patternFill>
      </fill>
    </dxf>
    <dxf>
      <fill>
        <patternFill>
          <bgColor rgb="FFFF0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FF0000"/>
        </patternFill>
      </fill>
    </dxf>
    <dxf>
      <font>
        <b/>
        <i val="0"/>
        <color theme="0"/>
      </font>
      <fill>
        <patternFill>
          <bgColor rgb="FFFF0000"/>
        </patternFill>
      </fill>
    </dxf>
    <dxf>
      <font>
        <b/>
        <i val="0"/>
        <color theme="0"/>
      </font>
      <fill>
        <patternFill>
          <bgColor theme="9" tint="-0.24994659260841701"/>
        </patternFill>
      </fill>
    </dxf>
    <dxf>
      <font>
        <b/>
        <i val="0"/>
        <color auto="1"/>
      </font>
      <fill>
        <patternFill>
          <bgColor rgb="FFFFFF00"/>
        </patternFill>
      </fill>
    </dxf>
    <dxf>
      <font>
        <b/>
        <i val="0"/>
        <color theme="0"/>
      </font>
      <fill>
        <patternFill>
          <bgColor rgb="FF78B832"/>
        </patternFill>
      </fill>
    </dxf>
    <dxf>
      <font>
        <b/>
        <i val="0"/>
        <color theme="0"/>
      </font>
      <fill>
        <patternFill>
          <bgColor rgb="FFFF0000"/>
        </patternFill>
      </fill>
    </dxf>
    <dxf>
      <font>
        <b/>
        <i val="0"/>
        <color theme="0"/>
      </font>
      <fill>
        <patternFill>
          <bgColor theme="9" tint="-0.24994659260841701"/>
        </patternFill>
      </fill>
    </dxf>
    <dxf>
      <font>
        <b/>
        <i val="0"/>
        <color theme="1"/>
      </font>
      <fill>
        <patternFill>
          <bgColor rgb="FFFFFF00"/>
        </patternFill>
      </fill>
    </dxf>
    <dxf>
      <font>
        <b/>
        <i val="0"/>
        <color theme="0"/>
      </font>
      <fill>
        <patternFill>
          <bgColor rgb="FF72AF2F"/>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FF0000"/>
        </patternFill>
      </fill>
    </dxf>
    <dxf>
      <fill>
        <patternFill>
          <bgColor rgb="FFFF0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FF0000"/>
        </patternFill>
      </fill>
    </dxf>
    <dxf>
      <fill>
        <patternFill>
          <bgColor rgb="FFFF0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ont>
        <color rgb="FF9C0006"/>
      </font>
      <fill>
        <patternFill>
          <bgColor rgb="FFFFC7CE"/>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s>
  <tableStyles count="0" defaultTableStyle="TableStyleMedium2" defaultPivotStyle="PivotStyleLight16"/>
  <colors>
    <mruColors>
      <color rgb="FFF9A159"/>
      <color rgb="FF9966FF"/>
      <color rgb="FF72AF2F"/>
      <color rgb="FF78B832"/>
      <color rgb="FFF6882E"/>
      <color rgb="FFF79443"/>
      <color rgb="FFF4750C"/>
      <color rgb="FFF9BD8B"/>
      <color rgb="FFF9A763"/>
      <color rgb="FFF9AD6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sheetMetadata" Target="metadata.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pivotCacheDefinition" Target="pivotCache/pivotCacheDefinition1.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microsoft.com/office/2017/10/relationships/person" Target="persons/person.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oneCellAnchor>
    <xdr:from>
      <xdr:col>1</xdr:col>
      <xdr:colOff>1143000</xdr:colOff>
      <xdr:row>0</xdr:row>
      <xdr:rowOff>0</xdr:rowOff>
    </xdr:from>
    <xdr:ext cx="945777" cy="581025"/>
    <xdr:pic>
      <xdr:nvPicPr>
        <xdr:cNvPr id="2" name="image1.jpg" descr="IDPCBYN">
          <a:extLst>
            <a:ext uri="{FF2B5EF4-FFF2-40B4-BE49-F238E27FC236}">
              <a16:creationId xmlns:a16="http://schemas.microsoft.com/office/drawing/2014/main" id="{7C5CEBA5-0717-45B0-9128-BD4F2AFA6244}"/>
            </a:ext>
          </a:extLst>
        </xdr:cNvPr>
        <xdr:cNvPicPr preferRelativeResize="0"/>
      </xdr:nvPicPr>
      <xdr:blipFill>
        <a:blip xmlns:r="http://schemas.openxmlformats.org/officeDocument/2006/relationships" r:embed="rId1" cstate="print"/>
        <a:stretch>
          <a:fillRect/>
        </a:stretch>
      </xdr:blipFill>
      <xdr:spPr>
        <a:xfrm>
          <a:off x="2295525" y="0"/>
          <a:ext cx="945777" cy="581025"/>
        </a:xfrm>
        <a:prstGeom prst="rect">
          <a:avLst/>
        </a:prstGeom>
        <a:noFill/>
      </xdr:spPr>
    </xdr:pic>
    <xdr:clientData fLocksWithSheet="0"/>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Documentos\IDPC\2021\Riesgos\Propuesta%20Matriz%20Riesgos\Propuesta%20de%20Matriz%20de%20Riesgos%20202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xto"/>
      <sheetName val="Tablas y Listas"/>
      <sheetName val="Riesgos"/>
      <sheetName val="Controles"/>
      <sheetName val="Tablas Dinámicas"/>
      <sheetName val="Tablas Fijas"/>
      <sheetName val="Datos"/>
      <sheetName val="Propuesta de Matriz de Riesgos "/>
      <sheetName val="Listas y tablas"/>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refreshError="1"/>
    </sheetDataSet>
  </externalBook>
</externalLink>
</file>

<file path=xl/persons/person.xml><?xml version="1.0" encoding="utf-8"?>
<personList xmlns="http://schemas.microsoft.com/office/spreadsheetml/2018/threadedcomments" xmlns:x="http://schemas.openxmlformats.org/spreadsheetml/2006/main">
  <person displayName="LUIS ELOY ALVARADO OSTOS" id="{2D49D8E9-5670-48C5-88AF-6ED745044C6E}" userId="LUIS ELOY ALVARADO OSTOS" providerId="None"/>
</personList>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Andres Marin" refreshedDate="44186.276661689815" createdVersion="6" refreshedVersion="6" minRefreshableVersion="3" recordCount="10">
  <cacheSource type="worksheet">
    <worksheetSource name="Tabla1"/>
  </cacheSource>
  <cacheFields count="2">
    <cacheField name="Criterios" numFmtId="0">
      <sharedItems count="2">
        <s v="Afectación Económica o presupuestal"/>
        <s v="Pérdida Reputacional"/>
      </sharedItems>
    </cacheField>
    <cacheField name="Subcriterios" numFmtId="0">
      <sharedItems count="10">
        <s v="Afectación menor a 10 SMLMV ."/>
        <s v="Entre 10 y 50 SMLMV "/>
        <s v="Entre 50 y 100 SMLMV "/>
        <s v="Entre 100 y 500 SMLMV "/>
        <s v="Mayor a 500 SMLMV "/>
        <s v="El riesgo afecta la imagen de alguna área de la organización"/>
        <s v="El riesgo afecta la imagen de la entidad internamente, de conocimiento general, nivel interno, de junta dircetiva y accionistas y/o de provedores"/>
        <s v="El riesgo afecta la imagen de la entidad con algunos usuarios de relevancia frente al logro de los objetivos"/>
        <s v="El riesgo afecta la imagen de de la entidad con efecto publicitario sostenido a nivel de sector administrativo, nivel departamental o municipal"/>
        <s v="El riesgo afecta la imagen de la entidad a nivel nacional, con efecto publicitarios sostenible a nivel país"/>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0">
  <r>
    <x v="0"/>
    <x v="0"/>
  </r>
  <r>
    <x v="0"/>
    <x v="1"/>
  </r>
  <r>
    <x v="0"/>
    <x v="2"/>
  </r>
  <r>
    <x v="0"/>
    <x v="3"/>
  </r>
  <r>
    <x v="0"/>
    <x v="4"/>
  </r>
  <r>
    <x v="1"/>
    <x v="5"/>
  </r>
  <r>
    <x v="1"/>
    <x v="6"/>
  </r>
  <r>
    <x v="1"/>
    <x v="7"/>
  </r>
  <r>
    <x v="1"/>
    <x v="8"/>
  </r>
  <r>
    <x v="1"/>
    <x v="9"/>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TablaDinámica1" cacheId="14" applyNumberFormats="0" applyBorderFormats="0" applyFontFormats="0" applyPatternFormats="0" applyAlignmentFormats="0" applyWidthHeightFormats="1" dataCaption="Valores" updatedVersion="6" minRefreshableVersion="3" useAutoFormatting="1" rowGrandTotals="0" colGrandTotals="0" itemPrintTitles="1" createdVersion="6" indent="0" compact="0" outline="1" outlineData="1" compactData="0" multipleFieldFilters="0">
  <location ref="D209:E221" firstHeaderRow="1" firstDataRow="1" firstDataCol="2"/>
  <pivotFields count="2">
    <pivotField axis="axisRow" compact="0" showAll="0" defaultSubtotal="0">
      <items count="2">
        <item x="0"/>
        <item x="1"/>
      </items>
    </pivotField>
    <pivotField axis="axisRow" compact="0" showAll="0" defaultSubtotal="0">
      <items count="10">
        <item x="0"/>
        <item x="5"/>
        <item x="6"/>
        <item x="7"/>
        <item x="8"/>
        <item x="9"/>
        <item x="1"/>
        <item x="2"/>
        <item x="3"/>
        <item x="4"/>
      </items>
    </pivotField>
  </pivotFields>
  <rowFields count="2">
    <field x="0"/>
    <field x="1"/>
  </rowFields>
  <rowItems count="12">
    <i>
      <x/>
    </i>
    <i r="1">
      <x/>
    </i>
    <i r="1">
      <x v="6"/>
    </i>
    <i r="1">
      <x v="7"/>
    </i>
    <i r="1">
      <x v="8"/>
    </i>
    <i r="1">
      <x v="9"/>
    </i>
    <i>
      <x v="1"/>
    </i>
    <i r="1">
      <x v="1"/>
    </i>
    <i r="1">
      <x v="2"/>
    </i>
    <i r="1">
      <x v="3"/>
    </i>
    <i r="1">
      <x v="4"/>
    </i>
    <i r="1">
      <x v="5"/>
    </i>
  </rowItems>
  <colItems count="1">
    <i/>
  </colItem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nabledSubtotalsDefault="0" SubtotalsOnTopDefault="0"/>
    </ext>
  </extLst>
</pivotTableDefinition>
</file>

<file path=xl/tables/table1.xml><?xml version="1.0" encoding="utf-8"?>
<table xmlns="http://schemas.openxmlformats.org/spreadsheetml/2006/main" id="1" name="Tabla1" displayName="Tabla1" ref="B209:C219" totalsRowShown="0" headerRowDxfId="3" dataDxfId="2">
  <autoFilter ref="B209:C219"/>
  <tableColumns count="2">
    <tableColumn id="1" name="Criterios" dataDxfId="1"/>
    <tableColumn id="2" name="Subcriterios" dataDxfId="0"/>
  </tableColumns>
  <tableStyleInfo name="TableStyleMedium2"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M6" dT="2021-04-14T22:04:53.73" personId="{2D49D8E9-5670-48C5-88AF-6ED745044C6E}" id="{E032B6D2-3379-48E1-8043-872FB677F0DA}">
    <text>Considero que el título de la columna debería ser Descripción riesgo de corrupción.</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 Id="rId4" Type="http://schemas.microsoft.com/office/2017/10/relationships/threadedComment" Target="../threadedComments/threadedComment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printerSettings" Target="../printerSettings/printerSettings11.bin"/><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H45"/>
  <sheetViews>
    <sheetView zoomScale="110" zoomScaleNormal="110" workbookViewId="0">
      <selection activeCell="K7" sqref="K7"/>
    </sheetView>
  </sheetViews>
  <sheetFormatPr baseColWidth="10" defaultRowHeight="15" x14ac:dyDescent="0.25"/>
  <cols>
    <col min="1" max="1" width="2.85546875" style="75" customWidth="1"/>
    <col min="2" max="3" width="24.7109375" style="75" customWidth="1"/>
    <col min="4" max="4" width="16" style="75" customWidth="1"/>
    <col min="5" max="5" width="24.7109375" style="75" customWidth="1"/>
    <col min="6" max="6" width="27.7109375" style="75" customWidth="1"/>
    <col min="7" max="8" width="24.7109375" style="75" customWidth="1"/>
    <col min="9" max="16384" width="11.42578125" style="75"/>
  </cols>
  <sheetData>
    <row r="1" spans="2:8" ht="15.75" thickBot="1" x14ac:dyDescent="0.3"/>
    <row r="2" spans="2:8" ht="18" x14ac:dyDescent="0.25">
      <c r="B2" s="392" t="s">
        <v>157</v>
      </c>
      <c r="C2" s="393"/>
      <c r="D2" s="393"/>
      <c r="E2" s="393"/>
      <c r="F2" s="393"/>
      <c r="G2" s="393"/>
      <c r="H2" s="394"/>
    </row>
    <row r="3" spans="2:8" x14ac:dyDescent="0.25">
      <c r="B3" s="76"/>
      <c r="C3" s="77"/>
      <c r="D3" s="77"/>
      <c r="E3" s="77"/>
      <c r="F3" s="77"/>
      <c r="G3" s="77"/>
      <c r="H3" s="78"/>
    </row>
    <row r="4" spans="2:8" ht="63" customHeight="1" x14ac:dyDescent="0.25">
      <c r="B4" s="395" t="s">
        <v>200</v>
      </c>
      <c r="C4" s="396"/>
      <c r="D4" s="396"/>
      <c r="E4" s="396"/>
      <c r="F4" s="396"/>
      <c r="G4" s="396"/>
      <c r="H4" s="397"/>
    </row>
    <row r="5" spans="2:8" ht="63" customHeight="1" x14ac:dyDescent="0.25">
      <c r="B5" s="398"/>
      <c r="C5" s="399"/>
      <c r="D5" s="399"/>
      <c r="E5" s="399"/>
      <c r="F5" s="399"/>
      <c r="G5" s="399"/>
      <c r="H5" s="400"/>
    </row>
    <row r="6" spans="2:8" ht="16.5" x14ac:dyDescent="0.25">
      <c r="B6" s="401" t="s">
        <v>155</v>
      </c>
      <c r="C6" s="402"/>
      <c r="D6" s="402"/>
      <c r="E6" s="402"/>
      <c r="F6" s="402"/>
      <c r="G6" s="402"/>
      <c r="H6" s="403"/>
    </row>
    <row r="7" spans="2:8" ht="95.25" customHeight="1" x14ac:dyDescent="0.25">
      <c r="B7" s="411" t="s">
        <v>160</v>
      </c>
      <c r="C7" s="412"/>
      <c r="D7" s="412"/>
      <c r="E7" s="412"/>
      <c r="F7" s="412"/>
      <c r="G7" s="412"/>
      <c r="H7" s="413"/>
    </row>
    <row r="8" spans="2:8" ht="16.5" x14ac:dyDescent="0.25">
      <c r="B8" s="108"/>
      <c r="C8" s="109"/>
      <c r="D8" s="109"/>
      <c r="E8" s="109"/>
      <c r="F8" s="109"/>
      <c r="G8" s="109"/>
      <c r="H8" s="110"/>
    </row>
    <row r="9" spans="2:8" ht="16.5" customHeight="1" x14ac:dyDescent="0.25">
      <c r="B9" s="404" t="s">
        <v>193</v>
      </c>
      <c r="C9" s="405"/>
      <c r="D9" s="405"/>
      <c r="E9" s="405"/>
      <c r="F9" s="405"/>
      <c r="G9" s="405"/>
      <c r="H9" s="406"/>
    </row>
    <row r="10" spans="2:8" ht="44.25" customHeight="1" x14ac:dyDescent="0.25">
      <c r="B10" s="404"/>
      <c r="C10" s="405"/>
      <c r="D10" s="405"/>
      <c r="E10" s="405"/>
      <c r="F10" s="405"/>
      <c r="G10" s="405"/>
      <c r="H10" s="406"/>
    </row>
    <row r="11" spans="2:8" ht="15.75" thickBot="1" x14ac:dyDescent="0.3">
      <c r="B11" s="97"/>
      <c r="C11" s="100"/>
      <c r="D11" s="105"/>
      <c r="E11" s="106"/>
      <c r="F11" s="106"/>
      <c r="G11" s="107"/>
      <c r="H11" s="101"/>
    </row>
    <row r="12" spans="2:8" ht="15.75" thickTop="1" x14ac:dyDescent="0.25">
      <c r="B12" s="97"/>
      <c r="C12" s="407" t="s">
        <v>156</v>
      </c>
      <c r="D12" s="408"/>
      <c r="E12" s="409" t="s">
        <v>194</v>
      </c>
      <c r="F12" s="410"/>
      <c r="G12" s="100"/>
      <c r="H12" s="101"/>
    </row>
    <row r="13" spans="2:8" ht="35.25" customHeight="1" x14ac:dyDescent="0.25">
      <c r="B13" s="97"/>
      <c r="C13" s="379" t="s">
        <v>187</v>
      </c>
      <c r="D13" s="380"/>
      <c r="E13" s="381" t="s">
        <v>192</v>
      </c>
      <c r="F13" s="382"/>
      <c r="G13" s="100"/>
      <c r="H13" s="101"/>
    </row>
    <row r="14" spans="2:8" ht="17.25" customHeight="1" x14ac:dyDescent="0.25">
      <c r="B14" s="97"/>
      <c r="C14" s="379" t="s">
        <v>188</v>
      </c>
      <c r="D14" s="380"/>
      <c r="E14" s="381" t="s">
        <v>190</v>
      </c>
      <c r="F14" s="382"/>
      <c r="G14" s="100"/>
      <c r="H14" s="101"/>
    </row>
    <row r="15" spans="2:8" ht="19.5" customHeight="1" x14ac:dyDescent="0.25">
      <c r="B15" s="97"/>
      <c r="C15" s="379" t="s">
        <v>189</v>
      </c>
      <c r="D15" s="380"/>
      <c r="E15" s="381" t="s">
        <v>191</v>
      </c>
      <c r="F15" s="382"/>
      <c r="G15" s="100"/>
      <c r="H15" s="101"/>
    </row>
    <row r="16" spans="2:8" ht="69.75" customHeight="1" x14ac:dyDescent="0.25">
      <c r="B16" s="97"/>
      <c r="C16" s="379" t="s">
        <v>158</v>
      </c>
      <c r="D16" s="380"/>
      <c r="E16" s="381" t="s">
        <v>159</v>
      </c>
      <c r="F16" s="382"/>
      <c r="G16" s="100"/>
      <c r="H16" s="101"/>
    </row>
    <row r="17" spans="2:8" ht="34.5" customHeight="1" x14ac:dyDescent="0.25">
      <c r="B17" s="97"/>
      <c r="C17" s="383" t="s">
        <v>2</v>
      </c>
      <c r="D17" s="384"/>
      <c r="E17" s="375" t="s">
        <v>201</v>
      </c>
      <c r="F17" s="376"/>
      <c r="G17" s="100"/>
      <c r="H17" s="101"/>
    </row>
    <row r="18" spans="2:8" ht="27.75" customHeight="1" x14ac:dyDescent="0.25">
      <c r="B18" s="97"/>
      <c r="C18" s="383" t="s">
        <v>3</v>
      </c>
      <c r="D18" s="384"/>
      <c r="E18" s="375" t="s">
        <v>202</v>
      </c>
      <c r="F18" s="376"/>
      <c r="G18" s="100"/>
      <c r="H18" s="101"/>
    </row>
    <row r="19" spans="2:8" ht="28.5" customHeight="1" x14ac:dyDescent="0.25">
      <c r="B19" s="97"/>
      <c r="C19" s="383" t="s">
        <v>39</v>
      </c>
      <c r="D19" s="384"/>
      <c r="E19" s="375" t="s">
        <v>203</v>
      </c>
      <c r="F19" s="376"/>
      <c r="G19" s="100"/>
      <c r="H19" s="101"/>
    </row>
    <row r="20" spans="2:8" ht="72.75" customHeight="1" x14ac:dyDescent="0.25">
      <c r="B20" s="97"/>
      <c r="C20" s="383" t="s">
        <v>1</v>
      </c>
      <c r="D20" s="384"/>
      <c r="E20" s="375" t="s">
        <v>204</v>
      </c>
      <c r="F20" s="376"/>
      <c r="G20" s="100"/>
      <c r="H20" s="101"/>
    </row>
    <row r="21" spans="2:8" ht="64.5" customHeight="1" x14ac:dyDescent="0.25">
      <c r="B21" s="97"/>
      <c r="C21" s="383" t="s">
        <v>45</v>
      </c>
      <c r="D21" s="384"/>
      <c r="E21" s="375" t="s">
        <v>162</v>
      </c>
      <c r="F21" s="376"/>
      <c r="G21" s="100"/>
      <c r="H21" s="101"/>
    </row>
    <row r="22" spans="2:8" ht="71.25" customHeight="1" x14ac:dyDescent="0.25">
      <c r="B22" s="97"/>
      <c r="C22" s="383" t="s">
        <v>161</v>
      </c>
      <c r="D22" s="384"/>
      <c r="E22" s="375" t="s">
        <v>163</v>
      </c>
      <c r="F22" s="376"/>
      <c r="G22" s="100"/>
      <c r="H22" s="101"/>
    </row>
    <row r="23" spans="2:8" ht="55.5" customHeight="1" x14ac:dyDescent="0.25">
      <c r="B23" s="97"/>
      <c r="C23" s="377" t="s">
        <v>164</v>
      </c>
      <c r="D23" s="378"/>
      <c r="E23" s="375" t="s">
        <v>165</v>
      </c>
      <c r="F23" s="376"/>
      <c r="G23" s="100"/>
      <c r="H23" s="101"/>
    </row>
    <row r="24" spans="2:8" ht="42" customHeight="1" x14ac:dyDescent="0.25">
      <c r="B24" s="97"/>
      <c r="C24" s="377" t="s">
        <v>43</v>
      </c>
      <c r="D24" s="378"/>
      <c r="E24" s="375" t="s">
        <v>166</v>
      </c>
      <c r="F24" s="376"/>
      <c r="G24" s="100"/>
      <c r="H24" s="101"/>
    </row>
    <row r="25" spans="2:8" ht="59.25" customHeight="1" x14ac:dyDescent="0.25">
      <c r="B25" s="97"/>
      <c r="C25" s="377" t="s">
        <v>154</v>
      </c>
      <c r="D25" s="378"/>
      <c r="E25" s="375" t="s">
        <v>167</v>
      </c>
      <c r="F25" s="376"/>
      <c r="G25" s="100"/>
      <c r="H25" s="101"/>
    </row>
    <row r="26" spans="2:8" ht="23.25" customHeight="1" x14ac:dyDescent="0.25">
      <c r="B26" s="97"/>
      <c r="C26" s="377" t="s">
        <v>12</v>
      </c>
      <c r="D26" s="378"/>
      <c r="E26" s="375" t="s">
        <v>168</v>
      </c>
      <c r="F26" s="376"/>
      <c r="G26" s="100"/>
      <c r="H26" s="101"/>
    </row>
    <row r="27" spans="2:8" ht="30.75" customHeight="1" x14ac:dyDescent="0.25">
      <c r="B27" s="97"/>
      <c r="C27" s="377" t="s">
        <v>172</v>
      </c>
      <c r="D27" s="378"/>
      <c r="E27" s="375" t="s">
        <v>169</v>
      </c>
      <c r="F27" s="376"/>
      <c r="G27" s="100"/>
      <c r="H27" s="101"/>
    </row>
    <row r="28" spans="2:8" ht="35.25" customHeight="1" x14ac:dyDescent="0.25">
      <c r="B28" s="97"/>
      <c r="C28" s="377" t="s">
        <v>173</v>
      </c>
      <c r="D28" s="378"/>
      <c r="E28" s="375" t="s">
        <v>170</v>
      </c>
      <c r="F28" s="376"/>
      <c r="G28" s="100"/>
      <c r="H28" s="101"/>
    </row>
    <row r="29" spans="2:8" ht="33" customHeight="1" x14ac:dyDescent="0.25">
      <c r="B29" s="97"/>
      <c r="C29" s="377" t="s">
        <v>173</v>
      </c>
      <c r="D29" s="378"/>
      <c r="E29" s="375" t="s">
        <v>170</v>
      </c>
      <c r="F29" s="376"/>
      <c r="G29" s="100"/>
      <c r="H29" s="101"/>
    </row>
    <row r="30" spans="2:8" ht="30" customHeight="1" x14ac:dyDescent="0.25">
      <c r="B30" s="97"/>
      <c r="C30" s="377" t="s">
        <v>174</v>
      </c>
      <c r="D30" s="378"/>
      <c r="E30" s="375" t="s">
        <v>171</v>
      </c>
      <c r="F30" s="376"/>
      <c r="G30" s="100"/>
      <c r="H30" s="101"/>
    </row>
    <row r="31" spans="2:8" ht="35.25" customHeight="1" x14ac:dyDescent="0.25">
      <c r="B31" s="97"/>
      <c r="C31" s="377" t="s">
        <v>175</v>
      </c>
      <c r="D31" s="378"/>
      <c r="E31" s="375" t="s">
        <v>176</v>
      </c>
      <c r="F31" s="376"/>
      <c r="G31" s="100"/>
      <c r="H31" s="101"/>
    </row>
    <row r="32" spans="2:8" ht="31.5" customHeight="1" x14ac:dyDescent="0.25">
      <c r="B32" s="97"/>
      <c r="C32" s="377" t="s">
        <v>177</v>
      </c>
      <c r="D32" s="378"/>
      <c r="E32" s="375" t="s">
        <v>178</v>
      </c>
      <c r="F32" s="376"/>
      <c r="G32" s="100"/>
      <c r="H32" s="101"/>
    </row>
    <row r="33" spans="2:8" ht="35.25" customHeight="1" x14ac:dyDescent="0.25">
      <c r="B33" s="97"/>
      <c r="C33" s="377" t="s">
        <v>179</v>
      </c>
      <c r="D33" s="378"/>
      <c r="E33" s="375" t="s">
        <v>180</v>
      </c>
      <c r="F33" s="376"/>
      <c r="G33" s="100"/>
      <c r="H33" s="101"/>
    </row>
    <row r="34" spans="2:8" ht="59.25" customHeight="1" x14ac:dyDescent="0.25">
      <c r="B34" s="97"/>
      <c r="C34" s="377" t="s">
        <v>181</v>
      </c>
      <c r="D34" s="378"/>
      <c r="E34" s="375" t="s">
        <v>182</v>
      </c>
      <c r="F34" s="376"/>
      <c r="G34" s="100"/>
      <c r="H34" s="101"/>
    </row>
    <row r="35" spans="2:8" ht="29.25" customHeight="1" x14ac:dyDescent="0.25">
      <c r="B35" s="97"/>
      <c r="C35" s="377" t="s">
        <v>29</v>
      </c>
      <c r="D35" s="378"/>
      <c r="E35" s="375" t="s">
        <v>183</v>
      </c>
      <c r="F35" s="376"/>
      <c r="G35" s="100"/>
      <c r="H35" s="101"/>
    </row>
    <row r="36" spans="2:8" ht="82.5" customHeight="1" x14ac:dyDescent="0.25">
      <c r="B36" s="97"/>
      <c r="C36" s="377" t="s">
        <v>185</v>
      </c>
      <c r="D36" s="378"/>
      <c r="E36" s="375" t="s">
        <v>184</v>
      </c>
      <c r="F36" s="376"/>
      <c r="G36" s="100"/>
      <c r="H36" s="101"/>
    </row>
    <row r="37" spans="2:8" ht="46.5" customHeight="1" x14ac:dyDescent="0.25">
      <c r="B37" s="97"/>
      <c r="C37" s="377" t="s">
        <v>36</v>
      </c>
      <c r="D37" s="378"/>
      <c r="E37" s="375" t="s">
        <v>186</v>
      </c>
      <c r="F37" s="376"/>
      <c r="G37" s="100"/>
      <c r="H37" s="101"/>
    </row>
    <row r="38" spans="2:8" ht="6.75" customHeight="1" thickBot="1" x14ac:dyDescent="0.3">
      <c r="B38" s="97"/>
      <c r="C38" s="388"/>
      <c r="D38" s="389"/>
      <c r="E38" s="390"/>
      <c r="F38" s="391"/>
      <c r="G38" s="100"/>
      <c r="H38" s="101"/>
    </row>
    <row r="39" spans="2:8" ht="15.75" thickTop="1" x14ac:dyDescent="0.25">
      <c r="B39" s="97"/>
      <c r="C39" s="98"/>
      <c r="D39" s="98"/>
      <c r="E39" s="99"/>
      <c r="F39" s="99"/>
      <c r="G39" s="100"/>
      <c r="H39" s="101"/>
    </row>
    <row r="40" spans="2:8" ht="21" customHeight="1" x14ac:dyDescent="0.25">
      <c r="B40" s="385" t="s">
        <v>195</v>
      </c>
      <c r="C40" s="386"/>
      <c r="D40" s="386"/>
      <c r="E40" s="386"/>
      <c r="F40" s="386"/>
      <c r="G40" s="386"/>
      <c r="H40" s="387"/>
    </row>
    <row r="41" spans="2:8" ht="20.25" customHeight="1" x14ac:dyDescent="0.25">
      <c r="B41" s="385" t="s">
        <v>196</v>
      </c>
      <c r="C41" s="386"/>
      <c r="D41" s="386"/>
      <c r="E41" s="386"/>
      <c r="F41" s="386"/>
      <c r="G41" s="386"/>
      <c r="H41" s="387"/>
    </row>
    <row r="42" spans="2:8" ht="20.25" customHeight="1" x14ac:dyDescent="0.25">
      <c r="B42" s="385" t="s">
        <v>197</v>
      </c>
      <c r="C42" s="386"/>
      <c r="D42" s="386"/>
      <c r="E42" s="386"/>
      <c r="F42" s="386"/>
      <c r="G42" s="386"/>
      <c r="H42" s="387"/>
    </row>
    <row r="43" spans="2:8" ht="20.25" customHeight="1" x14ac:dyDescent="0.25">
      <c r="B43" s="385" t="s">
        <v>198</v>
      </c>
      <c r="C43" s="386"/>
      <c r="D43" s="386"/>
      <c r="E43" s="386"/>
      <c r="F43" s="386"/>
      <c r="G43" s="386"/>
      <c r="H43" s="387"/>
    </row>
    <row r="44" spans="2:8" x14ac:dyDescent="0.25">
      <c r="B44" s="385" t="s">
        <v>199</v>
      </c>
      <c r="C44" s="386"/>
      <c r="D44" s="386"/>
      <c r="E44" s="386"/>
      <c r="F44" s="386"/>
      <c r="G44" s="386"/>
      <c r="H44" s="387"/>
    </row>
    <row r="45" spans="2:8" ht="15.75" thickBot="1" x14ac:dyDescent="0.3">
      <c r="B45" s="102"/>
      <c r="C45" s="103"/>
      <c r="D45" s="103"/>
      <c r="E45" s="103"/>
      <c r="F45" s="103"/>
      <c r="G45" s="103"/>
      <c r="H45" s="104"/>
    </row>
  </sheetData>
  <mergeCells count="64">
    <mergeCell ref="B2:H2"/>
    <mergeCell ref="B4:H5"/>
    <mergeCell ref="B6:H6"/>
    <mergeCell ref="B9:H10"/>
    <mergeCell ref="C12:D12"/>
    <mergeCell ref="E12:F12"/>
    <mergeCell ref="B7:H7"/>
    <mergeCell ref="C13:D13"/>
    <mergeCell ref="E13:F13"/>
    <mergeCell ref="C17:D17"/>
    <mergeCell ref="E17:F17"/>
    <mergeCell ref="C21:D21"/>
    <mergeCell ref="C18:D18"/>
    <mergeCell ref="C19:D19"/>
    <mergeCell ref="C20:D20"/>
    <mergeCell ref="E18:F18"/>
    <mergeCell ref="E19:F19"/>
    <mergeCell ref="E20:F20"/>
    <mergeCell ref="E21:F21"/>
    <mergeCell ref="B42:H42"/>
    <mergeCell ref="B43:H43"/>
    <mergeCell ref="B44:H44"/>
    <mergeCell ref="E23:F23"/>
    <mergeCell ref="C23:D23"/>
    <mergeCell ref="C24:D24"/>
    <mergeCell ref="E24:F24"/>
    <mergeCell ref="C26:D26"/>
    <mergeCell ref="E26:F26"/>
    <mergeCell ref="E34:F34"/>
    <mergeCell ref="C32:D32"/>
    <mergeCell ref="C31:D31"/>
    <mergeCell ref="E31:F31"/>
    <mergeCell ref="E32:F32"/>
    <mergeCell ref="C27:D27"/>
    <mergeCell ref="E27:F27"/>
    <mergeCell ref="C33:D33"/>
    <mergeCell ref="B40:H40"/>
    <mergeCell ref="C29:D29"/>
    <mergeCell ref="E29:F29"/>
    <mergeCell ref="C30:D30"/>
    <mergeCell ref="E30:F30"/>
    <mergeCell ref="E33:F33"/>
    <mergeCell ref="C34:D34"/>
    <mergeCell ref="C35:D35"/>
    <mergeCell ref="E35:F35"/>
    <mergeCell ref="C36:D36"/>
    <mergeCell ref="E36:F36"/>
    <mergeCell ref="B41:H41"/>
    <mergeCell ref="C38:D38"/>
    <mergeCell ref="E38:F38"/>
    <mergeCell ref="C37:D37"/>
    <mergeCell ref="E37:F37"/>
    <mergeCell ref="E28:F28"/>
    <mergeCell ref="C28:D28"/>
    <mergeCell ref="C16:D16"/>
    <mergeCell ref="E16:F16"/>
    <mergeCell ref="C14:D14"/>
    <mergeCell ref="E14:F14"/>
    <mergeCell ref="C15:D15"/>
    <mergeCell ref="E15:F15"/>
    <mergeCell ref="E22:F22"/>
    <mergeCell ref="C22:D22"/>
    <mergeCell ref="C25:D25"/>
    <mergeCell ref="E25:F25"/>
  </mergeCells>
  <pageMargins left="0.70866141732283472" right="0.70866141732283472" top="0.74803149606299213" bottom="0.74803149606299213" header="0.31496062992125984" footer="0.31496062992125984"/>
  <pageSetup scale="32" orientation="landscape" r:id="rId1"/>
  <headerFooter>
    <oddFooter>&amp;LVersión 3  02/05/2022</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2060"/>
  </sheetPr>
  <dimension ref="A1:Z696"/>
  <sheetViews>
    <sheetView zoomScale="85" zoomScaleNormal="85" workbookViewId="0">
      <selection activeCell="A53" sqref="A53"/>
    </sheetView>
  </sheetViews>
  <sheetFormatPr baseColWidth="10" defaultColWidth="14.42578125" defaultRowHeight="15" customHeight="1" x14ac:dyDescent="0.2"/>
  <cols>
    <col min="1" max="1" width="38.85546875" style="147" customWidth="1"/>
    <col min="2" max="2" width="28" style="147" customWidth="1"/>
    <col min="3" max="3" width="21.28515625" style="147" customWidth="1"/>
    <col min="4" max="5" width="53.140625" style="147" customWidth="1"/>
    <col min="6" max="6" width="64.7109375" style="147" customWidth="1"/>
    <col min="7" max="9" width="13.5703125" style="147" customWidth="1"/>
    <col min="10" max="26" width="13.5703125" style="159" customWidth="1"/>
    <col min="27" max="27" width="13.5703125" style="147" customWidth="1"/>
    <col min="28" max="16384" width="14.42578125" style="147"/>
  </cols>
  <sheetData>
    <row r="1" spans="1:6" x14ac:dyDescent="0.2">
      <c r="A1" s="416"/>
      <c r="B1" s="416"/>
      <c r="C1" s="417"/>
      <c r="D1" s="422" t="s">
        <v>282</v>
      </c>
      <c r="E1" s="423"/>
    </row>
    <row r="2" spans="1:6" x14ac:dyDescent="0.2">
      <c r="A2" s="418"/>
      <c r="B2" s="418"/>
      <c r="C2" s="419"/>
      <c r="D2" s="422" t="s">
        <v>283</v>
      </c>
      <c r="E2" s="423"/>
    </row>
    <row r="3" spans="1:6" x14ac:dyDescent="0.2">
      <c r="A3" s="420"/>
      <c r="B3" s="420"/>
      <c r="C3" s="421"/>
      <c r="D3" s="422" t="s">
        <v>284</v>
      </c>
      <c r="E3" s="423"/>
    </row>
    <row r="4" spans="1:6" x14ac:dyDescent="0.2">
      <c r="A4" s="148"/>
      <c r="B4" s="148"/>
      <c r="C4" s="148"/>
      <c r="D4" s="149"/>
      <c r="E4" s="149"/>
    </row>
    <row r="5" spans="1:6" x14ac:dyDescent="0.2">
      <c r="A5" s="150"/>
      <c r="B5" s="150"/>
      <c r="C5" s="414" t="s">
        <v>285</v>
      </c>
      <c r="D5" s="415"/>
      <c r="E5" s="415"/>
    </row>
    <row r="6" spans="1:6" ht="15.75" x14ac:dyDescent="0.2">
      <c r="A6" s="151" t="s">
        <v>187</v>
      </c>
      <c r="B6" s="151" t="s">
        <v>286</v>
      </c>
      <c r="C6" s="151" t="s">
        <v>287</v>
      </c>
      <c r="D6" s="152" t="s">
        <v>288</v>
      </c>
      <c r="E6" s="152" t="s">
        <v>289</v>
      </c>
    </row>
    <row r="7" spans="1:6" x14ac:dyDescent="0.2">
      <c r="A7" s="153" t="s">
        <v>214</v>
      </c>
      <c r="B7" s="154" t="s">
        <v>290</v>
      </c>
      <c r="C7" s="155" t="s">
        <v>291</v>
      </c>
      <c r="D7" s="156"/>
      <c r="E7" s="156"/>
      <c r="F7" s="169"/>
    </row>
    <row r="8" spans="1:6" x14ac:dyDescent="0.2">
      <c r="A8" s="153" t="s">
        <v>214</v>
      </c>
      <c r="B8" s="154" t="s">
        <v>290</v>
      </c>
      <c r="C8" s="155" t="s">
        <v>291</v>
      </c>
      <c r="D8" s="156"/>
      <c r="E8" s="156"/>
    </row>
    <row r="9" spans="1:6" x14ac:dyDescent="0.2">
      <c r="A9" s="153" t="s">
        <v>214</v>
      </c>
      <c r="B9" s="154" t="s">
        <v>290</v>
      </c>
      <c r="C9" s="155" t="s">
        <v>291</v>
      </c>
      <c r="D9" s="156"/>
      <c r="E9" s="156"/>
    </row>
    <row r="10" spans="1:6" x14ac:dyDescent="0.2">
      <c r="A10" s="153" t="s">
        <v>214</v>
      </c>
      <c r="B10" s="154" t="s">
        <v>292</v>
      </c>
      <c r="C10" s="155" t="s">
        <v>291</v>
      </c>
      <c r="D10" s="156"/>
      <c r="E10" s="156"/>
    </row>
    <row r="11" spans="1:6" x14ac:dyDescent="0.2">
      <c r="A11" s="153" t="s">
        <v>214</v>
      </c>
      <c r="B11" s="154" t="s">
        <v>292</v>
      </c>
      <c r="C11" s="155" t="s">
        <v>291</v>
      </c>
      <c r="D11" s="156"/>
      <c r="E11" s="156"/>
    </row>
    <row r="12" spans="1:6" x14ac:dyDescent="0.2">
      <c r="A12" s="153" t="s">
        <v>214</v>
      </c>
      <c r="B12" s="154" t="s">
        <v>292</v>
      </c>
      <c r="C12" s="155" t="s">
        <v>291</v>
      </c>
      <c r="D12" s="156"/>
      <c r="E12" s="156"/>
    </row>
    <row r="13" spans="1:6" x14ac:dyDescent="0.2">
      <c r="A13" s="153" t="s">
        <v>214</v>
      </c>
      <c r="B13" s="154" t="s">
        <v>187</v>
      </c>
      <c r="C13" s="155" t="s">
        <v>291</v>
      </c>
      <c r="D13" s="156"/>
      <c r="E13" s="156"/>
    </row>
    <row r="14" spans="1:6" x14ac:dyDescent="0.2">
      <c r="A14" s="153" t="s">
        <v>214</v>
      </c>
      <c r="B14" s="154" t="s">
        <v>187</v>
      </c>
      <c r="C14" s="155" t="s">
        <v>291</v>
      </c>
      <c r="D14" s="157"/>
      <c r="E14" s="156"/>
    </row>
    <row r="15" spans="1:6" x14ac:dyDescent="0.2">
      <c r="A15" s="153" t="s">
        <v>214</v>
      </c>
      <c r="B15" s="154" t="s">
        <v>187</v>
      </c>
      <c r="C15" s="155" t="s">
        <v>291</v>
      </c>
      <c r="D15" s="157"/>
      <c r="E15" s="156"/>
    </row>
    <row r="16" spans="1:6" ht="15.75" customHeight="1" x14ac:dyDescent="0.2">
      <c r="A16" s="158"/>
      <c r="B16" s="155"/>
      <c r="C16" s="158"/>
      <c r="D16" s="158"/>
      <c r="E16" s="158"/>
      <c r="F16" s="158"/>
    </row>
    <row r="17" spans="1:6" ht="15.75" customHeight="1" x14ac:dyDescent="0.2">
      <c r="A17" s="150"/>
      <c r="B17" s="150"/>
      <c r="C17" s="414" t="s">
        <v>285</v>
      </c>
      <c r="D17" s="415"/>
      <c r="E17" s="415"/>
      <c r="F17" s="158"/>
    </row>
    <row r="18" spans="1:6" ht="15.75" customHeight="1" x14ac:dyDescent="0.2">
      <c r="A18" s="153" t="s">
        <v>216</v>
      </c>
      <c r="B18" s="154" t="s">
        <v>290</v>
      </c>
      <c r="C18" s="155" t="s">
        <v>291</v>
      </c>
      <c r="D18" s="156"/>
      <c r="E18" s="156"/>
      <c r="F18" s="158"/>
    </row>
    <row r="19" spans="1:6" ht="15.75" customHeight="1" x14ac:dyDescent="0.2">
      <c r="A19" s="153" t="s">
        <v>216</v>
      </c>
      <c r="B19" s="154" t="s">
        <v>290</v>
      </c>
      <c r="C19" s="155" t="s">
        <v>291</v>
      </c>
      <c r="D19" s="156"/>
      <c r="E19" s="156"/>
      <c r="F19" s="158"/>
    </row>
    <row r="20" spans="1:6" ht="15.75" customHeight="1" x14ac:dyDescent="0.2">
      <c r="A20" s="153" t="s">
        <v>216</v>
      </c>
      <c r="B20" s="154" t="s">
        <v>290</v>
      </c>
      <c r="C20" s="155" t="s">
        <v>291</v>
      </c>
      <c r="D20" s="156"/>
      <c r="E20" s="156"/>
      <c r="F20" s="158"/>
    </row>
    <row r="21" spans="1:6" ht="15.75" customHeight="1" x14ac:dyDescent="0.2">
      <c r="A21" s="153" t="s">
        <v>216</v>
      </c>
      <c r="B21" s="154" t="s">
        <v>292</v>
      </c>
      <c r="C21" s="155" t="s">
        <v>291</v>
      </c>
      <c r="D21" s="156"/>
      <c r="E21" s="156"/>
      <c r="F21" s="158"/>
    </row>
    <row r="22" spans="1:6" ht="15.75" customHeight="1" x14ac:dyDescent="0.2">
      <c r="A22" s="153" t="s">
        <v>216</v>
      </c>
      <c r="B22" s="154" t="s">
        <v>292</v>
      </c>
      <c r="C22" s="155" t="s">
        <v>291</v>
      </c>
      <c r="D22" s="156"/>
      <c r="E22" s="156"/>
      <c r="F22" s="158"/>
    </row>
    <row r="23" spans="1:6" ht="15.75" customHeight="1" x14ac:dyDescent="0.2">
      <c r="A23" s="153" t="s">
        <v>216</v>
      </c>
      <c r="B23" s="154" t="s">
        <v>292</v>
      </c>
      <c r="C23" s="155" t="s">
        <v>291</v>
      </c>
      <c r="D23" s="156"/>
      <c r="E23" s="156"/>
      <c r="F23" s="158"/>
    </row>
    <row r="24" spans="1:6" ht="15.75" customHeight="1" x14ac:dyDescent="0.2">
      <c r="A24" s="153" t="s">
        <v>216</v>
      </c>
      <c r="B24" s="154" t="s">
        <v>187</v>
      </c>
      <c r="C24" s="155" t="s">
        <v>291</v>
      </c>
      <c r="D24" s="156"/>
      <c r="E24" s="156"/>
      <c r="F24" s="158"/>
    </row>
    <row r="25" spans="1:6" ht="15.75" customHeight="1" x14ac:dyDescent="0.2">
      <c r="A25" s="153" t="s">
        <v>216</v>
      </c>
      <c r="B25" s="154" t="s">
        <v>187</v>
      </c>
      <c r="C25" s="155" t="s">
        <v>291</v>
      </c>
      <c r="D25" s="157"/>
      <c r="E25" s="156"/>
      <c r="F25" s="158"/>
    </row>
    <row r="26" spans="1:6" ht="15.75" customHeight="1" x14ac:dyDescent="0.2">
      <c r="A26" s="153" t="s">
        <v>216</v>
      </c>
      <c r="B26" s="154" t="s">
        <v>187</v>
      </c>
      <c r="C26" s="155" t="s">
        <v>291</v>
      </c>
      <c r="D26" s="157"/>
      <c r="E26" s="156"/>
      <c r="F26" s="158"/>
    </row>
    <row r="27" spans="1:6" ht="15.75" customHeight="1" x14ac:dyDescent="0.2">
      <c r="A27" s="158"/>
      <c r="B27" s="158"/>
      <c r="C27" s="158"/>
      <c r="D27" s="158"/>
      <c r="E27" s="158"/>
      <c r="F27" s="158"/>
    </row>
    <row r="28" spans="1:6" ht="15.75" customHeight="1" x14ac:dyDescent="0.2">
      <c r="A28" s="150"/>
      <c r="B28" s="150"/>
      <c r="C28" s="414" t="s">
        <v>285</v>
      </c>
      <c r="D28" s="415"/>
      <c r="E28" s="415"/>
      <c r="F28" s="158"/>
    </row>
    <row r="29" spans="1:6" ht="15.75" customHeight="1" x14ac:dyDescent="0.2">
      <c r="A29" s="153" t="s">
        <v>217</v>
      </c>
      <c r="B29" s="154" t="s">
        <v>290</v>
      </c>
      <c r="C29" s="155" t="s">
        <v>291</v>
      </c>
      <c r="D29" s="156"/>
      <c r="E29" s="156"/>
      <c r="F29" s="158"/>
    </row>
    <row r="30" spans="1:6" ht="15.75" customHeight="1" x14ac:dyDescent="0.2">
      <c r="A30" s="153" t="s">
        <v>217</v>
      </c>
      <c r="B30" s="154" t="s">
        <v>290</v>
      </c>
      <c r="C30" s="155" t="s">
        <v>291</v>
      </c>
      <c r="D30" s="156"/>
      <c r="E30" s="156"/>
      <c r="F30" s="158"/>
    </row>
    <row r="31" spans="1:6" ht="15.75" customHeight="1" x14ac:dyDescent="0.2">
      <c r="A31" s="153" t="s">
        <v>217</v>
      </c>
      <c r="B31" s="154" t="s">
        <v>290</v>
      </c>
      <c r="C31" s="155" t="s">
        <v>291</v>
      </c>
      <c r="D31" s="156"/>
      <c r="E31" s="156"/>
      <c r="F31" s="158"/>
    </row>
    <row r="32" spans="1:6" ht="15.75" customHeight="1" x14ac:dyDescent="0.2">
      <c r="A32" s="153" t="s">
        <v>217</v>
      </c>
      <c r="B32" s="154" t="s">
        <v>292</v>
      </c>
      <c r="C32" s="155" t="s">
        <v>291</v>
      </c>
      <c r="D32" s="156"/>
      <c r="E32" s="156"/>
      <c r="F32" s="158"/>
    </row>
    <row r="33" spans="1:6" ht="15.75" customHeight="1" x14ac:dyDescent="0.2">
      <c r="A33" s="153" t="s">
        <v>217</v>
      </c>
      <c r="B33" s="154" t="s">
        <v>292</v>
      </c>
      <c r="C33" s="155" t="s">
        <v>291</v>
      </c>
      <c r="D33" s="156"/>
      <c r="E33" s="156"/>
      <c r="F33" s="158"/>
    </row>
    <row r="34" spans="1:6" ht="15.75" customHeight="1" x14ac:dyDescent="0.2">
      <c r="A34" s="153" t="s">
        <v>217</v>
      </c>
      <c r="B34" s="154" t="s">
        <v>292</v>
      </c>
      <c r="C34" s="155" t="s">
        <v>291</v>
      </c>
      <c r="D34" s="156"/>
      <c r="E34" s="156"/>
      <c r="F34" s="158"/>
    </row>
    <row r="35" spans="1:6" ht="15.75" customHeight="1" x14ac:dyDescent="0.2">
      <c r="A35" s="153" t="s">
        <v>217</v>
      </c>
      <c r="B35" s="154" t="s">
        <v>187</v>
      </c>
      <c r="C35" s="155" t="s">
        <v>291</v>
      </c>
      <c r="D35" s="156"/>
      <c r="E35" s="156"/>
      <c r="F35" s="158"/>
    </row>
    <row r="36" spans="1:6" ht="15.75" customHeight="1" x14ac:dyDescent="0.2">
      <c r="A36" s="153" t="s">
        <v>217</v>
      </c>
      <c r="B36" s="154" t="s">
        <v>187</v>
      </c>
      <c r="C36" s="155" t="s">
        <v>291</v>
      </c>
      <c r="D36" s="157"/>
      <c r="E36" s="156"/>
      <c r="F36" s="158"/>
    </row>
    <row r="37" spans="1:6" ht="15.75" customHeight="1" x14ac:dyDescent="0.2">
      <c r="A37" s="153" t="s">
        <v>217</v>
      </c>
      <c r="B37" s="154" t="s">
        <v>187</v>
      </c>
      <c r="C37" s="155" t="s">
        <v>291</v>
      </c>
      <c r="D37" s="157"/>
      <c r="E37" s="156"/>
      <c r="F37" s="158"/>
    </row>
    <row r="38" spans="1:6" ht="15.75" customHeight="1" x14ac:dyDescent="0.2">
      <c r="A38" s="158"/>
      <c r="B38" s="158"/>
      <c r="C38" s="158"/>
      <c r="D38" s="158"/>
      <c r="E38" s="158"/>
      <c r="F38" s="158"/>
    </row>
    <row r="39" spans="1:6" ht="15.75" customHeight="1" x14ac:dyDescent="0.2">
      <c r="A39" s="150"/>
      <c r="B39" s="150"/>
      <c r="C39" s="414" t="s">
        <v>285</v>
      </c>
      <c r="D39" s="415"/>
      <c r="E39" s="415"/>
      <c r="F39" s="158"/>
    </row>
    <row r="40" spans="1:6" ht="15.75" customHeight="1" x14ac:dyDescent="0.2">
      <c r="A40" s="153" t="s">
        <v>218</v>
      </c>
      <c r="B40" s="154" t="s">
        <v>290</v>
      </c>
      <c r="C40" s="155" t="s">
        <v>291</v>
      </c>
      <c r="D40" s="156"/>
      <c r="E40" s="156"/>
      <c r="F40" s="158"/>
    </row>
    <row r="41" spans="1:6" ht="15.75" customHeight="1" x14ac:dyDescent="0.2">
      <c r="A41" s="153" t="s">
        <v>218</v>
      </c>
      <c r="B41" s="154" t="s">
        <v>290</v>
      </c>
      <c r="C41" s="155" t="s">
        <v>291</v>
      </c>
      <c r="D41" s="156"/>
      <c r="E41" s="156"/>
      <c r="F41" s="158"/>
    </row>
    <row r="42" spans="1:6" ht="15.75" customHeight="1" x14ac:dyDescent="0.2">
      <c r="A42" s="153" t="s">
        <v>218</v>
      </c>
      <c r="B42" s="154" t="s">
        <v>290</v>
      </c>
      <c r="C42" s="155" t="s">
        <v>291</v>
      </c>
      <c r="D42" s="156"/>
      <c r="E42" s="156"/>
      <c r="F42" s="158"/>
    </row>
    <row r="43" spans="1:6" ht="15.75" customHeight="1" x14ac:dyDescent="0.2">
      <c r="A43" s="153" t="s">
        <v>218</v>
      </c>
      <c r="B43" s="154" t="s">
        <v>292</v>
      </c>
      <c r="C43" s="155" t="s">
        <v>291</v>
      </c>
      <c r="D43" s="156"/>
      <c r="E43" s="156"/>
      <c r="F43" s="158"/>
    </row>
    <row r="44" spans="1:6" ht="15.75" customHeight="1" x14ac:dyDescent="0.2">
      <c r="A44" s="153" t="s">
        <v>218</v>
      </c>
      <c r="B44" s="154" t="s">
        <v>292</v>
      </c>
      <c r="C44" s="155" t="s">
        <v>291</v>
      </c>
      <c r="D44" s="156"/>
      <c r="E44" s="156"/>
      <c r="F44" s="158"/>
    </row>
    <row r="45" spans="1:6" ht="15.75" customHeight="1" x14ac:dyDescent="0.2">
      <c r="A45" s="153" t="s">
        <v>218</v>
      </c>
      <c r="B45" s="154" t="s">
        <v>292</v>
      </c>
      <c r="C45" s="155" t="s">
        <v>291</v>
      </c>
      <c r="D45" s="156"/>
      <c r="E45" s="156"/>
      <c r="F45" s="158"/>
    </row>
    <row r="46" spans="1:6" ht="15.75" customHeight="1" x14ac:dyDescent="0.2">
      <c r="A46" s="153" t="s">
        <v>218</v>
      </c>
      <c r="B46" s="154" t="s">
        <v>187</v>
      </c>
      <c r="C46" s="155" t="s">
        <v>291</v>
      </c>
      <c r="D46" s="156"/>
      <c r="E46" s="156"/>
      <c r="F46" s="158"/>
    </row>
    <row r="47" spans="1:6" ht="15.75" customHeight="1" x14ac:dyDescent="0.2">
      <c r="A47" s="153" t="s">
        <v>218</v>
      </c>
      <c r="B47" s="154" t="s">
        <v>187</v>
      </c>
      <c r="C47" s="155" t="s">
        <v>291</v>
      </c>
      <c r="D47" s="157"/>
      <c r="E47" s="156"/>
      <c r="F47" s="158"/>
    </row>
    <row r="48" spans="1:6" ht="15.75" customHeight="1" x14ac:dyDescent="0.2">
      <c r="A48" s="153" t="s">
        <v>218</v>
      </c>
      <c r="B48" s="154" t="s">
        <v>187</v>
      </c>
      <c r="C48" s="155" t="s">
        <v>291</v>
      </c>
      <c r="D48" s="157"/>
      <c r="E48" s="156"/>
      <c r="F48" s="158"/>
    </row>
    <row r="49" spans="1:6" ht="15.75" customHeight="1" x14ac:dyDescent="0.2">
      <c r="A49" s="158"/>
      <c r="B49" s="158"/>
      <c r="C49" s="158"/>
      <c r="D49" s="158"/>
      <c r="E49" s="158"/>
      <c r="F49" s="158"/>
    </row>
    <row r="50" spans="1:6" ht="15.75" customHeight="1" x14ac:dyDescent="0.2">
      <c r="A50" s="150"/>
      <c r="B50" s="150"/>
      <c r="C50" s="414" t="s">
        <v>285</v>
      </c>
      <c r="D50" s="415"/>
      <c r="E50" s="415"/>
      <c r="F50" s="158"/>
    </row>
    <row r="51" spans="1:6" ht="15.75" customHeight="1" x14ac:dyDescent="0.2">
      <c r="A51" s="153" t="s">
        <v>219</v>
      </c>
      <c r="B51" s="154" t="s">
        <v>290</v>
      </c>
      <c r="C51" s="155" t="s">
        <v>291</v>
      </c>
      <c r="D51" s="156"/>
      <c r="E51" s="156"/>
      <c r="F51" s="158"/>
    </row>
    <row r="52" spans="1:6" ht="15.75" customHeight="1" x14ac:dyDescent="0.2">
      <c r="A52" s="153" t="s">
        <v>219</v>
      </c>
      <c r="B52" s="154" t="s">
        <v>290</v>
      </c>
      <c r="C52" s="155" t="s">
        <v>291</v>
      </c>
      <c r="D52" s="156"/>
      <c r="E52" s="156"/>
      <c r="F52" s="158"/>
    </row>
    <row r="53" spans="1:6" ht="15.75" customHeight="1" x14ac:dyDescent="0.2">
      <c r="A53" s="153" t="s">
        <v>219</v>
      </c>
      <c r="B53" s="154" t="s">
        <v>290</v>
      </c>
      <c r="C53" s="155" t="s">
        <v>291</v>
      </c>
      <c r="D53" s="156"/>
      <c r="E53" s="156"/>
      <c r="F53" s="158"/>
    </row>
    <row r="54" spans="1:6" ht="15.75" customHeight="1" x14ac:dyDescent="0.2">
      <c r="A54" s="153" t="s">
        <v>219</v>
      </c>
      <c r="B54" s="154" t="s">
        <v>292</v>
      </c>
      <c r="C54" s="155" t="s">
        <v>291</v>
      </c>
      <c r="D54" s="156"/>
      <c r="E54" s="156"/>
      <c r="F54" s="158"/>
    </row>
    <row r="55" spans="1:6" ht="15.75" customHeight="1" x14ac:dyDescent="0.2">
      <c r="A55" s="153" t="s">
        <v>219</v>
      </c>
      <c r="B55" s="154" t="s">
        <v>292</v>
      </c>
      <c r="C55" s="155" t="s">
        <v>291</v>
      </c>
      <c r="D55" s="156"/>
      <c r="E55" s="156"/>
      <c r="F55" s="158"/>
    </row>
    <row r="56" spans="1:6" ht="15.75" customHeight="1" x14ac:dyDescent="0.2">
      <c r="A56" s="153" t="s">
        <v>219</v>
      </c>
      <c r="B56" s="154" t="s">
        <v>292</v>
      </c>
      <c r="C56" s="155" t="s">
        <v>291</v>
      </c>
      <c r="D56" s="156"/>
      <c r="E56" s="156"/>
      <c r="F56" s="158"/>
    </row>
    <row r="57" spans="1:6" ht="15.75" customHeight="1" x14ac:dyDescent="0.2">
      <c r="A57" s="153" t="s">
        <v>219</v>
      </c>
      <c r="B57" s="154" t="s">
        <v>187</v>
      </c>
      <c r="C57" s="155" t="s">
        <v>291</v>
      </c>
      <c r="D57" s="156"/>
      <c r="E57" s="156"/>
      <c r="F57" s="158"/>
    </row>
    <row r="58" spans="1:6" ht="15.75" customHeight="1" x14ac:dyDescent="0.2">
      <c r="A58" s="153" t="s">
        <v>219</v>
      </c>
      <c r="B58" s="154" t="s">
        <v>187</v>
      </c>
      <c r="C58" s="155" t="s">
        <v>291</v>
      </c>
      <c r="D58" s="157"/>
      <c r="E58" s="156"/>
      <c r="F58" s="158"/>
    </row>
    <row r="59" spans="1:6" ht="15.75" customHeight="1" x14ac:dyDescent="0.2">
      <c r="A59" s="153" t="s">
        <v>219</v>
      </c>
      <c r="B59" s="154" t="s">
        <v>187</v>
      </c>
      <c r="C59" s="155" t="s">
        <v>291</v>
      </c>
      <c r="D59" s="157"/>
      <c r="E59" s="156"/>
      <c r="F59" s="158"/>
    </row>
    <row r="60" spans="1:6" ht="15.75" customHeight="1" x14ac:dyDescent="0.2">
      <c r="A60" s="158"/>
      <c r="B60" s="158"/>
      <c r="C60" s="158"/>
      <c r="D60" s="158"/>
      <c r="E60" s="158"/>
      <c r="F60" s="158"/>
    </row>
    <row r="61" spans="1:6" ht="15.75" customHeight="1" x14ac:dyDescent="0.2">
      <c r="A61" s="150"/>
      <c r="B61" s="150"/>
      <c r="C61" s="414" t="s">
        <v>285</v>
      </c>
      <c r="D61" s="415"/>
      <c r="E61" s="415"/>
      <c r="F61" s="158"/>
    </row>
    <row r="62" spans="1:6" ht="15.75" customHeight="1" x14ac:dyDescent="0.2">
      <c r="A62" s="153" t="s">
        <v>220</v>
      </c>
      <c r="B62" s="154" t="s">
        <v>290</v>
      </c>
      <c r="C62" s="155" t="s">
        <v>291</v>
      </c>
      <c r="D62" s="156"/>
      <c r="E62" s="156"/>
      <c r="F62" s="158"/>
    </row>
    <row r="63" spans="1:6" ht="15.75" customHeight="1" x14ac:dyDescent="0.2">
      <c r="A63" s="153" t="s">
        <v>220</v>
      </c>
      <c r="B63" s="154" t="s">
        <v>290</v>
      </c>
      <c r="C63" s="155" t="s">
        <v>291</v>
      </c>
      <c r="D63" s="156"/>
      <c r="E63" s="156"/>
      <c r="F63" s="158"/>
    </row>
    <row r="64" spans="1:6" ht="15.75" customHeight="1" x14ac:dyDescent="0.2">
      <c r="A64" s="153" t="s">
        <v>220</v>
      </c>
      <c r="B64" s="154" t="s">
        <v>290</v>
      </c>
      <c r="C64" s="155" t="s">
        <v>291</v>
      </c>
      <c r="D64" s="156"/>
      <c r="E64" s="156"/>
      <c r="F64" s="158"/>
    </row>
    <row r="65" spans="1:6" ht="15.75" customHeight="1" x14ac:dyDescent="0.2">
      <c r="A65" s="153" t="s">
        <v>220</v>
      </c>
      <c r="B65" s="154" t="s">
        <v>292</v>
      </c>
      <c r="C65" s="155" t="s">
        <v>291</v>
      </c>
      <c r="D65" s="156"/>
      <c r="E65" s="156"/>
      <c r="F65" s="158"/>
    </row>
    <row r="66" spans="1:6" ht="15.75" customHeight="1" x14ac:dyDescent="0.2">
      <c r="A66" s="153" t="s">
        <v>220</v>
      </c>
      <c r="B66" s="154" t="s">
        <v>292</v>
      </c>
      <c r="C66" s="155" t="s">
        <v>291</v>
      </c>
      <c r="D66" s="156"/>
      <c r="E66" s="156"/>
      <c r="F66" s="158"/>
    </row>
    <row r="67" spans="1:6" ht="15.75" customHeight="1" x14ac:dyDescent="0.2">
      <c r="A67" s="153" t="s">
        <v>220</v>
      </c>
      <c r="B67" s="154" t="s">
        <v>292</v>
      </c>
      <c r="C67" s="155" t="s">
        <v>291</v>
      </c>
      <c r="D67" s="156"/>
      <c r="E67" s="156"/>
      <c r="F67" s="158"/>
    </row>
    <row r="68" spans="1:6" ht="15.75" customHeight="1" x14ac:dyDescent="0.2">
      <c r="A68" s="153" t="s">
        <v>220</v>
      </c>
      <c r="B68" s="154" t="s">
        <v>187</v>
      </c>
      <c r="C68" s="155" t="s">
        <v>291</v>
      </c>
      <c r="D68" s="156"/>
      <c r="E68" s="156"/>
      <c r="F68" s="158"/>
    </row>
    <row r="69" spans="1:6" ht="15.75" customHeight="1" x14ac:dyDescent="0.2">
      <c r="A69" s="153" t="s">
        <v>220</v>
      </c>
      <c r="B69" s="154" t="s">
        <v>187</v>
      </c>
      <c r="C69" s="155" t="s">
        <v>291</v>
      </c>
      <c r="D69" s="157"/>
      <c r="E69" s="156"/>
      <c r="F69" s="158"/>
    </row>
    <row r="70" spans="1:6" ht="15.75" customHeight="1" x14ac:dyDescent="0.2">
      <c r="A70" s="153" t="s">
        <v>220</v>
      </c>
      <c r="B70" s="154" t="s">
        <v>187</v>
      </c>
      <c r="C70" s="155" t="s">
        <v>291</v>
      </c>
      <c r="D70" s="157"/>
      <c r="E70" s="156"/>
      <c r="F70" s="158"/>
    </row>
    <row r="71" spans="1:6" ht="15.75" customHeight="1" x14ac:dyDescent="0.2">
      <c r="A71" s="158"/>
      <c r="B71" s="158"/>
      <c r="C71" s="158"/>
      <c r="D71" s="158"/>
      <c r="E71" s="158"/>
      <c r="F71" s="158"/>
    </row>
    <row r="72" spans="1:6" ht="15.75" customHeight="1" x14ac:dyDescent="0.2">
      <c r="A72" s="150"/>
      <c r="B72" s="150"/>
      <c r="C72" s="414" t="s">
        <v>285</v>
      </c>
      <c r="D72" s="415"/>
      <c r="E72" s="415"/>
      <c r="F72" s="158"/>
    </row>
    <row r="73" spans="1:6" ht="15.75" customHeight="1" x14ac:dyDescent="0.2">
      <c r="A73" s="153" t="s">
        <v>221</v>
      </c>
      <c r="B73" s="154" t="s">
        <v>290</v>
      </c>
      <c r="C73" s="155" t="s">
        <v>291</v>
      </c>
      <c r="D73" s="156"/>
      <c r="E73" s="156"/>
      <c r="F73" s="158"/>
    </row>
    <row r="74" spans="1:6" ht="15.75" customHeight="1" x14ac:dyDescent="0.2">
      <c r="A74" s="153" t="s">
        <v>221</v>
      </c>
      <c r="B74" s="154" t="s">
        <v>290</v>
      </c>
      <c r="C74" s="155" t="s">
        <v>291</v>
      </c>
      <c r="D74" s="156"/>
      <c r="E74" s="156"/>
      <c r="F74" s="158"/>
    </row>
    <row r="75" spans="1:6" ht="15.75" customHeight="1" x14ac:dyDescent="0.2">
      <c r="A75" s="153" t="s">
        <v>221</v>
      </c>
      <c r="B75" s="154" t="s">
        <v>290</v>
      </c>
      <c r="C75" s="155" t="s">
        <v>291</v>
      </c>
      <c r="D75" s="156"/>
      <c r="E75" s="156"/>
      <c r="F75" s="158"/>
    </row>
    <row r="76" spans="1:6" ht="15.75" customHeight="1" x14ac:dyDescent="0.2">
      <c r="A76" s="153" t="s">
        <v>221</v>
      </c>
      <c r="B76" s="154" t="s">
        <v>292</v>
      </c>
      <c r="C76" s="155" t="s">
        <v>291</v>
      </c>
      <c r="D76" s="156"/>
      <c r="E76" s="156"/>
      <c r="F76" s="158"/>
    </row>
    <row r="77" spans="1:6" ht="15.75" customHeight="1" x14ac:dyDescent="0.2">
      <c r="A77" s="153" t="s">
        <v>221</v>
      </c>
      <c r="B77" s="154" t="s">
        <v>292</v>
      </c>
      <c r="C77" s="155" t="s">
        <v>291</v>
      </c>
      <c r="D77" s="156"/>
      <c r="E77" s="156"/>
      <c r="F77" s="158"/>
    </row>
    <row r="78" spans="1:6" ht="15.75" customHeight="1" x14ac:dyDescent="0.2">
      <c r="A78" s="153" t="s">
        <v>221</v>
      </c>
      <c r="B78" s="154" t="s">
        <v>292</v>
      </c>
      <c r="C78" s="155" t="s">
        <v>291</v>
      </c>
      <c r="D78" s="156"/>
      <c r="E78" s="156"/>
      <c r="F78" s="158"/>
    </row>
    <row r="79" spans="1:6" ht="15.75" customHeight="1" x14ac:dyDescent="0.2">
      <c r="A79" s="153" t="s">
        <v>221</v>
      </c>
      <c r="B79" s="154" t="s">
        <v>187</v>
      </c>
      <c r="C79" s="155" t="s">
        <v>291</v>
      </c>
      <c r="D79" s="156"/>
      <c r="E79" s="156"/>
      <c r="F79" s="158"/>
    </row>
    <row r="80" spans="1:6" ht="15.75" customHeight="1" x14ac:dyDescent="0.2">
      <c r="A80" s="153" t="s">
        <v>221</v>
      </c>
      <c r="B80" s="154" t="s">
        <v>187</v>
      </c>
      <c r="C80" s="155" t="s">
        <v>291</v>
      </c>
      <c r="D80" s="157"/>
      <c r="E80" s="156"/>
      <c r="F80" s="158"/>
    </row>
    <row r="81" spans="1:6" ht="15.75" customHeight="1" x14ac:dyDescent="0.2">
      <c r="A81" s="153" t="s">
        <v>221</v>
      </c>
      <c r="B81" s="154" t="s">
        <v>187</v>
      </c>
      <c r="C81" s="155" t="s">
        <v>291</v>
      </c>
      <c r="D81" s="157"/>
      <c r="E81" s="156"/>
      <c r="F81" s="158"/>
    </row>
    <row r="82" spans="1:6" ht="15.75" customHeight="1" x14ac:dyDescent="0.2">
      <c r="A82" s="158"/>
      <c r="B82" s="158"/>
      <c r="C82" s="158"/>
      <c r="D82" s="158"/>
      <c r="E82" s="158"/>
      <c r="F82" s="158"/>
    </row>
    <row r="83" spans="1:6" ht="15.75" customHeight="1" x14ac:dyDescent="0.2">
      <c r="A83" s="150"/>
      <c r="B83" s="150"/>
      <c r="C83" s="414" t="s">
        <v>285</v>
      </c>
      <c r="D83" s="415"/>
      <c r="E83" s="415"/>
      <c r="F83" s="158"/>
    </row>
    <row r="84" spans="1:6" ht="15.75" customHeight="1" x14ac:dyDescent="0.2">
      <c r="A84" s="153" t="s">
        <v>222</v>
      </c>
      <c r="B84" s="154" t="s">
        <v>290</v>
      </c>
      <c r="C84" s="155" t="s">
        <v>291</v>
      </c>
      <c r="D84" s="156"/>
      <c r="E84" s="156"/>
      <c r="F84" s="158"/>
    </row>
    <row r="85" spans="1:6" ht="15.75" customHeight="1" x14ac:dyDescent="0.2">
      <c r="A85" s="153" t="s">
        <v>222</v>
      </c>
      <c r="B85" s="154" t="s">
        <v>290</v>
      </c>
      <c r="C85" s="155" t="s">
        <v>291</v>
      </c>
      <c r="D85" s="156"/>
      <c r="E85" s="156"/>
      <c r="F85" s="158"/>
    </row>
    <row r="86" spans="1:6" ht="15.75" customHeight="1" x14ac:dyDescent="0.2">
      <c r="A86" s="153" t="s">
        <v>222</v>
      </c>
      <c r="B86" s="154" t="s">
        <v>290</v>
      </c>
      <c r="C86" s="155" t="s">
        <v>291</v>
      </c>
      <c r="D86" s="156"/>
      <c r="E86" s="156"/>
      <c r="F86" s="158"/>
    </row>
    <row r="87" spans="1:6" ht="15.75" customHeight="1" x14ac:dyDescent="0.2">
      <c r="A87" s="153" t="s">
        <v>222</v>
      </c>
      <c r="B87" s="154" t="s">
        <v>292</v>
      </c>
      <c r="C87" s="155" t="s">
        <v>291</v>
      </c>
      <c r="D87" s="156"/>
      <c r="E87" s="156"/>
      <c r="F87" s="158"/>
    </row>
    <row r="88" spans="1:6" ht="15.75" customHeight="1" x14ac:dyDescent="0.2">
      <c r="A88" s="153" t="s">
        <v>222</v>
      </c>
      <c r="B88" s="154" t="s">
        <v>292</v>
      </c>
      <c r="C88" s="155" t="s">
        <v>291</v>
      </c>
      <c r="D88" s="156"/>
      <c r="E88" s="156"/>
      <c r="F88" s="158"/>
    </row>
    <row r="89" spans="1:6" ht="15.75" customHeight="1" x14ac:dyDescent="0.2">
      <c r="A89" s="153" t="s">
        <v>222</v>
      </c>
      <c r="B89" s="154" t="s">
        <v>292</v>
      </c>
      <c r="C89" s="155" t="s">
        <v>291</v>
      </c>
      <c r="D89" s="156"/>
      <c r="E89" s="156"/>
      <c r="F89" s="158"/>
    </row>
    <row r="90" spans="1:6" ht="15.75" customHeight="1" x14ac:dyDescent="0.2">
      <c r="A90" s="153" t="s">
        <v>222</v>
      </c>
      <c r="B90" s="154" t="s">
        <v>187</v>
      </c>
      <c r="C90" s="155" t="s">
        <v>291</v>
      </c>
      <c r="D90" s="156"/>
      <c r="E90" s="156"/>
      <c r="F90" s="158"/>
    </row>
    <row r="91" spans="1:6" ht="15.75" customHeight="1" x14ac:dyDescent="0.2">
      <c r="A91" s="153" t="s">
        <v>222</v>
      </c>
      <c r="B91" s="154" t="s">
        <v>187</v>
      </c>
      <c r="C91" s="155" t="s">
        <v>291</v>
      </c>
      <c r="D91" s="157"/>
      <c r="E91" s="156"/>
      <c r="F91" s="158"/>
    </row>
    <row r="92" spans="1:6" ht="15.75" customHeight="1" x14ac:dyDescent="0.2">
      <c r="A92" s="153" t="s">
        <v>222</v>
      </c>
      <c r="B92" s="154" t="s">
        <v>187</v>
      </c>
      <c r="C92" s="155" t="s">
        <v>291</v>
      </c>
      <c r="D92" s="157"/>
      <c r="E92" s="156"/>
      <c r="F92" s="158"/>
    </row>
    <row r="93" spans="1:6" ht="15.75" customHeight="1" x14ac:dyDescent="0.2">
      <c r="A93" s="158"/>
      <c r="B93" s="158"/>
      <c r="C93" s="158"/>
      <c r="D93" s="158"/>
      <c r="E93" s="158"/>
      <c r="F93" s="158"/>
    </row>
    <row r="94" spans="1:6" ht="15.75" customHeight="1" x14ac:dyDescent="0.2">
      <c r="A94" s="150"/>
      <c r="B94" s="150"/>
      <c r="C94" s="414" t="s">
        <v>285</v>
      </c>
      <c r="D94" s="415"/>
      <c r="E94" s="415"/>
      <c r="F94" s="158"/>
    </row>
    <row r="95" spans="1:6" ht="15.75" customHeight="1" x14ac:dyDescent="0.2">
      <c r="A95" s="153" t="s">
        <v>223</v>
      </c>
      <c r="B95" s="154" t="s">
        <v>290</v>
      </c>
      <c r="C95" s="155" t="s">
        <v>291</v>
      </c>
      <c r="D95" s="156"/>
      <c r="E95" s="156"/>
      <c r="F95" s="158"/>
    </row>
    <row r="96" spans="1:6" ht="15.75" customHeight="1" x14ac:dyDescent="0.2">
      <c r="A96" s="153" t="s">
        <v>223</v>
      </c>
      <c r="B96" s="154" t="s">
        <v>290</v>
      </c>
      <c r="C96" s="155" t="s">
        <v>291</v>
      </c>
      <c r="D96" s="156"/>
      <c r="E96" s="156"/>
      <c r="F96" s="158"/>
    </row>
    <row r="97" spans="1:6" ht="15.75" customHeight="1" x14ac:dyDescent="0.2">
      <c r="A97" s="153" t="s">
        <v>223</v>
      </c>
      <c r="B97" s="154" t="s">
        <v>290</v>
      </c>
      <c r="C97" s="155" t="s">
        <v>291</v>
      </c>
      <c r="D97" s="156"/>
      <c r="E97" s="156"/>
      <c r="F97" s="158"/>
    </row>
    <row r="98" spans="1:6" ht="15.75" customHeight="1" x14ac:dyDescent="0.2">
      <c r="A98" s="153" t="s">
        <v>223</v>
      </c>
      <c r="B98" s="154" t="s">
        <v>292</v>
      </c>
      <c r="C98" s="155" t="s">
        <v>291</v>
      </c>
      <c r="D98" s="156"/>
      <c r="E98" s="156"/>
      <c r="F98" s="158"/>
    </row>
    <row r="99" spans="1:6" ht="15.75" customHeight="1" x14ac:dyDescent="0.2">
      <c r="A99" s="153" t="s">
        <v>223</v>
      </c>
      <c r="B99" s="154" t="s">
        <v>292</v>
      </c>
      <c r="C99" s="155" t="s">
        <v>291</v>
      </c>
      <c r="D99" s="156"/>
      <c r="E99" s="156"/>
      <c r="F99" s="158"/>
    </row>
    <row r="100" spans="1:6" ht="15.75" customHeight="1" x14ac:dyDescent="0.2">
      <c r="A100" s="153" t="s">
        <v>223</v>
      </c>
      <c r="B100" s="154" t="s">
        <v>292</v>
      </c>
      <c r="C100" s="155" t="s">
        <v>291</v>
      </c>
      <c r="D100" s="156"/>
      <c r="E100" s="156"/>
      <c r="F100" s="158"/>
    </row>
    <row r="101" spans="1:6" ht="15.75" customHeight="1" x14ac:dyDescent="0.2">
      <c r="A101" s="153" t="s">
        <v>223</v>
      </c>
      <c r="B101" s="154" t="s">
        <v>187</v>
      </c>
      <c r="C101" s="155" t="s">
        <v>291</v>
      </c>
      <c r="D101" s="156"/>
      <c r="E101" s="156"/>
      <c r="F101" s="158"/>
    </row>
    <row r="102" spans="1:6" ht="15.75" customHeight="1" x14ac:dyDescent="0.2">
      <c r="A102" s="153" t="s">
        <v>223</v>
      </c>
      <c r="B102" s="154" t="s">
        <v>187</v>
      </c>
      <c r="C102" s="155" t="s">
        <v>291</v>
      </c>
      <c r="D102" s="157"/>
      <c r="E102" s="156"/>
      <c r="F102" s="158"/>
    </row>
    <row r="103" spans="1:6" ht="15.75" customHeight="1" x14ac:dyDescent="0.2">
      <c r="A103" s="153" t="s">
        <v>223</v>
      </c>
      <c r="B103" s="154" t="s">
        <v>187</v>
      </c>
      <c r="C103" s="155" t="s">
        <v>291</v>
      </c>
      <c r="D103" s="157"/>
      <c r="E103" s="156"/>
      <c r="F103" s="158"/>
    </row>
    <row r="104" spans="1:6" ht="15.75" customHeight="1" x14ac:dyDescent="0.2">
      <c r="A104" s="158"/>
      <c r="B104" s="158"/>
      <c r="C104" s="158"/>
      <c r="D104" s="158"/>
      <c r="E104" s="158"/>
      <c r="F104" s="158"/>
    </row>
    <row r="105" spans="1:6" ht="15.75" customHeight="1" x14ac:dyDescent="0.2">
      <c r="A105" s="150"/>
      <c r="B105" s="150"/>
      <c r="C105" s="414" t="s">
        <v>285</v>
      </c>
      <c r="D105" s="415"/>
      <c r="E105" s="415"/>
      <c r="F105" s="158"/>
    </row>
    <row r="106" spans="1:6" ht="15.75" customHeight="1" x14ac:dyDescent="0.2">
      <c r="A106" s="153" t="s">
        <v>224</v>
      </c>
      <c r="B106" s="154" t="s">
        <v>290</v>
      </c>
      <c r="C106" s="155" t="s">
        <v>291</v>
      </c>
      <c r="D106" s="156"/>
      <c r="E106" s="156"/>
      <c r="F106" s="158"/>
    </row>
    <row r="107" spans="1:6" ht="15.75" customHeight="1" x14ac:dyDescent="0.2">
      <c r="A107" s="153" t="s">
        <v>224</v>
      </c>
      <c r="B107" s="154" t="s">
        <v>290</v>
      </c>
      <c r="C107" s="155" t="s">
        <v>291</v>
      </c>
      <c r="D107" s="156"/>
      <c r="E107" s="156"/>
      <c r="F107" s="158"/>
    </row>
    <row r="108" spans="1:6" ht="15.75" customHeight="1" x14ac:dyDescent="0.2">
      <c r="A108" s="153" t="s">
        <v>224</v>
      </c>
      <c r="B108" s="154" t="s">
        <v>290</v>
      </c>
      <c r="C108" s="155" t="s">
        <v>291</v>
      </c>
      <c r="D108" s="156"/>
      <c r="E108" s="156"/>
      <c r="F108" s="158"/>
    </row>
    <row r="109" spans="1:6" ht="15.75" customHeight="1" x14ac:dyDescent="0.2">
      <c r="A109" s="153" t="s">
        <v>224</v>
      </c>
      <c r="B109" s="154" t="s">
        <v>292</v>
      </c>
      <c r="C109" s="155" t="s">
        <v>291</v>
      </c>
      <c r="D109" s="156"/>
      <c r="E109" s="156"/>
      <c r="F109" s="158"/>
    </row>
    <row r="110" spans="1:6" ht="15.75" customHeight="1" x14ac:dyDescent="0.2">
      <c r="A110" s="153" t="s">
        <v>224</v>
      </c>
      <c r="B110" s="154" t="s">
        <v>292</v>
      </c>
      <c r="C110" s="155" t="s">
        <v>291</v>
      </c>
      <c r="D110" s="156"/>
      <c r="E110" s="156"/>
      <c r="F110" s="158"/>
    </row>
    <row r="111" spans="1:6" ht="15.75" customHeight="1" x14ac:dyDescent="0.2">
      <c r="A111" s="153" t="s">
        <v>224</v>
      </c>
      <c r="B111" s="154" t="s">
        <v>292</v>
      </c>
      <c r="C111" s="155" t="s">
        <v>291</v>
      </c>
      <c r="D111" s="156"/>
      <c r="E111" s="156"/>
      <c r="F111" s="158"/>
    </row>
    <row r="112" spans="1:6" ht="15.75" customHeight="1" x14ac:dyDescent="0.2">
      <c r="A112" s="153" t="s">
        <v>224</v>
      </c>
      <c r="B112" s="154" t="s">
        <v>187</v>
      </c>
      <c r="C112" s="155" t="s">
        <v>291</v>
      </c>
      <c r="D112" s="156"/>
      <c r="E112" s="156"/>
      <c r="F112" s="158"/>
    </row>
    <row r="113" spans="1:6" ht="15.75" customHeight="1" x14ac:dyDescent="0.2">
      <c r="A113" s="153" t="s">
        <v>224</v>
      </c>
      <c r="B113" s="154" t="s">
        <v>187</v>
      </c>
      <c r="C113" s="155" t="s">
        <v>291</v>
      </c>
      <c r="D113" s="157"/>
      <c r="E113" s="156"/>
      <c r="F113" s="158"/>
    </row>
    <row r="114" spans="1:6" ht="15.75" customHeight="1" x14ac:dyDescent="0.2">
      <c r="A114" s="153" t="s">
        <v>224</v>
      </c>
      <c r="B114" s="154" t="s">
        <v>187</v>
      </c>
      <c r="C114" s="155" t="s">
        <v>291</v>
      </c>
      <c r="D114" s="157"/>
      <c r="E114" s="156"/>
      <c r="F114" s="158"/>
    </row>
    <row r="115" spans="1:6" ht="15.75" customHeight="1" x14ac:dyDescent="0.2">
      <c r="A115" s="158"/>
      <c r="B115" s="158"/>
      <c r="C115" s="158"/>
      <c r="D115" s="158"/>
      <c r="E115" s="158"/>
      <c r="F115" s="158"/>
    </row>
    <row r="116" spans="1:6" ht="15.75" customHeight="1" x14ac:dyDescent="0.2">
      <c r="A116" s="150"/>
      <c r="B116" s="150"/>
      <c r="C116" s="414" t="s">
        <v>285</v>
      </c>
      <c r="D116" s="415"/>
      <c r="E116" s="415"/>
      <c r="F116" s="158"/>
    </row>
    <row r="117" spans="1:6" ht="15.75" customHeight="1" x14ac:dyDescent="0.2">
      <c r="A117" s="153" t="s">
        <v>225</v>
      </c>
      <c r="B117" s="154" t="s">
        <v>290</v>
      </c>
      <c r="C117" s="155" t="s">
        <v>291</v>
      </c>
      <c r="D117" s="156"/>
      <c r="E117" s="156"/>
      <c r="F117" s="158"/>
    </row>
    <row r="118" spans="1:6" ht="15.75" customHeight="1" x14ac:dyDescent="0.2">
      <c r="A118" s="153" t="s">
        <v>225</v>
      </c>
      <c r="B118" s="154" t="s">
        <v>290</v>
      </c>
      <c r="C118" s="155" t="s">
        <v>291</v>
      </c>
      <c r="D118" s="156"/>
      <c r="E118" s="156"/>
      <c r="F118" s="158"/>
    </row>
    <row r="119" spans="1:6" ht="15.75" customHeight="1" x14ac:dyDescent="0.2">
      <c r="A119" s="153" t="s">
        <v>225</v>
      </c>
      <c r="B119" s="154" t="s">
        <v>290</v>
      </c>
      <c r="C119" s="155" t="s">
        <v>291</v>
      </c>
      <c r="D119" s="156"/>
      <c r="E119" s="156"/>
      <c r="F119" s="158"/>
    </row>
    <row r="120" spans="1:6" ht="15.75" customHeight="1" x14ac:dyDescent="0.2">
      <c r="A120" s="153" t="s">
        <v>225</v>
      </c>
      <c r="B120" s="154" t="s">
        <v>292</v>
      </c>
      <c r="C120" s="155" t="s">
        <v>291</v>
      </c>
      <c r="D120" s="156"/>
      <c r="E120" s="156"/>
      <c r="F120" s="158"/>
    </row>
    <row r="121" spans="1:6" ht="15.75" customHeight="1" x14ac:dyDescent="0.2">
      <c r="A121" s="153" t="s">
        <v>225</v>
      </c>
      <c r="B121" s="154" t="s">
        <v>292</v>
      </c>
      <c r="C121" s="155" t="s">
        <v>291</v>
      </c>
      <c r="D121" s="156"/>
      <c r="E121" s="156"/>
      <c r="F121" s="158"/>
    </row>
    <row r="122" spans="1:6" ht="15.75" customHeight="1" x14ac:dyDescent="0.2">
      <c r="A122" s="153" t="s">
        <v>225</v>
      </c>
      <c r="B122" s="154" t="s">
        <v>292</v>
      </c>
      <c r="C122" s="155" t="s">
        <v>291</v>
      </c>
      <c r="D122" s="156"/>
      <c r="E122" s="156"/>
      <c r="F122" s="158"/>
    </row>
    <row r="123" spans="1:6" ht="15.75" customHeight="1" x14ac:dyDescent="0.2">
      <c r="A123" s="153" t="s">
        <v>225</v>
      </c>
      <c r="B123" s="154" t="s">
        <v>187</v>
      </c>
      <c r="C123" s="155" t="s">
        <v>291</v>
      </c>
      <c r="D123" s="156"/>
      <c r="E123" s="156"/>
      <c r="F123" s="158"/>
    </row>
    <row r="124" spans="1:6" ht="15.75" customHeight="1" x14ac:dyDescent="0.2">
      <c r="A124" s="153" t="s">
        <v>225</v>
      </c>
      <c r="B124" s="154" t="s">
        <v>187</v>
      </c>
      <c r="C124" s="155" t="s">
        <v>291</v>
      </c>
      <c r="D124" s="157"/>
      <c r="E124" s="156"/>
      <c r="F124" s="158"/>
    </row>
    <row r="125" spans="1:6" ht="15.75" customHeight="1" x14ac:dyDescent="0.2">
      <c r="A125" s="153" t="s">
        <v>225</v>
      </c>
      <c r="B125" s="154" t="s">
        <v>187</v>
      </c>
      <c r="C125" s="155" t="s">
        <v>291</v>
      </c>
      <c r="D125" s="157"/>
      <c r="E125" s="156"/>
      <c r="F125" s="158"/>
    </row>
    <row r="126" spans="1:6" ht="15.75" customHeight="1" x14ac:dyDescent="0.2">
      <c r="A126" s="158"/>
      <c r="B126" s="158"/>
      <c r="C126" s="158"/>
      <c r="D126" s="158"/>
      <c r="E126" s="158"/>
      <c r="F126" s="158"/>
    </row>
    <row r="127" spans="1:6" ht="15.75" customHeight="1" x14ac:dyDescent="0.2">
      <c r="A127" s="150"/>
      <c r="B127" s="150"/>
      <c r="C127" s="414" t="s">
        <v>285</v>
      </c>
      <c r="D127" s="415"/>
      <c r="E127" s="415"/>
      <c r="F127" s="158"/>
    </row>
    <row r="128" spans="1:6" ht="15.75" customHeight="1" x14ac:dyDescent="0.2">
      <c r="A128" s="153" t="s">
        <v>226</v>
      </c>
      <c r="B128" s="154" t="s">
        <v>290</v>
      </c>
      <c r="C128" s="155" t="s">
        <v>291</v>
      </c>
      <c r="D128" s="156"/>
      <c r="E128" s="156"/>
      <c r="F128" s="158"/>
    </row>
    <row r="129" spans="1:6" ht="15.75" customHeight="1" x14ac:dyDescent="0.2">
      <c r="A129" s="153" t="s">
        <v>226</v>
      </c>
      <c r="B129" s="154" t="s">
        <v>290</v>
      </c>
      <c r="C129" s="155" t="s">
        <v>291</v>
      </c>
      <c r="D129" s="156"/>
      <c r="E129" s="156"/>
      <c r="F129" s="158"/>
    </row>
    <row r="130" spans="1:6" ht="15.75" customHeight="1" x14ac:dyDescent="0.2">
      <c r="A130" s="153" t="s">
        <v>226</v>
      </c>
      <c r="B130" s="154" t="s">
        <v>290</v>
      </c>
      <c r="C130" s="155" t="s">
        <v>291</v>
      </c>
      <c r="D130" s="156"/>
      <c r="E130" s="156"/>
      <c r="F130" s="158"/>
    </row>
    <row r="131" spans="1:6" ht="15.75" customHeight="1" x14ac:dyDescent="0.2">
      <c r="A131" s="153" t="s">
        <v>226</v>
      </c>
      <c r="B131" s="154" t="s">
        <v>292</v>
      </c>
      <c r="C131" s="155" t="s">
        <v>291</v>
      </c>
      <c r="D131" s="156"/>
      <c r="E131" s="156"/>
      <c r="F131" s="158"/>
    </row>
    <row r="132" spans="1:6" ht="15.75" customHeight="1" x14ac:dyDescent="0.2">
      <c r="A132" s="153" t="s">
        <v>226</v>
      </c>
      <c r="B132" s="154" t="s">
        <v>292</v>
      </c>
      <c r="C132" s="155" t="s">
        <v>291</v>
      </c>
      <c r="D132" s="156"/>
      <c r="E132" s="156"/>
      <c r="F132" s="158"/>
    </row>
    <row r="133" spans="1:6" ht="15.75" customHeight="1" x14ac:dyDescent="0.2">
      <c r="A133" s="153" t="s">
        <v>226</v>
      </c>
      <c r="B133" s="154" t="s">
        <v>292</v>
      </c>
      <c r="C133" s="155" t="s">
        <v>291</v>
      </c>
      <c r="D133" s="156"/>
      <c r="E133" s="156"/>
      <c r="F133" s="158"/>
    </row>
    <row r="134" spans="1:6" ht="15.75" customHeight="1" x14ac:dyDescent="0.2">
      <c r="A134" s="153" t="s">
        <v>226</v>
      </c>
      <c r="B134" s="154" t="s">
        <v>187</v>
      </c>
      <c r="C134" s="155" t="s">
        <v>291</v>
      </c>
      <c r="D134" s="156"/>
      <c r="E134" s="156"/>
      <c r="F134" s="158"/>
    </row>
    <row r="135" spans="1:6" ht="15.75" customHeight="1" x14ac:dyDescent="0.2">
      <c r="A135" s="153" t="s">
        <v>226</v>
      </c>
      <c r="B135" s="154" t="s">
        <v>187</v>
      </c>
      <c r="C135" s="155" t="s">
        <v>291</v>
      </c>
      <c r="D135" s="157"/>
      <c r="E135" s="156"/>
      <c r="F135" s="158"/>
    </row>
    <row r="136" spans="1:6" ht="15.75" customHeight="1" x14ac:dyDescent="0.2">
      <c r="A136" s="153" t="s">
        <v>226</v>
      </c>
      <c r="B136" s="154" t="s">
        <v>187</v>
      </c>
      <c r="C136" s="155" t="s">
        <v>291</v>
      </c>
      <c r="D136" s="157"/>
      <c r="E136" s="156"/>
      <c r="F136" s="158"/>
    </row>
    <row r="137" spans="1:6" ht="15.75" customHeight="1" x14ac:dyDescent="0.2">
      <c r="A137" s="158"/>
      <c r="B137" s="158"/>
      <c r="C137" s="158"/>
      <c r="D137" s="158"/>
      <c r="E137" s="158"/>
      <c r="F137" s="158"/>
    </row>
    <row r="138" spans="1:6" ht="15.75" customHeight="1" x14ac:dyDescent="0.2">
      <c r="A138" s="150"/>
      <c r="B138" s="150"/>
      <c r="C138" s="414" t="s">
        <v>285</v>
      </c>
      <c r="D138" s="415"/>
      <c r="E138" s="415"/>
      <c r="F138" s="158"/>
    </row>
    <row r="139" spans="1:6" ht="15.75" customHeight="1" x14ac:dyDescent="0.2">
      <c r="A139" s="153" t="s">
        <v>227</v>
      </c>
      <c r="B139" s="154" t="s">
        <v>290</v>
      </c>
      <c r="C139" s="155" t="s">
        <v>291</v>
      </c>
      <c r="D139" s="156"/>
      <c r="E139" s="156"/>
      <c r="F139" s="158"/>
    </row>
    <row r="140" spans="1:6" ht="15.75" customHeight="1" x14ac:dyDescent="0.2">
      <c r="A140" s="153" t="s">
        <v>227</v>
      </c>
      <c r="B140" s="154" t="s">
        <v>290</v>
      </c>
      <c r="C140" s="155" t="s">
        <v>291</v>
      </c>
      <c r="D140" s="156"/>
      <c r="E140" s="156"/>
      <c r="F140" s="158"/>
    </row>
    <row r="141" spans="1:6" ht="15.75" customHeight="1" x14ac:dyDescent="0.2">
      <c r="A141" s="153" t="s">
        <v>227</v>
      </c>
      <c r="B141" s="154" t="s">
        <v>290</v>
      </c>
      <c r="C141" s="155" t="s">
        <v>291</v>
      </c>
      <c r="D141" s="156"/>
      <c r="E141" s="156"/>
      <c r="F141" s="158"/>
    </row>
    <row r="142" spans="1:6" ht="15.75" customHeight="1" x14ac:dyDescent="0.2">
      <c r="A142" s="153" t="s">
        <v>227</v>
      </c>
      <c r="B142" s="154" t="s">
        <v>292</v>
      </c>
      <c r="C142" s="155" t="s">
        <v>291</v>
      </c>
      <c r="D142" s="156"/>
      <c r="E142" s="156"/>
      <c r="F142" s="158"/>
    </row>
    <row r="143" spans="1:6" ht="15.75" customHeight="1" x14ac:dyDescent="0.2">
      <c r="A143" s="153" t="s">
        <v>227</v>
      </c>
      <c r="B143" s="154" t="s">
        <v>292</v>
      </c>
      <c r="C143" s="155" t="s">
        <v>291</v>
      </c>
      <c r="D143" s="156"/>
      <c r="E143" s="156"/>
      <c r="F143" s="158"/>
    </row>
    <row r="144" spans="1:6" ht="15.75" customHeight="1" x14ac:dyDescent="0.2">
      <c r="A144" s="153" t="s">
        <v>227</v>
      </c>
      <c r="B144" s="154" t="s">
        <v>292</v>
      </c>
      <c r="C144" s="155" t="s">
        <v>291</v>
      </c>
      <c r="D144" s="156"/>
      <c r="E144" s="156"/>
      <c r="F144" s="158"/>
    </row>
    <row r="145" spans="1:6" ht="15.75" customHeight="1" x14ac:dyDescent="0.2">
      <c r="A145" s="153" t="s">
        <v>227</v>
      </c>
      <c r="B145" s="154" t="s">
        <v>187</v>
      </c>
      <c r="C145" s="155" t="s">
        <v>291</v>
      </c>
      <c r="D145" s="156"/>
      <c r="E145" s="156"/>
      <c r="F145" s="158"/>
    </row>
    <row r="146" spans="1:6" ht="15.75" customHeight="1" x14ac:dyDescent="0.2">
      <c r="A146" s="153" t="s">
        <v>227</v>
      </c>
      <c r="B146" s="154" t="s">
        <v>187</v>
      </c>
      <c r="C146" s="155" t="s">
        <v>291</v>
      </c>
      <c r="D146" s="157"/>
      <c r="E146" s="156"/>
      <c r="F146" s="158"/>
    </row>
    <row r="147" spans="1:6" ht="15.75" customHeight="1" x14ac:dyDescent="0.2">
      <c r="A147" s="153" t="s">
        <v>227</v>
      </c>
      <c r="B147" s="154" t="s">
        <v>187</v>
      </c>
      <c r="C147" s="155" t="s">
        <v>291</v>
      </c>
      <c r="D147" s="157"/>
      <c r="E147" s="156"/>
      <c r="F147" s="158"/>
    </row>
    <row r="148" spans="1:6" ht="15.75" customHeight="1" x14ac:dyDescent="0.2">
      <c r="A148" s="158"/>
      <c r="B148" s="158"/>
      <c r="C148" s="158"/>
      <c r="D148" s="158"/>
      <c r="E148" s="158"/>
      <c r="F148" s="158"/>
    </row>
    <row r="149" spans="1:6" ht="15.75" customHeight="1" x14ac:dyDescent="0.2">
      <c r="A149" s="150"/>
      <c r="B149" s="150"/>
      <c r="C149" s="414" t="s">
        <v>285</v>
      </c>
      <c r="D149" s="415"/>
      <c r="E149" s="415"/>
      <c r="F149" s="158"/>
    </row>
    <row r="150" spans="1:6" ht="15.75" customHeight="1" x14ac:dyDescent="0.2">
      <c r="A150" s="153" t="s">
        <v>228</v>
      </c>
      <c r="B150" s="154" t="s">
        <v>290</v>
      </c>
      <c r="C150" s="155" t="s">
        <v>291</v>
      </c>
      <c r="D150" s="156"/>
      <c r="E150" s="156"/>
      <c r="F150" s="158"/>
    </row>
    <row r="151" spans="1:6" ht="15.75" customHeight="1" x14ac:dyDescent="0.2">
      <c r="A151" s="153" t="s">
        <v>228</v>
      </c>
      <c r="B151" s="154" t="s">
        <v>290</v>
      </c>
      <c r="C151" s="155" t="s">
        <v>291</v>
      </c>
      <c r="D151" s="156"/>
      <c r="E151" s="156"/>
      <c r="F151" s="158"/>
    </row>
    <row r="152" spans="1:6" ht="15.75" customHeight="1" x14ac:dyDescent="0.2">
      <c r="A152" s="153" t="s">
        <v>228</v>
      </c>
      <c r="B152" s="154" t="s">
        <v>290</v>
      </c>
      <c r="C152" s="155" t="s">
        <v>291</v>
      </c>
      <c r="D152" s="156"/>
      <c r="E152" s="156"/>
      <c r="F152" s="158"/>
    </row>
    <row r="153" spans="1:6" ht="15.75" customHeight="1" x14ac:dyDescent="0.2">
      <c r="A153" s="153" t="s">
        <v>228</v>
      </c>
      <c r="B153" s="154" t="s">
        <v>292</v>
      </c>
      <c r="C153" s="155" t="s">
        <v>291</v>
      </c>
      <c r="D153" s="156"/>
      <c r="E153" s="156"/>
      <c r="F153" s="158"/>
    </row>
    <row r="154" spans="1:6" ht="15.75" customHeight="1" x14ac:dyDescent="0.2">
      <c r="A154" s="153" t="s">
        <v>228</v>
      </c>
      <c r="B154" s="154" t="s">
        <v>292</v>
      </c>
      <c r="C154" s="155" t="s">
        <v>291</v>
      </c>
      <c r="D154" s="156"/>
      <c r="E154" s="156"/>
      <c r="F154" s="158"/>
    </row>
    <row r="155" spans="1:6" ht="15.75" customHeight="1" x14ac:dyDescent="0.2">
      <c r="A155" s="153" t="s">
        <v>228</v>
      </c>
      <c r="B155" s="154" t="s">
        <v>292</v>
      </c>
      <c r="C155" s="155" t="s">
        <v>291</v>
      </c>
      <c r="D155" s="156"/>
      <c r="E155" s="156"/>
      <c r="F155" s="158"/>
    </row>
    <row r="156" spans="1:6" ht="15.75" customHeight="1" x14ac:dyDescent="0.2">
      <c r="A156" s="153" t="s">
        <v>228</v>
      </c>
      <c r="B156" s="154" t="s">
        <v>187</v>
      </c>
      <c r="C156" s="155" t="s">
        <v>291</v>
      </c>
      <c r="D156" s="156"/>
      <c r="E156" s="156"/>
      <c r="F156" s="158"/>
    </row>
    <row r="157" spans="1:6" ht="15.75" customHeight="1" x14ac:dyDescent="0.2">
      <c r="A157" s="153" t="s">
        <v>228</v>
      </c>
      <c r="B157" s="154" t="s">
        <v>187</v>
      </c>
      <c r="C157" s="155" t="s">
        <v>291</v>
      </c>
      <c r="D157" s="157"/>
      <c r="E157" s="156"/>
      <c r="F157" s="158"/>
    </row>
    <row r="158" spans="1:6" ht="15.75" customHeight="1" x14ac:dyDescent="0.2">
      <c r="A158" s="153" t="s">
        <v>228</v>
      </c>
      <c r="B158" s="154" t="s">
        <v>187</v>
      </c>
      <c r="C158" s="155" t="s">
        <v>291</v>
      </c>
      <c r="D158" s="157"/>
      <c r="E158" s="156"/>
      <c r="F158" s="158"/>
    </row>
    <row r="159" spans="1:6" ht="15.75" customHeight="1" x14ac:dyDescent="0.2">
      <c r="A159" s="158"/>
      <c r="B159" s="158"/>
      <c r="C159" s="158"/>
      <c r="D159" s="158"/>
      <c r="E159" s="158"/>
      <c r="F159" s="158"/>
    </row>
    <row r="160" spans="1:6" ht="15.75" customHeight="1" x14ac:dyDescent="0.2">
      <c r="A160" s="150"/>
      <c r="B160" s="150"/>
      <c r="C160" s="414" t="s">
        <v>285</v>
      </c>
      <c r="D160" s="415"/>
      <c r="E160" s="415"/>
      <c r="F160" s="158"/>
    </row>
    <row r="161" spans="1:6" ht="15.75" customHeight="1" x14ac:dyDescent="0.2">
      <c r="A161" s="153" t="s">
        <v>230</v>
      </c>
      <c r="B161" s="154" t="s">
        <v>290</v>
      </c>
      <c r="C161" s="155" t="s">
        <v>291</v>
      </c>
      <c r="D161" s="156"/>
      <c r="E161" s="156"/>
      <c r="F161" s="158"/>
    </row>
    <row r="162" spans="1:6" ht="15.75" customHeight="1" x14ac:dyDescent="0.2">
      <c r="A162" s="153" t="s">
        <v>230</v>
      </c>
      <c r="B162" s="154" t="s">
        <v>290</v>
      </c>
      <c r="C162" s="155" t="s">
        <v>291</v>
      </c>
      <c r="D162" s="156"/>
      <c r="E162" s="156"/>
      <c r="F162" s="158"/>
    </row>
    <row r="163" spans="1:6" ht="15.75" customHeight="1" x14ac:dyDescent="0.2">
      <c r="A163" s="153" t="s">
        <v>230</v>
      </c>
      <c r="B163" s="154" t="s">
        <v>290</v>
      </c>
      <c r="C163" s="155" t="s">
        <v>291</v>
      </c>
      <c r="D163" s="156"/>
      <c r="E163" s="156"/>
      <c r="F163" s="158"/>
    </row>
    <row r="164" spans="1:6" ht="15.75" customHeight="1" x14ac:dyDescent="0.2">
      <c r="A164" s="153" t="s">
        <v>230</v>
      </c>
      <c r="B164" s="154" t="s">
        <v>292</v>
      </c>
      <c r="C164" s="155" t="s">
        <v>291</v>
      </c>
      <c r="D164" s="156"/>
      <c r="E164" s="156"/>
      <c r="F164" s="158"/>
    </row>
    <row r="165" spans="1:6" ht="15.75" customHeight="1" x14ac:dyDescent="0.2">
      <c r="A165" s="153" t="s">
        <v>230</v>
      </c>
      <c r="B165" s="154" t="s">
        <v>292</v>
      </c>
      <c r="C165" s="155" t="s">
        <v>291</v>
      </c>
      <c r="D165" s="156"/>
      <c r="E165" s="156"/>
      <c r="F165" s="158"/>
    </row>
    <row r="166" spans="1:6" ht="15.75" customHeight="1" x14ac:dyDescent="0.2">
      <c r="A166" s="153" t="s">
        <v>230</v>
      </c>
      <c r="B166" s="154" t="s">
        <v>292</v>
      </c>
      <c r="C166" s="155" t="s">
        <v>291</v>
      </c>
      <c r="D166" s="156"/>
      <c r="E166" s="156"/>
      <c r="F166" s="158"/>
    </row>
    <row r="167" spans="1:6" ht="15.75" customHeight="1" x14ac:dyDescent="0.2">
      <c r="A167" s="153" t="s">
        <v>230</v>
      </c>
      <c r="B167" s="154" t="s">
        <v>187</v>
      </c>
      <c r="C167" s="155" t="s">
        <v>291</v>
      </c>
      <c r="D167" s="156"/>
      <c r="E167" s="156"/>
      <c r="F167" s="158"/>
    </row>
    <row r="168" spans="1:6" ht="15.75" customHeight="1" x14ac:dyDescent="0.2">
      <c r="A168" s="153" t="s">
        <v>230</v>
      </c>
      <c r="B168" s="154" t="s">
        <v>187</v>
      </c>
      <c r="C168" s="155" t="s">
        <v>291</v>
      </c>
      <c r="D168" s="157"/>
      <c r="E168" s="156"/>
      <c r="F168" s="158"/>
    </row>
    <row r="169" spans="1:6" ht="15.75" customHeight="1" x14ac:dyDescent="0.2">
      <c r="A169" s="153" t="s">
        <v>230</v>
      </c>
      <c r="B169" s="154" t="s">
        <v>187</v>
      </c>
      <c r="C169" s="155" t="s">
        <v>291</v>
      </c>
      <c r="D169" s="157"/>
      <c r="E169" s="156"/>
      <c r="F169" s="158"/>
    </row>
    <row r="170" spans="1:6" ht="15.75" customHeight="1" x14ac:dyDescent="0.2">
      <c r="A170" s="158"/>
      <c r="B170" s="158"/>
      <c r="C170" s="158"/>
      <c r="D170" s="158"/>
      <c r="E170" s="158"/>
      <c r="F170" s="158"/>
    </row>
    <row r="171" spans="1:6" ht="15.75" customHeight="1" x14ac:dyDescent="0.2">
      <c r="A171" s="150"/>
      <c r="B171" s="150"/>
      <c r="C171" s="414" t="s">
        <v>285</v>
      </c>
      <c r="D171" s="415"/>
      <c r="E171" s="415"/>
      <c r="F171" s="158"/>
    </row>
    <row r="172" spans="1:6" ht="15.75" customHeight="1" x14ac:dyDescent="0.2">
      <c r="A172" s="153" t="s">
        <v>231</v>
      </c>
      <c r="B172" s="154" t="s">
        <v>290</v>
      </c>
      <c r="C172" s="155" t="s">
        <v>291</v>
      </c>
      <c r="D172" s="156"/>
      <c r="E172" s="156"/>
      <c r="F172" s="158"/>
    </row>
    <row r="173" spans="1:6" ht="15.75" customHeight="1" x14ac:dyDescent="0.2">
      <c r="A173" s="153" t="s">
        <v>231</v>
      </c>
      <c r="B173" s="154" t="s">
        <v>290</v>
      </c>
      <c r="C173" s="155" t="s">
        <v>291</v>
      </c>
      <c r="D173" s="156"/>
      <c r="E173" s="156"/>
      <c r="F173" s="158"/>
    </row>
    <row r="174" spans="1:6" ht="15.75" customHeight="1" x14ac:dyDescent="0.2">
      <c r="A174" s="153" t="s">
        <v>231</v>
      </c>
      <c r="B174" s="154" t="s">
        <v>290</v>
      </c>
      <c r="C174" s="155" t="s">
        <v>291</v>
      </c>
      <c r="D174" s="156"/>
      <c r="E174" s="156"/>
      <c r="F174" s="158"/>
    </row>
    <row r="175" spans="1:6" ht="15.75" customHeight="1" x14ac:dyDescent="0.2">
      <c r="A175" s="153" t="s">
        <v>231</v>
      </c>
      <c r="B175" s="154" t="s">
        <v>292</v>
      </c>
      <c r="C175" s="155" t="s">
        <v>291</v>
      </c>
      <c r="D175" s="156"/>
      <c r="E175" s="156"/>
      <c r="F175" s="158"/>
    </row>
    <row r="176" spans="1:6" ht="15.75" customHeight="1" x14ac:dyDescent="0.2">
      <c r="A176" s="153" t="s">
        <v>231</v>
      </c>
      <c r="B176" s="154" t="s">
        <v>292</v>
      </c>
      <c r="C176" s="155" t="s">
        <v>291</v>
      </c>
      <c r="D176" s="156"/>
      <c r="E176" s="156"/>
      <c r="F176" s="158"/>
    </row>
    <row r="177" spans="1:6" ht="15.75" customHeight="1" x14ac:dyDescent="0.2">
      <c r="A177" s="153" t="s">
        <v>231</v>
      </c>
      <c r="B177" s="154" t="s">
        <v>292</v>
      </c>
      <c r="C177" s="155" t="s">
        <v>291</v>
      </c>
      <c r="D177" s="156"/>
      <c r="E177" s="156"/>
      <c r="F177" s="158"/>
    </row>
    <row r="178" spans="1:6" ht="15.75" customHeight="1" x14ac:dyDescent="0.2">
      <c r="A178" s="153" t="s">
        <v>231</v>
      </c>
      <c r="B178" s="154" t="s">
        <v>187</v>
      </c>
      <c r="C178" s="155" t="s">
        <v>291</v>
      </c>
      <c r="D178" s="156"/>
      <c r="E178" s="156"/>
      <c r="F178" s="158"/>
    </row>
    <row r="179" spans="1:6" ht="15.75" customHeight="1" x14ac:dyDescent="0.2">
      <c r="A179" s="153" t="s">
        <v>231</v>
      </c>
      <c r="B179" s="154" t="s">
        <v>187</v>
      </c>
      <c r="C179" s="155" t="s">
        <v>291</v>
      </c>
      <c r="D179" s="157"/>
      <c r="E179" s="156"/>
      <c r="F179" s="158"/>
    </row>
    <row r="180" spans="1:6" ht="15.75" customHeight="1" x14ac:dyDescent="0.2">
      <c r="A180" s="153" t="s">
        <v>231</v>
      </c>
      <c r="B180" s="154" t="s">
        <v>187</v>
      </c>
      <c r="C180" s="155" t="s">
        <v>291</v>
      </c>
      <c r="D180" s="157"/>
      <c r="E180" s="156"/>
      <c r="F180" s="158"/>
    </row>
    <row r="181" spans="1:6" ht="15.75" customHeight="1" x14ac:dyDescent="0.2">
      <c r="A181" s="158"/>
      <c r="B181" s="158"/>
      <c r="C181" s="158"/>
      <c r="D181" s="158"/>
      <c r="E181" s="158"/>
      <c r="F181" s="158"/>
    </row>
    <row r="182" spans="1:6" ht="15.75" customHeight="1" x14ac:dyDescent="0.2">
      <c r="A182" s="158"/>
      <c r="B182" s="158"/>
      <c r="C182" s="158"/>
      <c r="D182" s="158"/>
      <c r="E182" s="158"/>
      <c r="F182" s="158"/>
    </row>
    <row r="183" spans="1:6" ht="15.75" customHeight="1" x14ac:dyDescent="0.2">
      <c r="A183" s="158"/>
      <c r="B183" s="158"/>
      <c r="C183" s="158"/>
      <c r="D183" s="158"/>
      <c r="E183" s="158"/>
      <c r="F183" s="158"/>
    </row>
    <row r="184" spans="1:6" ht="15.75" customHeight="1" x14ac:dyDescent="0.2">
      <c r="A184" s="158"/>
      <c r="B184" s="158"/>
      <c r="C184" s="158"/>
      <c r="D184" s="158"/>
      <c r="E184" s="158"/>
      <c r="F184" s="158"/>
    </row>
    <row r="185" spans="1:6" ht="15.75" customHeight="1" x14ac:dyDescent="0.2">
      <c r="A185" s="158"/>
      <c r="B185" s="158"/>
      <c r="C185" s="158"/>
      <c r="D185" s="158"/>
      <c r="E185" s="158"/>
      <c r="F185" s="158"/>
    </row>
    <row r="186" spans="1:6" ht="15.75" customHeight="1" x14ac:dyDescent="0.2">
      <c r="A186" s="158"/>
      <c r="B186" s="158"/>
      <c r="C186" s="158"/>
      <c r="D186" s="158"/>
      <c r="E186" s="158"/>
      <c r="F186" s="158"/>
    </row>
    <row r="187" spans="1:6" ht="15.75" customHeight="1" x14ac:dyDescent="0.2">
      <c r="A187" s="158"/>
      <c r="B187" s="158"/>
      <c r="C187" s="158"/>
      <c r="D187" s="158"/>
      <c r="E187" s="158"/>
      <c r="F187" s="158"/>
    </row>
    <row r="188" spans="1:6" ht="15.75" customHeight="1" x14ac:dyDescent="0.2">
      <c r="A188" s="158"/>
      <c r="B188" s="158"/>
      <c r="C188" s="158"/>
      <c r="D188" s="158"/>
      <c r="E188" s="158"/>
      <c r="F188" s="158"/>
    </row>
    <row r="189" spans="1:6" ht="15.75" customHeight="1" x14ac:dyDescent="0.2">
      <c r="A189" s="158"/>
      <c r="B189" s="158"/>
      <c r="C189" s="158"/>
      <c r="D189" s="158"/>
      <c r="E189" s="158"/>
      <c r="F189" s="158"/>
    </row>
    <row r="190" spans="1:6" ht="15.75" customHeight="1" x14ac:dyDescent="0.2">
      <c r="A190" s="158"/>
      <c r="B190" s="158"/>
      <c r="C190" s="158"/>
      <c r="D190" s="158"/>
      <c r="E190" s="158"/>
      <c r="F190" s="158"/>
    </row>
    <row r="191" spans="1:6" ht="15.75" customHeight="1" x14ac:dyDescent="0.2">
      <c r="A191" s="158"/>
      <c r="B191" s="158"/>
      <c r="C191" s="158"/>
      <c r="D191" s="158"/>
      <c r="E191" s="158"/>
      <c r="F191" s="158"/>
    </row>
    <row r="192" spans="1:6" ht="15.75" customHeight="1" x14ac:dyDescent="0.2">
      <c r="A192" s="158"/>
      <c r="B192" s="158"/>
      <c r="C192" s="158"/>
      <c r="D192" s="158"/>
      <c r="E192" s="158"/>
      <c r="F192" s="158"/>
    </row>
    <row r="193" spans="1:6" ht="15.75" customHeight="1" x14ac:dyDescent="0.2">
      <c r="A193" s="158"/>
      <c r="B193" s="158"/>
      <c r="C193" s="158"/>
      <c r="D193" s="158"/>
      <c r="E193" s="158"/>
      <c r="F193" s="158"/>
    </row>
    <row r="194" spans="1:6" ht="15.75" customHeight="1" x14ac:dyDescent="0.2">
      <c r="A194" s="158"/>
      <c r="B194" s="158"/>
      <c r="C194" s="158"/>
      <c r="D194" s="158"/>
      <c r="E194" s="158"/>
      <c r="F194" s="158"/>
    </row>
    <row r="195" spans="1:6" ht="15.75" customHeight="1" x14ac:dyDescent="0.2">
      <c r="A195" s="158"/>
      <c r="B195" s="158"/>
      <c r="C195" s="158"/>
      <c r="D195" s="158"/>
      <c r="E195" s="158"/>
      <c r="F195" s="158"/>
    </row>
    <row r="196" spans="1:6" ht="15.75" customHeight="1" x14ac:dyDescent="0.2">
      <c r="A196" s="158"/>
      <c r="B196" s="158"/>
      <c r="C196" s="158"/>
      <c r="D196" s="158"/>
      <c r="E196" s="158"/>
      <c r="F196" s="158"/>
    </row>
    <row r="197" spans="1:6" ht="15.75" customHeight="1" x14ac:dyDescent="0.2">
      <c r="A197" s="158"/>
      <c r="B197" s="158"/>
      <c r="C197" s="158"/>
      <c r="D197" s="158"/>
      <c r="E197" s="158"/>
      <c r="F197" s="158"/>
    </row>
    <row r="198" spans="1:6" ht="15.75" customHeight="1" x14ac:dyDescent="0.2">
      <c r="A198" s="158"/>
      <c r="B198" s="158"/>
      <c r="C198" s="158"/>
      <c r="D198" s="158"/>
      <c r="E198" s="158"/>
      <c r="F198" s="158"/>
    </row>
    <row r="199" spans="1:6" ht="15.75" customHeight="1" x14ac:dyDescent="0.2">
      <c r="A199" s="158"/>
      <c r="B199" s="158"/>
      <c r="C199" s="158"/>
      <c r="D199" s="158"/>
      <c r="E199" s="158"/>
      <c r="F199" s="158"/>
    </row>
    <row r="200" spans="1:6" ht="15.75" customHeight="1" x14ac:dyDescent="0.2">
      <c r="A200" s="158"/>
      <c r="B200" s="158"/>
      <c r="C200" s="158"/>
      <c r="D200" s="158"/>
      <c r="E200" s="158"/>
      <c r="F200" s="158"/>
    </row>
    <row r="201" spans="1:6" ht="15.75" customHeight="1" x14ac:dyDescent="0.2">
      <c r="A201" s="158"/>
      <c r="B201" s="158"/>
      <c r="C201" s="158"/>
      <c r="D201" s="158"/>
      <c r="E201" s="158"/>
      <c r="F201" s="158"/>
    </row>
    <row r="202" spans="1:6" ht="15.75" customHeight="1" x14ac:dyDescent="0.2">
      <c r="A202" s="158"/>
      <c r="B202" s="158"/>
      <c r="C202" s="158"/>
      <c r="D202" s="158"/>
      <c r="E202" s="158"/>
      <c r="F202" s="158"/>
    </row>
    <row r="203" spans="1:6" ht="15.75" customHeight="1" x14ac:dyDescent="0.2">
      <c r="A203" s="158"/>
      <c r="B203" s="158"/>
      <c r="C203" s="158"/>
      <c r="D203" s="158"/>
      <c r="E203" s="158"/>
      <c r="F203" s="158"/>
    </row>
    <row r="204" spans="1:6" ht="15.75" customHeight="1" x14ac:dyDescent="0.2">
      <c r="A204" s="158"/>
      <c r="B204" s="158"/>
      <c r="C204" s="158"/>
      <c r="D204" s="158"/>
      <c r="E204" s="158"/>
      <c r="F204" s="158"/>
    </row>
    <row r="205" spans="1:6" ht="15.75" customHeight="1" x14ac:dyDescent="0.2">
      <c r="A205" s="158"/>
      <c r="B205" s="158"/>
      <c r="C205" s="158"/>
      <c r="D205" s="158"/>
      <c r="E205" s="158"/>
      <c r="F205" s="158"/>
    </row>
    <row r="206" spans="1:6" ht="15.75" customHeight="1" x14ac:dyDescent="0.2">
      <c r="A206" s="158"/>
      <c r="B206" s="158"/>
      <c r="C206" s="158"/>
      <c r="D206" s="158"/>
      <c r="E206" s="158"/>
      <c r="F206" s="158"/>
    </row>
    <row r="207" spans="1:6" ht="15.75" customHeight="1" x14ac:dyDescent="0.2">
      <c r="A207" s="158"/>
      <c r="B207" s="158"/>
      <c r="C207" s="158"/>
      <c r="D207" s="158"/>
      <c r="E207" s="158"/>
      <c r="F207" s="158"/>
    </row>
    <row r="208" spans="1:6" ht="15.75" customHeight="1" x14ac:dyDescent="0.2">
      <c r="A208" s="158"/>
      <c r="B208" s="158"/>
      <c r="C208" s="158"/>
      <c r="D208" s="158"/>
      <c r="E208" s="158"/>
      <c r="F208" s="158"/>
    </row>
    <row r="209" spans="1:6" ht="15.75" customHeight="1" x14ac:dyDescent="0.2">
      <c r="A209" s="158"/>
      <c r="B209" s="158"/>
      <c r="C209" s="158"/>
      <c r="D209" s="158"/>
      <c r="E209" s="158"/>
      <c r="F209" s="158"/>
    </row>
    <row r="210" spans="1:6" ht="15.75" customHeight="1" x14ac:dyDescent="0.2">
      <c r="A210" s="158"/>
      <c r="B210" s="158"/>
      <c r="C210" s="158"/>
      <c r="D210" s="158"/>
      <c r="E210" s="158"/>
      <c r="F210" s="158"/>
    </row>
    <row r="211" spans="1:6" ht="15.75" customHeight="1" x14ac:dyDescent="0.2">
      <c r="A211" s="158"/>
      <c r="B211" s="158"/>
      <c r="C211" s="158"/>
      <c r="D211" s="158"/>
      <c r="E211" s="158"/>
      <c r="F211" s="158"/>
    </row>
    <row r="212" spans="1:6" ht="15.75" customHeight="1" x14ac:dyDescent="0.2">
      <c r="A212" s="158"/>
      <c r="B212" s="158"/>
      <c r="C212" s="158"/>
      <c r="D212" s="158"/>
      <c r="E212" s="158"/>
      <c r="F212" s="158"/>
    </row>
    <row r="213" spans="1:6" ht="15.75" customHeight="1" x14ac:dyDescent="0.2">
      <c r="A213" s="158"/>
      <c r="B213" s="158"/>
      <c r="C213" s="158"/>
      <c r="D213" s="158"/>
      <c r="E213" s="158"/>
      <c r="F213" s="158"/>
    </row>
    <row r="214" spans="1:6" ht="15.75" customHeight="1" x14ac:dyDescent="0.2">
      <c r="A214" s="158"/>
      <c r="B214" s="158"/>
      <c r="C214" s="158"/>
      <c r="D214" s="158"/>
      <c r="E214" s="158"/>
      <c r="F214" s="158"/>
    </row>
    <row r="215" spans="1:6" ht="15.75" customHeight="1" x14ac:dyDescent="0.2">
      <c r="A215" s="158"/>
      <c r="B215" s="158"/>
      <c r="C215" s="158"/>
      <c r="D215" s="158"/>
      <c r="E215" s="158"/>
      <c r="F215" s="158"/>
    </row>
    <row r="216" spans="1:6" ht="15.75" customHeight="1" x14ac:dyDescent="0.2">
      <c r="A216" s="158"/>
      <c r="B216" s="158"/>
      <c r="C216" s="158"/>
      <c r="D216" s="158"/>
      <c r="E216" s="158"/>
      <c r="F216" s="158"/>
    </row>
    <row r="217" spans="1:6" ht="15.75" customHeight="1" x14ac:dyDescent="0.2">
      <c r="A217" s="158"/>
      <c r="B217" s="158"/>
      <c r="C217" s="158"/>
      <c r="D217" s="158"/>
      <c r="E217" s="158"/>
      <c r="F217" s="158"/>
    </row>
    <row r="218" spans="1:6" ht="15.75" customHeight="1" x14ac:dyDescent="0.2">
      <c r="A218" s="158"/>
      <c r="B218" s="158"/>
      <c r="C218" s="158"/>
      <c r="D218" s="158"/>
      <c r="E218" s="158"/>
      <c r="F218" s="158"/>
    </row>
    <row r="219" spans="1:6" ht="15.75" customHeight="1" x14ac:dyDescent="0.2">
      <c r="A219" s="158"/>
      <c r="B219" s="158"/>
      <c r="C219" s="158"/>
      <c r="D219" s="158"/>
      <c r="E219" s="158"/>
      <c r="F219" s="158"/>
    </row>
    <row r="220" spans="1:6" ht="15.75" customHeight="1" x14ac:dyDescent="0.2">
      <c r="A220" s="158"/>
      <c r="B220" s="158"/>
      <c r="C220" s="158"/>
      <c r="D220" s="158"/>
      <c r="E220" s="158"/>
      <c r="F220" s="158"/>
    </row>
    <row r="221" spans="1:6" ht="15.75" customHeight="1" x14ac:dyDescent="0.2">
      <c r="A221" s="158"/>
      <c r="B221" s="158"/>
      <c r="C221" s="158"/>
      <c r="D221" s="158"/>
      <c r="E221" s="158"/>
      <c r="F221" s="158"/>
    </row>
    <row r="222" spans="1:6" ht="15.75" customHeight="1" x14ac:dyDescent="0.2">
      <c r="A222" s="158"/>
      <c r="B222" s="158"/>
      <c r="C222" s="158"/>
      <c r="D222" s="158"/>
      <c r="E222" s="158"/>
      <c r="F222" s="158"/>
    </row>
    <row r="223" spans="1:6" ht="15.75" customHeight="1" x14ac:dyDescent="0.2">
      <c r="A223" s="158"/>
      <c r="B223" s="158"/>
      <c r="C223" s="158"/>
      <c r="D223" s="158"/>
      <c r="E223" s="158"/>
      <c r="F223" s="158"/>
    </row>
    <row r="224" spans="1:6" ht="15.75" customHeight="1" x14ac:dyDescent="0.2">
      <c r="A224" s="158"/>
      <c r="B224" s="158"/>
      <c r="C224" s="158"/>
      <c r="D224" s="158"/>
      <c r="E224" s="158"/>
      <c r="F224" s="158"/>
    </row>
    <row r="225" spans="1:6" ht="15.75" customHeight="1" x14ac:dyDescent="0.2">
      <c r="A225" s="158"/>
      <c r="B225" s="158"/>
      <c r="C225" s="158"/>
      <c r="D225" s="158"/>
      <c r="E225" s="158"/>
      <c r="F225" s="158"/>
    </row>
    <row r="226" spans="1:6" ht="15.75" customHeight="1" x14ac:dyDescent="0.2">
      <c r="A226" s="158"/>
      <c r="B226" s="158"/>
      <c r="C226" s="158"/>
      <c r="D226" s="158"/>
      <c r="E226" s="158"/>
      <c r="F226" s="158"/>
    </row>
    <row r="227" spans="1:6" ht="15.75" customHeight="1" x14ac:dyDescent="0.2">
      <c r="A227" s="158"/>
      <c r="B227" s="158"/>
      <c r="C227" s="158"/>
      <c r="D227" s="158"/>
      <c r="E227" s="158"/>
      <c r="F227" s="158"/>
    </row>
    <row r="228" spans="1:6" ht="15.75" customHeight="1" x14ac:dyDescent="0.2">
      <c r="A228" s="158"/>
      <c r="B228" s="158"/>
      <c r="C228" s="158"/>
      <c r="D228" s="158"/>
      <c r="E228" s="158"/>
      <c r="F228" s="158"/>
    </row>
    <row r="229" spans="1:6" ht="15.75" customHeight="1" x14ac:dyDescent="0.2">
      <c r="A229" s="158"/>
      <c r="B229" s="158"/>
      <c r="C229" s="158"/>
      <c r="D229" s="158"/>
      <c r="E229" s="158"/>
      <c r="F229" s="158"/>
    </row>
    <row r="230" spans="1:6" ht="15.75" customHeight="1" x14ac:dyDescent="0.2">
      <c r="A230" s="158"/>
      <c r="B230" s="158"/>
      <c r="C230" s="158"/>
      <c r="D230" s="158"/>
      <c r="E230" s="158"/>
      <c r="F230" s="158"/>
    </row>
    <row r="231" spans="1:6" ht="15.75" customHeight="1" x14ac:dyDescent="0.2">
      <c r="A231" s="158"/>
      <c r="B231" s="158"/>
      <c r="C231" s="158"/>
      <c r="D231" s="158"/>
      <c r="E231" s="158"/>
      <c r="F231" s="158"/>
    </row>
    <row r="232" spans="1:6" ht="15.75" customHeight="1" x14ac:dyDescent="0.2">
      <c r="A232" s="158"/>
      <c r="B232" s="158"/>
      <c r="C232" s="158"/>
      <c r="D232" s="158"/>
      <c r="E232" s="158"/>
      <c r="F232" s="158"/>
    </row>
    <row r="233" spans="1:6" ht="15.75" customHeight="1" x14ac:dyDescent="0.2">
      <c r="A233" s="158"/>
      <c r="B233" s="158"/>
      <c r="C233" s="158"/>
      <c r="D233" s="158"/>
      <c r="E233" s="158"/>
      <c r="F233" s="158"/>
    </row>
    <row r="234" spans="1:6" ht="15.75" customHeight="1" x14ac:dyDescent="0.2">
      <c r="A234" s="158"/>
      <c r="B234" s="158"/>
      <c r="C234" s="158"/>
      <c r="D234" s="158"/>
      <c r="E234" s="158"/>
      <c r="F234" s="158"/>
    </row>
    <row r="235" spans="1:6" ht="15.75" customHeight="1" x14ac:dyDescent="0.2">
      <c r="A235" s="158"/>
      <c r="B235" s="158"/>
      <c r="C235" s="158"/>
      <c r="D235" s="158"/>
      <c r="E235" s="158"/>
      <c r="F235" s="158"/>
    </row>
    <row r="236" spans="1:6" ht="15.75" customHeight="1" x14ac:dyDescent="0.2">
      <c r="A236" s="158"/>
      <c r="B236" s="158"/>
      <c r="C236" s="158"/>
      <c r="D236" s="158"/>
      <c r="E236" s="158"/>
      <c r="F236" s="158"/>
    </row>
    <row r="237" spans="1:6" ht="15.75" customHeight="1" x14ac:dyDescent="0.2">
      <c r="A237" s="158"/>
      <c r="B237" s="158"/>
      <c r="C237" s="158"/>
      <c r="D237" s="158"/>
      <c r="E237" s="158"/>
      <c r="F237" s="158"/>
    </row>
    <row r="238" spans="1:6" ht="15.75" customHeight="1" x14ac:dyDescent="0.2">
      <c r="A238" s="158"/>
      <c r="B238" s="158"/>
      <c r="C238" s="158"/>
      <c r="D238" s="158"/>
      <c r="E238" s="158"/>
      <c r="F238" s="158"/>
    </row>
    <row r="239" spans="1:6" ht="15.75" customHeight="1" x14ac:dyDescent="0.2">
      <c r="A239" s="158"/>
      <c r="B239" s="158"/>
      <c r="C239" s="158"/>
      <c r="D239" s="158"/>
      <c r="E239" s="158"/>
      <c r="F239" s="158"/>
    </row>
    <row r="240" spans="1:6" ht="15.75" customHeight="1" x14ac:dyDescent="0.2">
      <c r="A240" s="158"/>
      <c r="B240" s="158"/>
      <c r="C240" s="158"/>
      <c r="D240" s="158"/>
      <c r="E240" s="158"/>
      <c r="F240" s="158"/>
    </row>
    <row r="241" spans="1:6" ht="15.75" customHeight="1" x14ac:dyDescent="0.2">
      <c r="A241" s="158"/>
      <c r="B241" s="158"/>
      <c r="C241" s="158"/>
      <c r="D241" s="158"/>
      <c r="E241" s="158"/>
      <c r="F241" s="158"/>
    </row>
    <row r="242" spans="1:6" ht="15.75" customHeight="1" x14ac:dyDescent="0.2">
      <c r="A242" s="158"/>
      <c r="B242" s="158"/>
      <c r="C242" s="158"/>
      <c r="D242" s="158"/>
      <c r="E242" s="158"/>
      <c r="F242" s="158"/>
    </row>
    <row r="243" spans="1:6" ht="15.75" customHeight="1" x14ac:dyDescent="0.2">
      <c r="A243" s="158"/>
      <c r="B243" s="158"/>
      <c r="C243" s="158"/>
      <c r="D243" s="158"/>
      <c r="E243" s="158"/>
      <c r="F243" s="158"/>
    </row>
    <row r="244" spans="1:6" ht="15.75" customHeight="1" x14ac:dyDescent="0.2">
      <c r="A244" s="158"/>
      <c r="B244" s="158"/>
      <c r="C244" s="158"/>
      <c r="D244" s="158"/>
      <c r="E244" s="158"/>
      <c r="F244" s="158"/>
    </row>
    <row r="245" spans="1:6" ht="15.75" customHeight="1" x14ac:dyDescent="0.2">
      <c r="A245" s="158"/>
      <c r="B245" s="158"/>
      <c r="C245" s="158"/>
      <c r="D245" s="158"/>
      <c r="E245" s="158"/>
      <c r="F245" s="158"/>
    </row>
    <row r="246" spans="1:6" ht="15.75" customHeight="1" x14ac:dyDescent="0.2">
      <c r="A246" s="158"/>
      <c r="B246" s="158"/>
      <c r="C246" s="158"/>
      <c r="D246" s="158"/>
      <c r="E246" s="158"/>
      <c r="F246" s="158"/>
    </row>
    <row r="247" spans="1:6" ht="15.75" customHeight="1" x14ac:dyDescent="0.2">
      <c r="A247" s="158"/>
      <c r="B247" s="158"/>
      <c r="C247" s="158"/>
      <c r="D247" s="158"/>
      <c r="E247" s="158"/>
      <c r="F247" s="158"/>
    </row>
    <row r="248" spans="1:6" ht="15.75" customHeight="1" x14ac:dyDescent="0.2">
      <c r="A248" s="158"/>
      <c r="B248" s="158"/>
      <c r="C248" s="158"/>
      <c r="D248" s="158"/>
      <c r="E248" s="158"/>
      <c r="F248" s="158"/>
    </row>
    <row r="249" spans="1:6" ht="15.75" customHeight="1" x14ac:dyDescent="0.2">
      <c r="A249" s="158"/>
      <c r="B249" s="158"/>
      <c r="C249" s="158"/>
      <c r="D249" s="158"/>
      <c r="E249" s="158"/>
      <c r="F249" s="158"/>
    </row>
    <row r="250" spans="1:6" ht="15.75" customHeight="1" x14ac:dyDescent="0.2">
      <c r="A250" s="158"/>
      <c r="B250" s="158"/>
      <c r="C250" s="158"/>
      <c r="D250" s="158"/>
      <c r="E250" s="158"/>
      <c r="F250" s="158"/>
    </row>
    <row r="251" spans="1:6" ht="15.75" customHeight="1" x14ac:dyDescent="0.2">
      <c r="A251" s="158"/>
      <c r="B251" s="158"/>
      <c r="C251" s="158"/>
      <c r="D251" s="158"/>
      <c r="E251" s="158"/>
      <c r="F251" s="158"/>
    </row>
    <row r="252" spans="1:6" ht="15.75" customHeight="1" x14ac:dyDescent="0.2">
      <c r="A252" s="158"/>
      <c r="B252" s="158"/>
      <c r="C252" s="158"/>
      <c r="D252" s="158"/>
      <c r="E252" s="158"/>
      <c r="F252" s="158"/>
    </row>
    <row r="253" spans="1:6" ht="15.75" customHeight="1" x14ac:dyDescent="0.2">
      <c r="A253" s="158"/>
      <c r="B253" s="158"/>
      <c r="C253" s="158"/>
      <c r="D253" s="158"/>
      <c r="E253" s="158"/>
      <c r="F253" s="158"/>
    </row>
    <row r="254" spans="1:6" ht="15.75" customHeight="1" x14ac:dyDescent="0.2">
      <c r="A254" s="158"/>
      <c r="B254" s="158"/>
      <c r="C254" s="158"/>
      <c r="D254" s="158"/>
      <c r="E254" s="158"/>
      <c r="F254" s="158"/>
    </row>
    <row r="255" spans="1:6" ht="15.75" customHeight="1" x14ac:dyDescent="0.2">
      <c r="A255" s="158"/>
      <c r="B255" s="158"/>
      <c r="C255" s="158"/>
      <c r="D255" s="158"/>
      <c r="E255" s="158"/>
      <c r="F255" s="158"/>
    </row>
    <row r="256" spans="1:6" ht="15.75" customHeight="1" x14ac:dyDescent="0.2">
      <c r="A256" s="158"/>
      <c r="B256" s="158"/>
      <c r="C256" s="158"/>
      <c r="D256" s="158"/>
      <c r="E256" s="158"/>
      <c r="F256" s="158"/>
    </row>
    <row r="257" spans="1:6" ht="15.75" customHeight="1" x14ac:dyDescent="0.2">
      <c r="A257" s="158"/>
      <c r="B257" s="158"/>
      <c r="C257" s="158"/>
      <c r="D257" s="158"/>
      <c r="E257" s="158"/>
      <c r="F257" s="158"/>
    </row>
    <row r="258" spans="1:6" ht="15.75" customHeight="1" x14ac:dyDescent="0.2">
      <c r="A258" s="158"/>
      <c r="B258" s="158"/>
      <c r="C258" s="158"/>
      <c r="D258" s="158"/>
      <c r="E258" s="158"/>
      <c r="F258" s="158"/>
    </row>
    <row r="259" spans="1:6" ht="15.75" customHeight="1" x14ac:dyDescent="0.2">
      <c r="A259" s="158"/>
      <c r="B259" s="158"/>
      <c r="C259" s="158"/>
      <c r="D259" s="158"/>
      <c r="E259" s="158"/>
      <c r="F259" s="158"/>
    </row>
    <row r="260" spans="1:6" ht="15.75" customHeight="1" x14ac:dyDescent="0.2">
      <c r="A260" s="158"/>
      <c r="B260" s="158"/>
      <c r="C260" s="158"/>
      <c r="D260" s="158"/>
      <c r="E260" s="158"/>
      <c r="F260" s="158"/>
    </row>
    <row r="261" spans="1:6" ht="15.75" customHeight="1" x14ac:dyDescent="0.2">
      <c r="A261" s="158"/>
      <c r="B261" s="158"/>
      <c r="C261" s="158"/>
      <c r="D261" s="158"/>
      <c r="E261" s="158"/>
      <c r="F261" s="158"/>
    </row>
    <row r="262" spans="1:6" ht="15.75" customHeight="1" x14ac:dyDescent="0.2">
      <c r="A262" s="158"/>
      <c r="B262" s="158"/>
      <c r="C262" s="158"/>
      <c r="D262" s="158"/>
      <c r="E262" s="158"/>
      <c r="F262" s="158"/>
    </row>
    <row r="263" spans="1:6" ht="15.75" customHeight="1" x14ac:dyDescent="0.2">
      <c r="A263" s="158"/>
      <c r="B263" s="158"/>
      <c r="C263" s="158"/>
      <c r="D263" s="158"/>
      <c r="E263" s="158"/>
      <c r="F263" s="158"/>
    </row>
    <row r="264" spans="1:6" ht="15.75" customHeight="1" x14ac:dyDescent="0.2">
      <c r="A264" s="158"/>
      <c r="B264" s="158"/>
      <c r="C264" s="158"/>
      <c r="D264" s="158"/>
      <c r="E264" s="158"/>
      <c r="F264" s="158"/>
    </row>
    <row r="265" spans="1:6" ht="15.75" customHeight="1" x14ac:dyDescent="0.2">
      <c r="A265" s="158"/>
      <c r="B265" s="158"/>
      <c r="C265" s="158"/>
      <c r="D265" s="158"/>
      <c r="E265" s="158"/>
      <c r="F265" s="158"/>
    </row>
    <row r="266" spans="1:6" ht="15.75" customHeight="1" x14ac:dyDescent="0.2">
      <c r="A266" s="158"/>
      <c r="B266" s="158"/>
      <c r="C266" s="158"/>
      <c r="D266" s="158"/>
      <c r="E266" s="158"/>
      <c r="F266" s="158"/>
    </row>
    <row r="267" spans="1:6" ht="15.75" customHeight="1" x14ac:dyDescent="0.2">
      <c r="A267" s="158"/>
      <c r="B267" s="158"/>
      <c r="C267" s="158"/>
      <c r="D267" s="158"/>
      <c r="E267" s="158"/>
      <c r="F267" s="158"/>
    </row>
    <row r="268" spans="1:6" ht="15.75" customHeight="1" x14ac:dyDescent="0.2">
      <c r="A268" s="158"/>
      <c r="B268" s="158"/>
      <c r="C268" s="158"/>
      <c r="D268" s="158"/>
      <c r="E268" s="158"/>
      <c r="F268" s="158"/>
    </row>
    <row r="269" spans="1:6" ht="15.75" customHeight="1" x14ac:dyDescent="0.2">
      <c r="A269" s="158"/>
      <c r="B269" s="158"/>
      <c r="C269" s="158"/>
      <c r="D269" s="158"/>
      <c r="E269" s="158"/>
      <c r="F269" s="158"/>
    </row>
    <row r="270" spans="1:6" ht="15.75" customHeight="1" x14ac:dyDescent="0.2">
      <c r="A270" s="158"/>
      <c r="B270" s="158"/>
      <c r="C270" s="158"/>
      <c r="D270" s="158"/>
      <c r="E270" s="158"/>
      <c r="F270" s="158"/>
    </row>
    <row r="271" spans="1:6" ht="15.75" customHeight="1" x14ac:dyDescent="0.2">
      <c r="A271" s="158"/>
      <c r="B271" s="158"/>
      <c r="C271" s="158"/>
      <c r="D271" s="158"/>
      <c r="E271" s="158"/>
      <c r="F271" s="158"/>
    </row>
    <row r="272" spans="1:6" ht="15.75" customHeight="1" x14ac:dyDescent="0.2">
      <c r="A272" s="158"/>
      <c r="B272" s="158"/>
      <c r="C272" s="158"/>
      <c r="D272" s="158"/>
      <c r="E272" s="158"/>
      <c r="F272" s="158"/>
    </row>
    <row r="273" spans="1:6" ht="15.75" customHeight="1" x14ac:dyDescent="0.2">
      <c r="A273" s="158"/>
      <c r="B273" s="158"/>
      <c r="C273" s="158"/>
      <c r="D273" s="158"/>
      <c r="E273" s="158"/>
      <c r="F273" s="158"/>
    </row>
    <row r="274" spans="1:6" ht="15.75" customHeight="1" x14ac:dyDescent="0.2">
      <c r="A274" s="158"/>
      <c r="B274" s="158"/>
      <c r="C274" s="158"/>
      <c r="D274" s="158"/>
      <c r="E274" s="158"/>
      <c r="F274" s="158"/>
    </row>
    <row r="275" spans="1:6" ht="15.75" customHeight="1" x14ac:dyDescent="0.2">
      <c r="A275" s="158"/>
      <c r="B275" s="158"/>
      <c r="C275" s="158"/>
      <c r="D275" s="158"/>
      <c r="E275" s="158"/>
      <c r="F275" s="158"/>
    </row>
    <row r="276" spans="1:6" ht="15.75" customHeight="1" x14ac:dyDescent="0.2">
      <c r="A276" s="158"/>
      <c r="B276" s="158"/>
      <c r="C276" s="158"/>
      <c r="D276" s="158"/>
      <c r="E276" s="158"/>
      <c r="F276" s="158"/>
    </row>
    <row r="277" spans="1:6" ht="15.75" customHeight="1" x14ac:dyDescent="0.2">
      <c r="A277" s="158"/>
      <c r="B277" s="158"/>
      <c r="C277" s="158"/>
      <c r="D277" s="158"/>
      <c r="E277" s="158"/>
      <c r="F277" s="158"/>
    </row>
    <row r="278" spans="1:6" ht="15.75" customHeight="1" x14ac:dyDescent="0.2">
      <c r="A278" s="158"/>
      <c r="B278" s="158"/>
      <c r="C278" s="158"/>
      <c r="D278" s="158"/>
      <c r="E278" s="158"/>
      <c r="F278" s="158"/>
    </row>
    <row r="279" spans="1:6" ht="15.75" customHeight="1" x14ac:dyDescent="0.2">
      <c r="A279" s="158"/>
      <c r="B279" s="158"/>
      <c r="C279" s="158"/>
      <c r="D279" s="158"/>
      <c r="E279" s="158"/>
      <c r="F279" s="158"/>
    </row>
    <row r="280" spans="1:6" ht="15.75" customHeight="1" x14ac:dyDescent="0.2">
      <c r="A280" s="158"/>
      <c r="B280" s="158"/>
      <c r="C280" s="158"/>
      <c r="D280" s="158"/>
      <c r="E280" s="158"/>
      <c r="F280" s="158"/>
    </row>
    <row r="281" spans="1:6" ht="15.75" customHeight="1" x14ac:dyDescent="0.2">
      <c r="A281" s="158"/>
      <c r="B281" s="158"/>
      <c r="C281" s="158"/>
      <c r="D281" s="158"/>
      <c r="E281" s="158"/>
      <c r="F281" s="158"/>
    </row>
    <row r="282" spans="1:6" ht="15.75" customHeight="1" x14ac:dyDescent="0.2">
      <c r="A282" s="158"/>
      <c r="B282" s="158"/>
      <c r="C282" s="158"/>
      <c r="D282" s="158"/>
      <c r="E282" s="158"/>
      <c r="F282" s="158"/>
    </row>
    <row r="283" spans="1:6" ht="15.75" customHeight="1" x14ac:dyDescent="0.2">
      <c r="A283" s="158"/>
      <c r="B283" s="158"/>
      <c r="C283" s="158"/>
      <c r="D283" s="158"/>
      <c r="E283" s="158"/>
      <c r="F283" s="158"/>
    </row>
    <row r="284" spans="1:6" ht="15.75" customHeight="1" x14ac:dyDescent="0.2">
      <c r="A284" s="158"/>
      <c r="B284" s="158"/>
      <c r="C284" s="158"/>
      <c r="D284" s="158"/>
      <c r="E284" s="158"/>
      <c r="F284" s="158"/>
    </row>
    <row r="285" spans="1:6" ht="15.75" customHeight="1" x14ac:dyDescent="0.2">
      <c r="A285" s="158"/>
      <c r="B285" s="158"/>
      <c r="C285" s="158"/>
      <c r="D285" s="158"/>
      <c r="E285" s="158"/>
      <c r="F285" s="158"/>
    </row>
    <row r="286" spans="1:6" ht="15.75" customHeight="1" x14ac:dyDescent="0.2">
      <c r="A286" s="158"/>
      <c r="B286" s="158"/>
      <c r="C286" s="158"/>
      <c r="D286" s="158"/>
      <c r="E286" s="158"/>
      <c r="F286" s="158"/>
    </row>
    <row r="287" spans="1:6" ht="15.75" customHeight="1" x14ac:dyDescent="0.2">
      <c r="A287" s="158"/>
      <c r="B287" s="158"/>
      <c r="C287" s="158"/>
      <c r="D287" s="158"/>
      <c r="E287" s="158"/>
      <c r="F287" s="158"/>
    </row>
    <row r="288" spans="1:6" ht="15.75" customHeight="1" x14ac:dyDescent="0.2">
      <c r="A288" s="158"/>
      <c r="B288" s="158"/>
      <c r="C288" s="158"/>
      <c r="D288" s="158"/>
      <c r="E288" s="158"/>
      <c r="F288" s="158"/>
    </row>
    <row r="289" spans="1:6" ht="15.75" customHeight="1" x14ac:dyDescent="0.2">
      <c r="A289" s="158"/>
      <c r="B289" s="158"/>
      <c r="C289" s="158"/>
      <c r="D289" s="158"/>
      <c r="E289" s="158"/>
      <c r="F289" s="158"/>
    </row>
    <row r="290" spans="1:6" ht="15.75" customHeight="1" x14ac:dyDescent="0.2">
      <c r="A290" s="158"/>
      <c r="B290" s="158"/>
      <c r="C290" s="158"/>
      <c r="D290" s="158"/>
      <c r="E290" s="158"/>
      <c r="F290" s="158"/>
    </row>
    <row r="291" spans="1:6" ht="15.75" customHeight="1" x14ac:dyDescent="0.2">
      <c r="A291" s="158"/>
      <c r="B291" s="158"/>
      <c r="C291" s="158"/>
      <c r="D291" s="158"/>
      <c r="E291" s="158"/>
      <c r="F291" s="158"/>
    </row>
    <row r="292" spans="1:6" ht="15.75" customHeight="1" x14ac:dyDescent="0.2">
      <c r="A292" s="158"/>
      <c r="B292" s="158"/>
      <c r="C292" s="158"/>
      <c r="D292" s="158"/>
      <c r="E292" s="158"/>
      <c r="F292" s="158"/>
    </row>
    <row r="293" spans="1:6" ht="15.75" customHeight="1" x14ac:dyDescent="0.2">
      <c r="A293" s="158"/>
      <c r="B293" s="158"/>
      <c r="C293" s="158"/>
      <c r="D293" s="158"/>
      <c r="E293" s="158"/>
      <c r="F293" s="158"/>
    </row>
    <row r="294" spans="1:6" ht="15.75" customHeight="1" x14ac:dyDescent="0.2">
      <c r="A294" s="158"/>
      <c r="B294" s="158"/>
      <c r="C294" s="158"/>
      <c r="D294" s="158"/>
      <c r="E294" s="158"/>
      <c r="F294" s="158"/>
    </row>
    <row r="295" spans="1:6" ht="15.75" customHeight="1" x14ac:dyDescent="0.2">
      <c r="A295" s="158"/>
      <c r="B295" s="158"/>
      <c r="C295" s="158"/>
      <c r="D295" s="158"/>
      <c r="E295" s="158"/>
      <c r="F295" s="158"/>
    </row>
    <row r="296" spans="1:6" ht="15.75" customHeight="1" x14ac:dyDescent="0.2">
      <c r="A296" s="158"/>
      <c r="B296" s="158"/>
      <c r="C296" s="158"/>
      <c r="D296" s="158"/>
      <c r="E296" s="158"/>
      <c r="F296" s="158"/>
    </row>
    <row r="297" spans="1:6" ht="15.75" customHeight="1" x14ac:dyDescent="0.2">
      <c r="A297" s="158"/>
      <c r="B297" s="158"/>
      <c r="C297" s="158"/>
      <c r="D297" s="158"/>
      <c r="E297" s="158"/>
      <c r="F297" s="158"/>
    </row>
    <row r="298" spans="1:6" ht="15.75" customHeight="1" x14ac:dyDescent="0.2">
      <c r="A298" s="158"/>
      <c r="B298" s="158"/>
      <c r="C298" s="158"/>
      <c r="D298" s="158"/>
      <c r="E298" s="158"/>
      <c r="F298" s="158"/>
    </row>
    <row r="299" spans="1:6" ht="15.75" customHeight="1" x14ac:dyDescent="0.2">
      <c r="A299" s="158"/>
      <c r="B299" s="158"/>
      <c r="C299" s="158"/>
      <c r="D299" s="158"/>
      <c r="E299" s="158"/>
      <c r="F299" s="158"/>
    </row>
    <row r="300" spans="1:6" ht="15.75" customHeight="1" x14ac:dyDescent="0.2">
      <c r="A300" s="158"/>
      <c r="B300" s="158"/>
      <c r="C300" s="158"/>
      <c r="D300" s="158"/>
      <c r="E300" s="158"/>
      <c r="F300" s="158"/>
    </row>
    <row r="301" spans="1:6" ht="15.75" customHeight="1" x14ac:dyDescent="0.2">
      <c r="A301" s="158"/>
      <c r="B301" s="158"/>
      <c r="C301" s="158"/>
      <c r="D301" s="158"/>
      <c r="E301" s="158"/>
      <c r="F301" s="158"/>
    </row>
    <row r="302" spans="1:6" ht="15.75" customHeight="1" x14ac:dyDescent="0.2">
      <c r="A302" s="158"/>
      <c r="B302" s="158"/>
      <c r="C302" s="158"/>
      <c r="D302" s="158"/>
      <c r="E302" s="158"/>
      <c r="F302" s="158"/>
    </row>
    <row r="303" spans="1:6" ht="15.75" customHeight="1" x14ac:dyDescent="0.2">
      <c r="A303" s="158"/>
      <c r="B303" s="158"/>
      <c r="C303" s="158"/>
      <c r="D303" s="158"/>
      <c r="E303" s="158"/>
      <c r="F303" s="158"/>
    </row>
    <row r="304" spans="1:6" ht="15.75" customHeight="1" x14ac:dyDescent="0.2">
      <c r="A304" s="158"/>
      <c r="B304" s="158"/>
      <c r="C304" s="158"/>
      <c r="D304" s="158"/>
      <c r="E304" s="158"/>
      <c r="F304" s="158"/>
    </row>
    <row r="305" spans="1:6" ht="15.75" customHeight="1" x14ac:dyDescent="0.2">
      <c r="A305" s="158"/>
      <c r="B305" s="158"/>
      <c r="C305" s="158"/>
      <c r="D305" s="158"/>
      <c r="E305" s="158"/>
      <c r="F305" s="158"/>
    </row>
    <row r="306" spans="1:6" ht="15.75" customHeight="1" x14ac:dyDescent="0.2">
      <c r="A306" s="158"/>
      <c r="B306" s="158"/>
      <c r="C306" s="158"/>
      <c r="D306" s="158"/>
      <c r="E306" s="158"/>
      <c r="F306" s="158"/>
    </row>
    <row r="307" spans="1:6" ht="15.75" customHeight="1" x14ac:dyDescent="0.2">
      <c r="A307" s="158"/>
      <c r="B307" s="158"/>
      <c r="C307" s="158"/>
      <c r="D307" s="158"/>
      <c r="E307" s="158"/>
      <c r="F307" s="158"/>
    </row>
    <row r="308" spans="1:6" ht="15.75" customHeight="1" x14ac:dyDescent="0.2">
      <c r="A308" s="158"/>
      <c r="B308" s="158"/>
      <c r="C308" s="158"/>
      <c r="D308" s="158"/>
      <c r="E308" s="158"/>
      <c r="F308" s="158"/>
    </row>
    <row r="309" spans="1:6" ht="15.75" customHeight="1" x14ac:dyDescent="0.2">
      <c r="A309" s="158"/>
      <c r="B309" s="158"/>
      <c r="C309" s="158"/>
      <c r="D309" s="158"/>
      <c r="E309" s="158"/>
      <c r="F309" s="158"/>
    </row>
    <row r="310" spans="1:6" ht="15.75" customHeight="1" x14ac:dyDescent="0.2">
      <c r="A310" s="158"/>
      <c r="B310" s="158"/>
      <c r="C310" s="158"/>
      <c r="D310" s="158"/>
      <c r="E310" s="158"/>
      <c r="F310" s="158"/>
    </row>
    <row r="311" spans="1:6" ht="15.75" customHeight="1" x14ac:dyDescent="0.2">
      <c r="A311" s="158"/>
      <c r="B311" s="158"/>
      <c r="C311" s="158"/>
      <c r="D311" s="158"/>
      <c r="E311" s="158"/>
      <c r="F311" s="158"/>
    </row>
    <row r="312" spans="1:6" ht="15.75" customHeight="1" x14ac:dyDescent="0.2">
      <c r="A312" s="158"/>
      <c r="B312" s="158"/>
      <c r="C312" s="158"/>
      <c r="D312" s="158"/>
      <c r="E312" s="158"/>
      <c r="F312" s="158"/>
    </row>
    <row r="313" spans="1:6" ht="15.75" customHeight="1" x14ac:dyDescent="0.2">
      <c r="A313" s="158"/>
      <c r="B313" s="158"/>
      <c r="C313" s="158"/>
      <c r="D313" s="158"/>
      <c r="E313" s="158"/>
      <c r="F313" s="158"/>
    </row>
    <row r="314" spans="1:6" ht="15.75" customHeight="1" x14ac:dyDescent="0.2">
      <c r="A314" s="158"/>
      <c r="B314" s="158"/>
      <c r="C314" s="158"/>
      <c r="D314" s="158"/>
      <c r="E314" s="158"/>
      <c r="F314" s="158"/>
    </row>
    <row r="315" spans="1:6" ht="15.75" customHeight="1" x14ac:dyDescent="0.2">
      <c r="A315" s="158"/>
      <c r="B315" s="158"/>
      <c r="C315" s="158"/>
      <c r="D315" s="158"/>
      <c r="E315" s="158"/>
      <c r="F315" s="158"/>
    </row>
    <row r="316" spans="1:6" ht="15.75" customHeight="1" x14ac:dyDescent="0.2">
      <c r="A316" s="158"/>
      <c r="B316" s="158"/>
      <c r="C316" s="158"/>
      <c r="D316" s="158"/>
      <c r="E316" s="158"/>
      <c r="F316" s="158"/>
    </row>
    <row r="317" spans="1:6" ht="15.75" customHeight="1" x14ac:dyDescent="0.2">
      <c r="A317" s="158"/>
      <c r="B317" s="158"/>
      <c r="C317" s="158"/>
      <c r="D317" s="158"/>
      <c r="E317" s="158"/>
      <c r="F317" s="158"/>
    </row>
    <row r="318" spans="1:6" ht="15.75" customHeight="1" x14ac:dyDescent="0.2">
      <c r="A318" s="158"/>
      <c r="B318" s="158"/>
      <c r="C318" s="158"/>
      <c r="D318" s="158"/>
      <c r="E318" s="158"/>
      <c r="F318" s="158"/>
    </row>
    <row r="319" spans="1:6" ht="15.75" customHeight="1" x14ac:dyDescent="0.2">
      <c r="A319" s="158"/>
      <c r="B319" s="158"/>
      <c r="C319" s="158"/>
      <c r="D319" s="158"/>
      <c r="E319" s="158"/>
      <c r="F319" s="158"/>
    </row>
    <row r="320" spans="1:6" ht="15.75" customHeight="1" x14ac:dyDescent="0.2">
      <c r="A320" s="158"/>
      <c r="B320" s="158"/>
      <c r="C320" s="158"/>
      <c r="D320" s="158"/>
      <c r="E320" s="158"/>
      <c r="F320" s="158"/>
    </row>
    <row r="321" spans="1:6" ht="15.75" customHeight="1" x14ac:dyDescent="0.2">
      <c r="A321" s="158"/>
      <c r="B321" s="158"/>
      <c r="C321" s="158"/>
      <c r="D321" s="158"/>
      <c r="E321" s="158"/>
      <c r="F321" s="158"/>
    </row>
    <row r="322" spans="1:6" ht="15.75" customHeight="1" x14ac:dyDescent="0.2">
      <c r="A322" s="158"/>
      <c r="B322" s="158"/>
      <c r="C322" s="158"/>
      <c r="D322" s="158"/>
      <c r="E322" s="158"/>
      <c r="F322" s="158"/>
    </row>
    <row r="323" spans="1:6" ht="15.75" customHeight="1" x14ac:dyDescent="0.2">
      <c r="A323" s="158"/>
      <c r="B323" s="158"/>
      <c r="C323" s="158"/>
      <c r="D323" s="158"/>
      <c r="E323" s="158"/>
      <c r="F323" s="158"/>
    </row>
    <row r="324" spans="1:6" ht="15.75" customHeight="1" x14ac:dyDescent="0.2">
      <c r="A324" s="158"/>
      <c r="B324" s="158"/>
      <c r="C324" s="158"/>
      <c r="D324" s="158"/>
      <c r="E324" s="158"/>
      <c r="F324" s="158"/>
    </row>
    <row r="325" spans="1:6" ht="15.75" customHeight="1" x14ac:dyDescent="0.2">
      <c r="A325" s="158"/>
      <c r="B325" s="158"/>
      <c r="C325" s="158"/>
      <c r="D325" s="158"/>
      <c r="E325" s="158"/>
      <c r="F325" s="158"/>
    </row>
    <row r="326" spans="1:6" ht="15.75" customHeight="1" x14ac:dyDescent="0.2">
      <c r="A326" s="158"/>
      <c r="B326" s="158"/>
      <c r="C326" s="158"/>
      <c r="D326" s="158"/>
      <c r="E326" s="158"/>
      <c r="F326" s="158"/>
    </row>
    <row r="327" spans="1:6" ht="15.75" customHeight="1" x14ac:dyDescent="0.2">
      <c r="A327" s="158"/>
      <c r="B327" s="158"/>
      <c r="C327" s="158"/>
      <c r="D327" s="158"/>
      <c r="E327" s="158"/>
      <c r="F327" s="158"/>
    </row>
    <row r="328" spans="1:6" ht="15.75" customHeight="1" x14ac:dyDescent="0.2">
      <c r="A328" s="158"/>
      <c r="B328" s="158"/>
      <c r="C328" s="158"/>
      <c r="D328" s="158"/>
      <c r="E328" s="158"/>
      <c r="F328" s="158"/>
    </row>
    <row r="329" spans="1:6" ht="15.75" customHeight="1" x14ac:dyDescent="0.2">
      <c r="A329" s="158"/>
      <c r="B329" s="158"/>
      <c r="C329" s="158"/>
      <c r="D329" s="158"/>
      <c r="E329" s="158"/>
      <c r="F329" s="158"/>
    </row>
    <row r="330" spans="1:6" ht="15.75" customHeight="1" x14ac:dyDescent="0.2">
      <c r="A330" s="158"/>
      <c r="B330" s="158"/>
      <c r="C330" s="158"/>
      <c r="D330" s="158"/>
      <c r="E330" s="158"/>
      <c r="F330" s="158"/>
    </row>
    <row r="331" spans="1:6" ht="15.75" customHeight="1" x14ac:dyDescent="0.2">
      <c r="A331" s="158"/>
      <c r="B331" s="158"/>
      <c r="C331" s="158"/>
      <c r="D331" s="158"/>
      <c r="E331" s="158"/>
      <c r="F331" s="158"/>
    </row>
    <row r="332" spans="1:6" ht="15.75" customHeight="1" x14ac:dyDescent="0.2">
      <c r="A332" s="158"/>
      <c r="B332" s="158"/>
      <c r="C332" s="158"/>
      <c r="D332" s="158"/>
      <c r="E332" s="158"/>
      <c r="F332" s="158"/>
    </row>
    <row r="333" spans="1:6" ht="15.75" customHeight="1" x14ac:dyDescent="0.2">
      <c r="A333" s="158"/>
      <c r="B333" s="158"/>
      <c r="C333" s="158"/>
      <c r="D333" s="158"/>
      <c r="E333" s="158"/>
      <c r="F333" s="158"/>
    </row>
    <row r="334" spans="1:6" ht="15.75" customHeight="1" x14ac:dyDescent="0.2">
      <c r="A334" s="158"/>
      <c r="B334" s="158"/>
      <c r="C334" s="158"/>
      <c r="D334" s="158"/>
      <c r="E334" s="158"/>
      <c r="F334" s="158"/>
    </row>
    <row r="335" spans="1:6" ht="15.75" customHeight="1" x14ac:dyDescent="0.2">
      <c r="A335" s="158"/>
      <c r="B335" s="158"/>
      <c r="C335" s="158"/>
      <c r="D335" s="158"/>
      <c r="E335" s="158"/>
      <c r="F335" s="158"/>
    </row>
    <row r="336" spans="1:6" ht="15.75" customHeight="1" x14ac:dyDescent="0.2">
      <c r="A336" s="158"/>
      <c r="B336" s="158"/>
      <c r="C336" s="158"/>
      <c r="D336" s="158"/>
      <c r="E336" s="158"/>
      <c r="F336" s="158"/>
    </row>
    <row r="337" spans="1:6" ht="15.75" customHeight="1" x14ac:dyDescent="0.2">
      <c r="A337" s="158"/>
      <c r="B337" s="158"/>
      <c r="C337" s="158"/>
      <c r="D337" s="158"/>
      <c r="E337" s="158"/>
      <c r="F337" s="158"/>
    </row>
    <row r="338" spans="1:6" ht="15.75" customHeight="1" x14ac:dyDescent="0.2">
      <c r="A338" s="158"/>
      <c r="B338" s="158"/>
      <c r="C338" s="158"/>
      <c r="D338" s="158"/>
      <c r="E338" s="158"/>
      <c r="F338" s="158"/>
    </row>
    <row r="339" spans="1:6" ht="15.75" customHeight="1" x14ac:dyDescent="0.2">
      <c r="A339" s="158"/>
      <c r="B339" s="158"/>
      <c r="C339" s="158"/>
      <c r="D339" s="158"/>
      <c r="E339" s="158"/>
      <c r="F339" s="158"/>
    </row>
    <row r="340" spans="1:6" ht="15.75" customHeight="1" x14ac:dyDescent="0.2">
      <c r="A340" s="158"/>
      <c r="B340" s="158"/>
      <c r="C340" s="158"/>
      <c r="D340" s="158"/>
      <c r="E340" s="158"/>
      <c r="F340" s="158"/>
    </row>
    <row r="341" spans="1:6" ht="15.75" customHeight="1" x14ac:dyDescent="0.2">
      <c r="A341" s="158"/>
      <c r="B341" s="158"/>
      <c r="C341" s="158"/>
      <c r="D341" s="158"/>
      <c r="E341" s="158"/>
      <c r="F341" s="158"/>
    </row>
    <row r="342" spans="1:6" ht="15.75" customHeight="1" x14ac:dyDescent="0.2">
      <c r="A342" s="158"/>
      <c r="B342" s="158"/>
      <c r="C342" s="158"/>
      <c r="D342" s="158"/>
      <c r="E342" s="158"/>
      <c r="F342" s="158"/>
    </row>
    <row r="343" spans="1:6" ht="15.75" customHeight="1" x14ac:dyDescent="0.2">
      <c r="A343" s="158"/>
      <c r="B343" s="158"/>
      <c r="C343" s="158"/>
      <c r="D343" s="158"/>
      <c r="E343" s="158"/>
      <c r="F343" s="158"/>
    </row>
    <row r="344" spans="1:6" ht="15.75" customHeight="1" x14ac:dyDescent="0.2">
      <c r="A344" s="158"/>
      <c r="B344" s="158"/>
      <c r="C344" s="158"/>
      <c r="D344" s="158"/>
      <c r="E344" s="158"/>
      <c r="F344" s="158"/>
    </row>
    <row r="345" spans="1:6" ht="15.75" customHeight="1" x14ac:dyDescent="0.2">
      <c r="A345" s="158"/>
      <c r="B345" s="158"/>
      <c r="C345" s="158"/>
      <c r="D345" s="158"/>
      <c r="E345" s="158"/>
      <c r="F345" s="158"/>
    </row>
    <row r="346" spans="1:6" ht="15.75" customHeight="1" x14ac:dyDescent="0.2">
      <c r="A346" s="158"/>
      <c r="B346" s="158"/>
      <c r="C346" s="158"/>
      <c r="D346" s="158"/>
      <c r="E346" s="158"/>
      <c r="F346" s="158"/>
    </row>
    <row r="347" spans="1:6" ht="15.75" customHeight="1" x14ac:dyDescent="0.2">
      <c r="A347" s="158"/>
      <c r="B347" s="158"/>
      <c r="C347" s="158"/>
      <c r="D347" s="158"/>
      <c r="E347" s="158"/>
      <c r="F347" s="158"/>
    </row>
    <row r="348" spans="1:6" ht="15.75" customHeight="1" x14ac:dyDescent="0.2">
      <c r="A348" s="158"/>
      <c r="B348" s="158"/>
      <c r="C348" s="158"/>
      <c r="D348" s="158"/>
      <c r="E348" s="158"/>
      <c r="F348" s="158"/>
    </row>
    <row r="349" spans="1:6" ht="15.75" customHeight="1" x14ac:dyDescent="0.2">
      <c r="A349" s="158"/>
      <c r="B349" s="158"/>
      <c r="C349" s="158"/>
      <c r="D349" s="158"/>
      <c r="E349" s="158"/>
      <c r="F349" s="158"/>
    </row>
    <row r="350" spans="1:6" ht="15.75" customHeight="1" x14ac:dyDescent="0.2">
      <c r="A350" s="158"/>
      <c r="B350" s="158"/>
      <c r="C350" s="158"/>
      <c r="D350" s="158"/>
      <c r="E350" s="158"/>
      <c r="F350" s="158"/>
    </row>
    <row r="351" spans="1:6" ht="15.75" customHeight="1" x14ac:dyDescent="0.2">
      <c r="A351" s="158"/>
      <c r="B351" s="158"/>
      <c r="C351" s="158"/>
      <c r="D351" s="158"/>
      <c r="E351" s="158"/>
      <c r="F351" s="158"/>
    </row>
    <row r="352" spans="1:6" ht="15.75" customHeight="1" x14ac:dyDescent="0.2">
      <c r="A352" s="158"/>
      <c r="B352" s="158"/>
      <c r="C352" s="158"/>
      <c r="D352" s="158"/>
      <c r="E352" s="158"/>
      <c r="F352" s="158"/>
    </row>
    <row r="353" spans="1:6" ht="15.75" customHeight="1" x14ac:dyDescent="0.2">
      <c r="A353" s="158"/>
      <c r="B353" s="158"/>
      <c r="C353" s="158"/>
      <c r="D353" s="158"/>
      <c r="E353" s="158"/>
      <c r="F353" s="158"/>
    </row>
    <row r="354" spans="1:6" ht="15.75" customHeight="1" x14ac:dyDescent="0.2">
      <c r="A354" s="158"/>
      <c r="B354" s="158"/>
      <c r="C354" s="158"/>
      <c r="D354" s="158"/>
      <c r="E354" s="158"/>
      <c r="F354" s="158"/>
    </row>
    <row r="355" spans="1:6" ht="15.75" customHeight="1" x14ac:dyDescent="0.2">
      <c r="A355" s="158"/>
      <c r="B355" s="158"/>
      <c r="C355" s="158"/>
      <c r="D355" s="158"/>
      <c r="E355" s="158"/>
      <c r="F355" s="158"/>
    </row>
    <row r="356" spans="1:6" ht="15.75" customHeight="1" x14ac:dyDescent="0.2">
      <c r="A356" s="158"/>
      <c r="B356" s="158"/>
      <c r="C356" s="158"/>
      <c r="D356" s="158"/>
      <c r="E356" s="158"/>
      <c r="F356" s="158"/>
    </row>
    <row r="357" spans="1:6" ht="15.75" customHeight="1" x14ac:dyDescent="0.2">
      <c r="A357" s="158"/>
      <c r="B357" s="158"/>
      <c r="C357" s="158"/>
      <c r="D357" s="158"/>
      <c r="E357" s="158"/>
      <c r="F357" s="158"/>
    </row>
    <row r="358" spans="1:6" ht="15.75" customHeight="1" x14ac:dyDescent="0.2">
      <c r="A358" s="158"/>
      <c r="B358" s="158"/>
      <c r="C358" s="158"/>
      <c r="D358" s="158"/>
      <c r="E358" s="158"/>
      <c r="F358" s="158"/>
    </row>
    <row r="359" spans="1:6" ht="15.75" customHeight="1" x14ac:dyDescent="0.2">
      <c r="A359" s="158"/>
      <c r="B359" s="158"/>
      <c r="C359" s="158"/>
      <c r="D359" s="158"/>
      <c r="E359" s="158"/>
      <c r="F359" s="158"/>
    </row>
    <row r="360" spans="1:6" ht="15.75" customHeight="1" x14ac:dyDescent="0.2">
      <c r="A360" s="158"/>
      <c r="B360" s="158"/>
      <c r="C360" s="158"/>
      <c r="D360" s="158"/>
      <c r="E360" s="158"/>
      <c r="F360" s="158"/>
    </row>
    <row r="361" spans="1:6" ht="15.75" customHeight="1" x14ac:dyDescent="0.2">
      <c r="A361" s="158"/>
      <c r="B361" s="158"/>
      <c r="C361" s="158"/>
      <c r="D361" s="158"/>
      <c r="E361" s="158"/>
      <c r="F361" s="158"/>
    </row>
    <row r="362" spans="1:6" ht="15.75" customHeight="1" x14ac:dyDescent="0.2">
      <c r="A362" s="158"/>
      <c r="B362" s="158"/>
      <c r="C362" s="158"/>
      <c r="D362" s="158"/>
      <c r="E362" s="158"/>
      <c r="F362" s="158"/>
    </row>
    <row r="363" spans="1:6" ht="15.75" customHeight="1" x14ac:dyDescent="0.2">
      <c r="A363" s="158"/>
      <c r="B363" s="158"/>
      <c r="C363" s="158"/>
      <c r="D363" s="158"/>
      <c r="E363" s="158"/>
      <c r="F363" s="158"/>
    </row>
    <row r="364" spans="1:6" ht="15.75" customHeight="1" x14ac:dyDescent="0.2">
      <c r="A364" s="158"/>
      <c r="B364" s="158"/>
      <c r="C364" s="158"/>
      <c r="D364" s="158"/>
      <c r="E364" s="158"/>
      <c r="F364" s="158"/>
    </row>
    <row r="365" spans="1:6" ht="15.75" customHeight="1" x14ac:dyDescent="0.2">
      <c r="A365" s="158"/>
      <c r="B365" s="158"/>
      <c r="C365" s="158"/>
      <c r="D365" s="158"/>
      <c r="E365" s="158"/>
      <c r="F365" s="158"/>
    </row>
    <row r="366" spans="1:6" ht="15.75" customHeight="1" x14ac:dyDescent="0.2">
      <c r="A366" s="158"/>
      <c r="B366" s="158"/>
      <c r="C366" s="158"/>
      <c r="D366" s="158"/>
      <c r="E366" s="158"/>
      <c r="F366" s="158"/>
    </row>
    <row r="367" spans="1:6" ht="15.75" customHeight="1" x14ac:dyDescent="0.2">
      <c r="A367" s="158"/>
      <c r="B367" s="158"/>
      <c r="C367" s="158"/>
      <c r="D367" s="158"/>
      <c r="E367" s="158"/>
      <c r="F367" s="158"/>
    </row>
    <row r="368" spans="1:6" ht="15.75" customHeight="1" x14ac:dyDescent="0.2">
      <c r="A368" s="158"/>
      <c r="B368" s="158"/>
      <c r="C368" s="158"/>
      <c r="D368" s="158"/>
      <c r="E368" s="158"/>
      <c r="F368" s="158"/>
    </row>
    <row r="369" spans="1:6" ht="15.75" customHeight="1" x14ac:dyDescent="0.2">
      <c r="A369" s="158"/>
      <c r="B369" s="158"/>
      <c r="C369" s="158"/>
      <c r="D369" s="158"/>
      <c r="E369" s="158"/>
      <c r="F369" s="158"/>
    </row>
    <row r="370" spans="1:6" ht="15.75" customHeight="1" x14ac:dyDescent="0.2">
      <c r="A370" s="158"/>
      <c r="B370" s="158"/>
      <c r="C370" s="158"/>
      <c r="D370" s="158"/>
      <c r="E370" s="158"/>
      <c r="F370" s="158"/>
    </row>
    <row r="371" spans="1:6" ht="15.75" customHeight="1" x14ac:dyDescent="0.2">
      <c r="A371" s="158"/>
      <c r="B371" s="158"/>
      <c r="C371" s="158"/>
      <c r="D371" s="158"/>
      <c r="E371" s="158"/>
      <c r="F371" s="158"/>
    </row>
    <row r="372" spans="1:6" ht="15.75" customHeight="1" x14ac:dyDescent="0.2">
      <c r="A372" s="158"/>
      <c r="B372" s="158"/>
      <c r="C372" s="158"/>
      <c r="D372" s="158"/>
      <c r="E372" s="158"/>
      <c r="F372" s="158"/>
    </row>
    <row r="373" spans="1:6" ht="15.75" customHeight="1" x14ac:dyDescent="0.2">
      <c r="A373" s="158"/>
      <c r="B373" s="158"/>
      <c r="C373" s="158"/>
      <c r="D373" s="158"/>
      <c r="E373" s="158"/>
      <c r="F373" s="158"/>
    </row>
    <row r="374" spans="1:6" ht="15.75" customHeight="1" x14ac:dyDescent="0.2">
      <c r="A374" s="158"/>
      <c r="B374" s="158"/>
      <c r="C374" s="158"/>
      <c r="D374" s="158"/>
      <c r="E374" s="158"/>
      <c r="F374" s="158"/>
    </row>
    <row r="375" spans="1:6" ht="15.75" customHeight="1" x14ac:dyDescent="0.2">
      <c r="A375" s="158"/>
      <c r="B375" s="158"/>
      <c r="C375" s="158"/>
      <c r="D375" s="158"/>
      <c r="E375" s="158"/>
      <c r="F375" s="158"/>
    </row>
    <row r="376" spans="1:6" ht="15.75" customHeight="1" x14ac:dyDescent="0.2">
      <c r="A376" s="158"/>
      <c r="B376" s="158"/>
      <c r="C376" s="158"/>
      <c r="D376" s="158"/>
      <c r="E376" s="158"/>
      <c r="F376" s="158"/>
    </row>
    <row r="377" spans="1:6" ht="15.75" customHeight="1" x14ac:dyDescent="0.2">
      <c r="A377" s="158"/>
      <c r="B377" s="158"/>
      <c r="C377" s="158"/>
      <c r="D377" s="158"/>
      <c r="E377" s="158"/>
      <c r="F377" s="158"/>
    </row>
    <row r="378" spans="1:6" ht="15.75" customHeight="1" x14ac:dyDescent="0.2">
      <c r="A378" s="158"/>
      <c r="B378" s="158"/>
      <c r="C378" s="158"/>
      <c r="D378" s="158"/>
      <c r="E378" s="158"/>
      <c r="F378" s="158"/>
    </row>
    <row r="379" spans="1:6" ht="15.75" customHeight="1" x14ac:dyDescent="0.2">
      <c r="A379" s="158"/>
      <c r="B379" s="158"/>
      <c r="C379" s="158"/>
      <c r="D379" s="158"/>
      <c r="E379" s="158"/>
      <c r="F379" s="158"/>
    </row>
    <row r="380" spans="1:6" ht="15.75" customHeight="1" x14ac:dyDescent="0.2">
      <c r="A380" s="158"/>
      <c r="B380" s="158"/>
      <c r="C380" s="158"/>
      <c r="D380" s="158"/>
      <c r="E380" s="158"/>
      <c r="F380" s="158"/>
    </row>
    <row r="381" spans="1:6" ht="15.75" customHeight="1" x14ac:dyDescent="0.2">
      <c r="A381" s="158"/>
      <c r="B381" s="158"/>
      <c r="C381" s="158"/>
      <c r="D381" s="158"/>
      <c r="E381" s="158"/>
      <c r="F381" s="158"/>
    </row>
    <row r="382" spans="1:6" ht="15.75" customHeight="1" x14ac:dyDescent="0.2">
      <c r="A382" s="158"/>
      <c r="B382" s="158"/>
      <c r="C382" s="158"/>
      <c r="D382" s="158"/>
      <c r="E382" s="158"/>
      <c r="F382" s="158"/>
    </row>
    <row r="383" spans="1:6" ht="15.75" customHeight="1" x14ac:dyDescent="0.2">
      <c r="A383" s="158"/>
      <c r="B383" s="158"/>
      <c r="C383" s="158"/>
      <c r="D383" s="158"/>
      <c r="E383" s="158"/>
      <c r="F383" s="158"/>
    </row>
    <row r="384" spans="1:6" ht="15.75" customHeight="1" x14ac:dyDescent="0.2">
      <c r="A384" s="158"/>
      <c r="B384" s="158"/>
      <c r="C384" s="158"/>
      <c r="D384" s="158"/>
      <c r="E384" s="158"/>
      <c r="F384" s="158"/>
    </row>
    <row r="385" spans="1:6" ht="15.75" customHeight="1" x14ac:dyDescent="0.2">
      <c r="A385" s="158"/>
      <c r="B385" s="158"/>
      <c r="C385" s="158"/>
      <c r="D385" s="158"/>
      <c r="E385" s="158"/>
      <c r="F385" s="158"/>
    </row>
    <row r="386" spans="1:6" ht="15.75" customHeight="1" x14ac:dyDescent="0.2">
      <c r="A386" s="158"/>
      <c r="B386" s="158"/>
      <c r="C386" s="158"/>
      <c r="D386" s="158"/>
      <c r="E386" s="158"/>
      <c r="F386" s="158"/>
    </row>
    <row r="387" spans="1:6" ht="15.75" customHeight="1" x14ac:dyDescent="0.2">
      <c r="A387" s="158"/>
      <c r="B387" s="158"/>
      <c r="C387" s="158"/>
      <c r="D387" s="158"/>
      <c r="E387" s="158"/>
      <c r="F387" s="158"/>
    </row>
    <row r="388" spans="1:6" ht="15.75" customHeight="1" x14ac:dyDescent="0.2">
      <c r="A388" s="158"/>
      <c r="B388" s="158"/>
      <c r="C388" s="158"/>
      <c r="D388" s="158"/>
      <c r="E388" s="158"/>
      <c r="F388" s="158"/>
    </row>
    <row r="389" spans="1:6" ht="15.75" customHeight="1" x14ac:dyDescent="0.2">
      <c r="A389" s="158"/>
      <c r="B389" s="158"/>
      <c r="C389" s="158"/>
      <c r="D389" s="158"/>
      <c r="E389" s="158"/>
      <c r="F389" s="158"/>
    </row>
    <row r="390" spans="1:6" ht="15.75" customHeight="1" x14ac:dyDescent="0.2">
      <c r="A390" s="158"/>
      <c r="B390" s="158"/>
      <c r="C390" s="158"/>
      <c r="D390" s="158"/>
      <c r="E390" s="158"/>
      <c r="F390" s="158"/>
    </row>
    <row r="391" spans="1:6" ht="15.75" customHeight="1" x14ac:dyDescent="0.2">
      <c r="A391" s="158"/>
      <c r="B391" s="158"/>
      <c r="C391" s="158"/>
      <c r="D391" s="158"/>
      <c r="E391" s="158"/>
      <c r="F391" s="158"/>
    </row>
    <row r="392" spans="1:6" ht="15.75" customHeight="1" x14ac:dyDescent="0.2">
      <c r="A392" s="158"/>
      <c r="B392" s="158"/>
      <c r="C392" s="158"/>
      <c r="D392" s="158"/>
      <c r="E392" s="158"/>
      <c r="F392" s="158"/>
    </row>
    <row r="393" spans="1:6" ht="15.75" customHeight="1" x14ac:dyDescent="0.2">
      <c r="A393" s="158"/>
      <c r="B393" s="158"/>
      <c r="C393" s="158"/>
      <c r="D393" s="158"/>
      <c r="E393" s="158"/>
      <c r="F393" s="158"/>
    </row>
    <row r="394" spans="1:6" ht="15.75" customHeight="1" x14ac:dyDescent="0.2">
      <c r="A394" s="158"/>
      <c r="B394" s="158"/>
      <c r="C394" s="158"/>
      <c r="D394" s="158"/>
      <c r="E394" s="158"/>
      <c r="F394" s="158"/>
    </row>
    <row r="395" spans="1:6" ht="15.75" customHeight="1" x14ac:dyDescent="0.2">
      <c r="A395" s="158"/>
      <c r="B395" s="158"/>
      <c r="C395" s="158"/>
      <c r="D395" s="158"/>
      <c r="E395" s="158"/>
      <c r="F395" s="158"/>
    </row>
    <row r="396" spans="1:6" ht="15.75" customHeight="1" x14ac:dyDescent="0.2">
      <c r="A396" s="158"/>
      <c r="B396" s="158"/>
      <c r="C396" s="158"/>
      <c r="D396" s="158"/>
      <c r="E396" s="158"/>
      <c r="F396" s="158"/>
    </row>
    <row r="397" spans="1:6" ht="15.75" customHeight="1" x14ac:dyDescent="0.2">
      <c r="A397" s="158"/>
      <c r="B397" s="158"/>
      <c r="C397" s="158"/>
      <c r="D397" s="158"/>
      <c r="E397" s="158"/>
      <c r="F397" s="158"/>
    </row>
    <row r="398" spans="1:6" ht="15.75" customHeight="1" x14ac:dyDescent="0.2">
      <c r="A398" s="158"/>
      <c r="B398" s="158"/>
      <c r="C398" s="158"/>
      <c r="D398" s="158"/>
      <c r="E398" s="158"/>
      <c r="F398" s="158"/>
    </row>
    <row r="399" spans="1:6" ht="15.75" customHeight="1" x14ac:dyDescent="0.2">
      <c r="A399" s="158"/>
      <c r="B399" s="158"/>
      <c r="C399" s="158"/>
      <c r="D399" s="158"/>
      <c r="E399" s="158"/>
      <c r="F399" s="158"/>
    </row>
    <row r="400" spans="1:6" ht="15.75" customHeight="1" x14ac:dyDescent="0.2">
      <c r="A400" s="158"/>
      <c r="B400" s="158"/>
      <c r="C400" s="158"/>
      <c r="D400" s="158"/>
      <c r="E400" s="158"/>
      <c r="F400" s="158"/>
    </row>
    <row r="401" spans="1:6" ht="15.75" customHeight="1" x14ac:dyDescent="0.2">
      <c r="A401" s="158"/>
      <c r="B401" s="158"/>
      <c r="C401" s="158"/>
      <c r="D401" s="158"/>
      <c r="E401" s="158"/>
      <c r="F401" s="158"/>
    </row>
    <row r="402" spans="1:6" ht="15.75" customHeight="1" x14ac:dyDescent="0.2">
      <c r="A402" s="158"/>
      <c r="B402" s="158"/>
      <c r="C402" s="158"/>
      <c r="D402" s="158"/>
      <c r="E402" s="158"/>
      <c r="F402" s="158"/>
    </row>
    <row r="403" spans="1:6" ht="15.75" customHeight="1" x14ac:dyDescent="0.2">
      <c r="A403" s="158"/>
      <c r="B403" s="158"/>
      <c r="C403" s="158"/>
      <c r="D403" s="158"/>
      <c r="E403" s="158"/>
      <c r="F403" s="158"/>
    </row>
    <row r="404" spans="1:6" ht="15.75" customHeight="1" x14ac:dyDescent="0.2">
      <c r="A404" s="158"/>
      <c r="B404" s="158"/>
      <c r="C404" s="158"/>
      <c r="D404" s="158"/>
      <c r="E404" s="158"/>
      <c r="F404" s="158"/>
    </row>
    <row r="405" spans="1:6" ht="15.75" customHeight="1" x14ac:dyDescent="0.2">
      <c r="A405" s="158"/>
      <c r="B405" s="158"/>
      <c r="C405" s="158"/>
      <c r="D405" s="158"/>
      <c r="E405" s="158"/>
      <c r="F405" s="158"/>
    </row>
    <row r="406" spans="1:6" ht="15.75" customHeight="1" x14ac:dyDescent="0.2">
      <c r="A406" s="158"/>
      <c r="B406" s="158"/>
      <c r="C406" s="158"/>
      <c r="D406" s="158"/>
      <c r="E406" s="158"/>
      <c r="F406" s="158"/>
    </row>
    <row r="407" spans="1:6" ht="15.75" customHeight="1" x14ac:dyDescent="0.2">
      <c r="A407" s="158"/>
      <c r="B407" s="158"/>
      <c r="C407" s="158"/>
      <c r="D407" s="158"/>
      <c r="E407" s="158"/>
      <c r="F407" s="158"/>
    </row>
    <row r="408" spans="1:6" ht="15.75" customHeight="1" x14ac:dyDescent="0.2">
      <c r="A408" s="158"/>
      <c r="B408" s="158"/>
      <c r="C408" s="158"/>
      <c r="D408" s="158"/>
      <c r="E408" s="158"/>
      <c r="F408" s="158"/>
    </row>
    <row r="409" spans="1:6" ht="15.75" customHeight="1" x14ac:dyDescent="0.2">
      <c r="A409" s="158"/>
      <c r="B409" s="158"/>
      <c r="C409" s="158"/>
      <c r="D409" s="158"/>
      <c r="E409" s="158"/>
      <c r="F409" s="158"/>
    </row>
    <row r="410" spans="1:6" ht="15.75" customHeight="1" x14ac:dyDescent="0.2">
      <c r="A410" s="158"/>
      <c r="B410" s="158"/>
      <c r="C410" s="158"/>
      <c r="D410" s="158"/>
      <c r="E410" s="158"/>
      <c r="F410" s="158"/>
    </row>
    <row r="411" spans="1:6" ht="15.75" customHeight="1" x14ac:dyDescent="0.2">
      <c r="A411" s="158"/>
      <c r="B411" s="158"/>
      <c r="C411" s="158"/>
      <c r="D411" s="158"/>
      <c r="E411" s="158"/>
      <c r="F411" s="158"/>
    </row>
    <row r="412" spans="1:6" ht="15.75" customHeight="1" x14ac:dyDescent="0.2">
      <c r="A412" s="158"/>
      <c r="B412" s="158"/>
      <c r="C412" s="158"/>
      <c r="D412" s="158"/>
      <c r="E412" s="158"/>
      <c r="F412" s="158"/>
    </row>
    <row r="413" spans="1:6" ht="15.75" customHeight="1" x14ac:dyDescent="0.2">
      <c r="A413" s="158"/>
      <c r="B413" s="158"/>
      <c r="C413" s="158"/>
      <c r="D413" s="158"/>
      <c r="E413" s="158"/>
      <c r="F413" s="158"/>
    </row>
    <row r="414" spans="1:6" ht="15.75" customHeight="1" x14ac:dyDescent="0.2">
      <c r="A414" s="158"/>
      <c r="B414" s="158"/>
      <c r="C414" s="158"/>
      <c r="D414" s="158"/>
      <c r="E414" s="158"/>
      <c r="F414" s="158"/>
    </row>
    <row r="415" spans="1:6" ht="15.75" customHeight="1" x14ac:dyDescent="0.2">
      <c r="A415" s="158"/>
      <c r="B415" s="158"/>
      <c r="C415" s="158"/>
      <c r="D415" s="158"/>
      <c r="E415" s="158"/>
      <c r="F415" s="158"/>
    </row>
    <row r="416" spans="1:6" ht="15.75" customHeight="1" x14ac:dyDescent="0.2">
      <c r="A416" s="158"/>
      <c r="B416" s="158"/>
      <c r="C416" s="158"/>
      <c r="D416" s="158"/>
      <c r="E416" s="158"/>
      <c r="F416" s="158"/>
    </row>
    <row r="417" spans="1:6" ht="15.75" customHeight="1" x14ac:dyDescent="0.2">
      <c r="A417" s="158"/>
      <c r="B417" s="158"/>
      <c r="C417" s="158"/>
      <c r="D417" s="158"/>
      <c r="E417" s="158"/>
      <c r="F417" s="158"/>
    </row>
    <row r="418" spans="1:6" ht="15.75" customHeight="1" x14ac:dyDescent="0.2">
      <c r="A418" s="158"/>
      <c r="B418" s="158"/>
      <c r="C418" s="158"/>
      <c r="D418" s="158"/>
      <c r="E418" s="158"/>
      <c r="F418" s="158"/>
    </row>
    <row r="419" spans="1:6" ht="15.75" customHeight="1" x14ac:dyDescent="0.2">
      <c r="A419" s="158"/>
      <c r="B419" s="158"/>
      <c r="C419" s="158"/>
      <c r="D419" s="158"/>
      <c r="E419" s="158"/>
      <c r="F419" s="158"/>
    </row>
    <row r="420" spans="1:6" ht="15.75" customHeight="1" x14ac:dyDescent="0.2">
      <c r="A420" s="158"/>
      <c r="B420" s="158"/>
      <c r="C420" s="158"/>
      <c r="D420" s="158"/>
      <c r="E420" s="158"/>
      <c r="F420" s="158"/>
    </row>
    <row r="421" spans="1:6" ht="15.75" customHeight="1" x14ac:dyDescent="0.2">
      <c r="A421" s="158"/>
      <c r="B421" s="158"/>
      <c r="C421" s="158"/>
      <c r="D421" s="158"/>
      <c r="E421" s="158"/>
      <c r="F421" s="158"/>
    </row>
    <row r="422" spans="1:6" ht="15.75" customHeight="1" x14ac:dyDescent="0.2">
      <c r="A422" s="158"/>
      <c r="B422" s="158"/>
      <c r="C422" s="158"/>
      <c r="D422" s="158"/>
      <c r="E422" s="158"/>
      <c r="F422" s="158"/>
    </row>
    <row r="423" spans="1:6" ht="15.75" customHeight="1" x14ac:dyDescent="0.2">
      <c r="A423" s="158"/>
      <c r="B423" s="158"/>
      <c r="C423" s="158"/>
      <c r="D423" s="158"/>
      <c r="E423" s="158"/>
      <c r="F423" s="158"/>
    </row>
    <row r="424" spans="1:6" ht="15.75" customHeight="1" x14ac:dyDescent="0.2">
      <c r="A424" s="158"/>
      <c r="B424" s="158"/>
      <c r="C424" s="158"/>
      <c r="D424" s="158"/>
      <c r="E424" s="158"/>
      <c r="F424" s="158"/>
    </row>
    <row r="425" spans="1:6" ht="15.75" customHeight="1" x14ac:dyDescent="0.2">
      <c r="A425" s="158"/>
      <c r="B425" s="158"/>
      <c r="C425" s="158"/>
      <c r="D425" s="158"/>
      <c r="E425" s="158"/>
      <c r="F425" s="158"/>
    </row>
    <row r="426" spans="1:6" ht="15.75" customHeight="1" x14ac:dyDescent="0.2">
      <c r="A426" s="158"/>
      <c r="B426" s="158"/>
      <c r="C426" s="158"/>
      <c r="D426" s="158"/>
      <c r="E426" s="158"/>
      <c r="F426" s="158"/>
    </row>
    <row r="427" spans="1:6" ht="15.75" customHeight="1" x14ac:dyDescent="0.2">
      <c r="A427" s="158"/>
      <c r="B427" s="158"/>
      <c r="C427" s="158"/>
      <c r="D427" s="158"/>
      <c r="E427" s="158"/>
      <c r="F427" s="158"/>
    </row>
    <row r="428" spans="1:6" ht="15.75" customHeight="1" x14ac:dyDescent="0.2">
      <c r="A428" s="158"/>
      <c r="B428" s="158"/>
      <c r="C428" s="158"/>
      <c r="D428" s="158"/>
      <c r="E428" s="158"/>
      <c r="F428" s="158"/>
    </row>
    <row r="429" spans="1:6" ht="15.75" customHeight="1" x14ac:dyDescent="0.2">
      <c r="A429" s="158"/>
      <c r="B429" s="158"/>
      <c r="C429" s="158"/>
      <c r="D429" s="158"/>
      <c r="E429" s="158"/>
      <c r="F429" s="158"/>
    </row>
    <row r="430" spans="1:6" ht="15.75" customHeight="1" x14ac:dyDescent="0.2">
      <c r="A430" s="158"/>
      <c r="B430" s="158"/>
      <c r="C430" s="158"/>
      <c r="D430" s="158"/>
      <c r="E430" s="158"/>
      <c r="F430" s="158"/>
    </row>
    <row r="431" spans="1:6" ht="15.75" customHeight="1" x14ac:dyDescent="0.2">
      <c r="A431" s="158"/>
      <c r="B431" s="158"/>
      <c r="C431" s="158"/>
      <c r="D431" s="158"/>
      <c r="E431" s="158"/>
      <c r="F431" s="158"/>
    </row>
    <row r="432" spans="1:6" ht="15.75" customHeight="1" x14ac:dyDescent="0.2">
      <c r="A432" s="158"/>
      <c r="B432" s="158"/>
      <c r="C432" s="158"/>
      <c r="D432" s="158"/>
      <c r="E432" s="158"/>
      <c r="F432" s="158"/>
    </row>
    <row r="433" spans="1:6" ht="15.75" customHeight="1" x14ac:dyDescent="0.2">
      <c r="A433" s="158"/>
      <c r="B433" s="158"/>
      <c r="C433" s="158"/>
      <c r="D433" s="158"/>
      <c r="E433" s="158"/>
      <c r="F433" s="158"/>
    </row>
    <row r="434" spans="1:6" ht="15.75" customHeight="1" x14ac:dyDescent="0.2">
      <c r="A434" s="158"/>
      <c r="B434" s="158"/>
      <c r="C434" s="158"/>
      <c r="D434" s="158"/>
      <c r="E434" s="158"/>
      <c r="F434" s="158"/>
    </row>
    <row r="435" spans="1:6" ht="15.75" customHeight="1" x14ac:dyDescent="0.2">
      <c r="A435" s="158"/>
      <c r="B435" s="158"/>
      <c r="C435" s="158"/>
      <c r="D435" s="158"/>
      <c r="E435" s="158"/>
      <c r="F435" s="158"/>
    </row>
    <row r="436" spans="1:6" ht="15.75" customHeight="1" x14ac:dyDescent="0.2">
      <c r="A436" s="158"/>
      <c r="B436" s="158"/>
      <c r="C436" s="158"/>
      <c r="D436" s="158"/>
      <c r="E436" s="158"/>
      <c r="F436" s="158"/>
    </row>
    <row r="437" spans="1:6" ht="15.75" customHeight="1" x14ac:dyDescent="0.2">
      <c r="A437" s="158"/>
      <c r="B437" s="158"/>
      <c r="C437" s="158"/>
      <c r="D437" s="158"/>
      <c r="E437" s="158"/>
      <c r="F437" s="158"/>
    </row>
    <row r="438" spans="1:6" ht="15.75" customHeight="1" x14ac:dyDescent="0.2">
      <c r="A438" s="158"/>
      <c r="B438" s="158"/>
      <c r="C438" s="158"/>
      <c r="D438" s="158"/>
      <c r="E438" s="158"/>
      <c r="F438" s="158"/>
    </row>
    <row r="439" spans="1:6" ht="15.75" customHeight="1" x14ac:dyDescent="0.2">
      <c r="A439" s="158"/>
      <c r="B439" s="158"/>
      <c r="C439" s="158"/>
      <c r="D439" s="158"/>
      <c r="E439" s="158"/>
      <c r="F439" s="158"/>
    </row>
    <row r="440" spans="1:6" ht="15.75" customHeight="1" x14ac:dyDescent="0.2">
      <c r="A440" s="158"/>
      <c r="B440" s="158"/>
      <c r="C440" s="158"/>
      <c r="D440" s="158"/>
      <c r="E440" s="158"/>
      <c r="F440" s="158"/>
    </row>
    <row r="441" spans="1:6" ht="15.75" customHeight="1" x14ac:dyDescent="0.2">
      <c r="A441" s="158"/>
      <c r="B441" s="158"/>
      <c r="C441" s="158"/>
      <c r="D441" s="158"/>
      <c r="E441" s="158"/>
      <c r="F441" s="158"/>
    </row>
    <row r="442" spans="1:6" ht="15.75" customHeight="1" x14ac:dyDescent="0.2">
      <c r="A442" s="158"/>
      <c r="B442" s="158"/>
      <c r="C442" s="158"/>
      <c r="D442" s="158"/>
      <c r="E442" s="158"/>
      <c r="F442" s="158"/>
    </row>
    <row r="443" spans="1:6" ht="15.75" customHeight="1" x14ac:dyDescent="0.2">
      <c r="A443" s="158"/>
      <c r="B443" s="158"/>
      <c r="C443" s="158"/>
      <c r="D443" s="158"/>
      <c r="E443" s="158"/>
      <c r="F443" s="158"/>
    </row>
    <row r="444" spans="1:6" ht="15.75" customHeight="1" x14ac:dyDescent="0.2">
      <c r="A444" s="158"/>
      <c r="B444" s="158"/>
      <c r="C444" s="158"/>
      <c r="D444" s="158"/>
      <c r="E444" s="158"/>
      <c r="F444" s="158"/>
    </row>
    <row r="445" spans="1:6" ht="15.75" customHeight="1" x14ac:dyDescent="0.2">
      <c r="A445" s="158"/>
      <c r="B445" s="158"/>
      <c r="C445" s="158"/>
      <c r="D445" s="158"/>
      <c r="E445" s="158"/>
      <c r="F445" s="158"/>
    </row>
    <row r="446" spans="1:6" ht="15.75" customHeight="1" x14ac:dyDescent="0.2">
      <c r="A446" s="158"/>
      <c r="B446" s="158"/>
      <c r="C446" s="158"/>
      <c r="D446" s="158"/>
      <c r="E446" s="158"/>
      <c r="F446" s="158"/>
    </row>
    <row r="447" spans="1:6" ht="15.75" customHeight="1" x14ac:dyDescent="0.2">
      <c r="A447" s="158"/>
      <c r="B447" s="158"/>
      <c r="C447" s="158"/>
      <c r="D447" s="158"/>
      <c r="E447" s="158"/>
      <c r="F447" s="158"/>
    </row>
    <row r="448" spans="1:6" ht="15.75" customHeight="1" x14ac:dyDescent="0.2">
      <c r="A448" s="158"/>
      <c r="B448" s="158"/>
      <c r="C448" s="158"/>
      <c r="D448" s="158"/>
      <c r="E448" s="158"/>
      <c r="F448" s="158"/>
    </row>
    <row r="449" spans="1:6" ht="15.75" customHeight="1" x14ac:dyDescent="0.2">
      <c r="A449" s="158"/>
      <c r="B449" s="158"/>
      <c r="C449" s="158"/>
      <c r="D449" s="158"/>
      <c r="E449" s="158"/>
      <c r="F449" s="158"/>
    </row>
    <row r="450" spans="1:6" ht="15.75" customHeight="1" x14ac:dyDescent="0.2">
      <c r="A450" s="158"/>
      <c r="B450" s="158"/>
      <c r="C450" s="158"/>
      <c r="D450" s="158"/>
      <c r="E450" s="158"/>
      <c r="F450" s="158"/>
    </row>
    <row r="451" spans="1:6" ht="15.75" customHeight="1" x14ac:dyDescent="0.2">
      <c r="A451" s="158"/>
      <c r="B451" s="158"/>
      <c r="C451" s="158"/>
      <c r="D451" s="158"/>
      <c r="E451" s="158"/>
      <c r="F451" s="158"/>
    </row>
    <row r="452" spans="1:6" ht="15.75" customHeight="1" x14ac:dyDescent="0.2">
      <c r="A452" s="158"/>
      <c r="B452" s="158"/>
      <c r="C452" s="158"/>
      <c r="D452" s="158"/>
      <c r="E452" s="158"/>
      <c r="F452" s="158"/>
    </row>
    <row r="453" spans="1:6" ht="15.75" customHeight="1" x14ac:dyDescent="0.2">
      <c r="A453" s="158"/>
      <c r="B453" s="158"/>
      <c r="C453" s="158"/>
      <c r="D453" s="158"/>
      <c r="E453" s="158"/>
      <c r="F453" s="158"/>
    </row>
    <row r="454" spans="1:6" ht="15.75" customHeight="1" x14ac:dyDescent="0.2">
      <c r="A454" s="158"/>
      <c r="B454" s="158"/>
      <c r="C454" s="158"/>
      <c r="D454" s="158"/>
      <c r="E454" s="158"/>
      <c r="F454" s="158"/>
    </row>
    <row r="455" spans="1:6" ht="15.75" customHeight="1" x14ac:dyDescent="0.2">
      <c r="A455" s="158"/>
      <c r="B455" s="158"/>
      <c r="C455" s="158"/>
      <c r="D455" s="158"/>
      <c r="E455" s="158"/>
      <c r="F455" s="158"/>
    </row>
    <row r="456" spans="1:6" ht="15.75" customHeight="1" x14ac:dyDescent="0.2">
      <c r="A456" s="158"/>
      <c r="B456" s="158"/>
      <c r="C456" s="158"/>
      <c r="D456" s="158"/>
      <c r="E456" s="158"/>
      <c r="F456" s="158"/>
    </row>
    <row r="457" spans="1:6" ht="15.75" customHeight="1" x14ac:dyDescent="0.2">
      <c r="A457" s="158"/>
      <c r="B457" s="158"/>
      <c r="C457" s="158"/>
      <c r="D457" s="158"/>
      <c r="E457" s="158"/>
      <c r="F457" s="158"/>
    </row>
    <row r="458" spans="1:6" ht="15.75" customHeight="1" x14ac:dyDescent="0.2">
      <c r="A458" s="158"/>
      <c r="B458" s="158"/>
      <c r="C458" s="158"/>
      <c r="D458" s="158"/>
      <c r="E458" s="158"/>
      <c r="F458" s="158"/>
    </row>
    <row r="459" spans="1:6" ht="15.75" customHeight="1" x14ac:dyDescent="0.2">
      <c r="A459" s="158"/>
      <c r="B459" s="158"/>
      <c r="C459" s="158"/>
      <c r="D459" s="158"/>
      <c r="E459" s="158"/>
      <c r="F459" s="158"/>
    </row>
    <row r="460" spans="1:6" ht="15.75" customHeight="1" x14ac:dyDescent="0.2">
      <c r="A460" s="158"/>
      <c r="B460" s="158"/>
      <c r="C460" s="158"/>
      <c r="D460" s="158"/>
      <c r="E460" s="158"/>
      <c r="F460" s="158"/>
    </row>
    <row r="461" spans="1:6" ht="15.75" customHeight="1" x14ac:dyDescent="0.2">
      <c r="A461" s="158"/>
      <c r="B461" s="158"/>
      <c r="C461" s="158"/>
      <c r="D461" s="158"/>
      <c r="E461" s="158"/>
      <c r="F461" s="158"/>
    </row>
    <row r="462" spans="1:6" ht="15.75" customHeight="1" x14ac:dyDescent="0.2">
      <c r="A462" s="158"/>
      <c r="B462" s="158"/>
      <c r="C462" s="158"/>
      <c r="D462" s="158"/>
      <c r="E462" s="158"/>
      <c r="F462" s="158"/>
    </row>
    <row r="463" spans="1:6" ht="15.75" customHeight="1" x14ac:dyDescent="0.2">
      <c r="A463" s="158"/>
      <c r="B463" s="158"/>
      <c r="C463" s="158"/>
      <c r="D463" s="158"/>
      <c r="E463" s="158"/>
      <c r="F463" s="158"/>
    </row>
    <row r="464" spans="1:6" ht="15.75" customHeight="1" x14ac:dyDescent="0.2">
      <c r="A464" s="158"/>
      <c r="B464" s="158"/>
      <c r="C464" s="158"/>
      <c r="D464" s="158"/>
      <c r="E464" s="158"/>
      <c r="F464" s="158"/>
    </row>
    <row r="465" spans="1:6" ht="15.75" customHeight="1" x14ac:dyDescent="0.2">
      <c r="A465" s="158"/>
      <c r="B465" s="158"/>
      <c r="C465" s="158"/>
      <c r="D465" s="158"/>
      <c r="E465" s="158"/>
      <c r="F465" s="158"/>
    </row>
    <row r="466" spans="1:6" ht="15.75" customHeight="1" x14ac:dyDescent="0.2">
      <c r="A466" s="158"/>
      <c r="B466" s="158"/>
      <c r="C466" s="158"/>
      <c r="D466" s="158"/>
      <c r="E466" s="158"/>
      <c r="F466" s="158"/>
    </row>
    <row r="467" spans="1:6" ht="15.75" customHeight="1" x14ac:dyDescent="0.2">
      <c r="A467" s="158"/>
      <c r="B467" s="158"/>
      <c r="C467" s="158"/>
      <c r="D467" s="158"/>
      <c r="E467" s="158"/>
      <c r="F467" s="158"/>
    </row>
    <row r="468" spans="1:6" ht="15.75" customHeight="1" x14ac:dyDescent="0.2">
      <c r="A468" s="158"/>
      <c r="B468" s="158"/>
      <c r="C468" s="158"/>
      <c r="D468" s="158"/>
      <c r="E468" s="158"/>
      <c r="F468" s="158"/>
    </row>
    <row r="469" spans="1:6" ht="15.75" customHeight="1" x14ac:dyDescent="0.2">
      <c r="A469" s="158"/>
      <c r="B469" s="158"/>
      <c r="C469" s="158"/>
      <c r="D469" s="158"/>
      <c r="E469" s="158"/>
      <c r="F469" s="158"/>
    </row>
    <row r="470" spans="1:6" ht="15.75" customHeight="1" x14ac:dyDescent="0.2">
      <c r="A470" s="158"/>
      <c r="B470" s="158"/>
      <c r="C470" s="158"/>
      <c r="D470" s="158"/>
      <c r="E470" s="158"/>
      <c r="F470" s="158"/>
    </row>
    <row r="471" spans="1:6" ht="15.75" customHeight="1" x14ac:dyDescent="0.2">
      <c r="A471" s="158"/>
      <c r="B471" s="158"/>
      <c r="C471" s="158"/>
      <c r="D471" s="158"/>
      <c r="E471" s="158"/>
      <c r="F471" s="158"/>
    </row>
    <row r="472" spans="1:6" ht="15.75" customHeight="1" x14ac:dyDescent="0.2">
      <c r="A472" s="158"/>
      <c r="B472" s="158"/>
      <c r="C472" s="158"/>
      <c r="D472" s="158"/>
      <c r="E472" s="158"/>
      <c r="F472" s="158"/>
    </row>
    <row r="473" spans="1:6" ht="15.75" customHeight="1" x14ac:dyDescent="0.2">
      <c r="A473" s="158"/>
      <c r="B473" s="158"/>
      <c r="C473" s="158"/>
      <c r="D473" s="158"/>
      <c r="E473" s="158"/>
      <c r="F473" s="158"/>
    </row>
    <row r="474" spans="1:6" ht="15.75" customHeight="1" x14ac:dyDescent="0.2">
      <c r="A474" s="158"/>
      <c r="B474" s="158"/>
      <c r="C474" s="158"/>
      <c r="D474" s="158"/>
      <c r="E474" s="158"/>
      <c r="F474" s="158"/>
    </row>
    <row r="475" spans="1:6" ht="15.75" customHeight="1" x14ac:dyDescent="0.2">
      <c r="A475" s="158"/>
      <c r="B475" s="158"/>
      <c r="C475" s="158"/>
      <c r="D475" s="158"/>
      <c r="E475" s="158"/>
      <c r="F475" s="158"/>
    </row>
    <row r="476" spans="1:6" ht="15.75" customHeight="1" x14ac:dyDescent="0.2">
      <c r="A476" s="158"/>
      <c r="B476" s="158"/>
      <c r="C476" s="158"/>
      <c r="D476" s="158"/>
      <c r="E476" s="158"/>
      <c r="F476" s="158"/>
    </row>
    <row r="477" spans="1:6" ht="15.75" customHeight="1" x14ac:dyDescent="0.2">
      <c r="A477" s="158"/>
      <c r="B477" s="158"/>
      <c r="C477" s="158"/>
      <c r="D477" s="158"/>
      <c r="E477" s="158"/>
      <c r="F477" s="158"/>
    </row>
    <row r="478" spans="1:6" ht="15.75" customHeight="1" x14ac:dyDescent="0.2">
      <c r="A478" s="158"/>
      <c r="B478" s="158"/>
      <c r="C478" s="158"/>
      <c r="D478" s="158"/>
      <c r="E478" s="158"/>
      <c r="F478" s="158"/>
    </row>
    <row r="479" spans="1:6" ht="15.75" customHeight="1" x14ac:dyDescent="0.2">
      <c r="A479" s="158"/>
      <c r="B479" s="158"/>
      <c r="C479" s="158"/>
      <c r="D479" s="158"/>
      <c r="E479" s="158"/>
      <c r="F479" s="158"/>
    </row>
    <row r="480" spans="1:6" ht="15.75" customHeight="1" x14ac:dyDescent="0.2">
      <c r="A480" s="158"/>
      <c r="B480" s="158"/>
      <c r="C480" s="158"/>
      <c r="D480" s="158"/>
      <c r="E480" s="158"/>
      <c r="F480" s="158"/>
    </row>
    <row r="481" spans="1:6" ht="15.75" customHeight="1" x14ac:dyDescent="0.2">
      <c r="A481" s="158"/>
      <c r="B481" s="158"/>
      <c r="C481" s="158"/>
      <c r="D481" s="158"/>
      <c r="E481" s="158"/>
      <c r="F481" s="158"/>
    </row>
    <row r="482" spans="1:6" ht="15.75" customHeight="1" x14ac:dyDescent="0.2">
      <c r="A482" s="158"/>
      <c r="B482" s="158"/>
      <c r="C482" s="158"/>
      <c r="D482" s="158"/>
      <c r="E482" s="158"/>
      <c r="F482" s="158"/>
    </row>
    <row r="483" spans="1:6" ht="15.75" customHeight="1" x14ac:dyDescent="0.2">
      <c r="A483" s="158"/>
      <c r="B483" s="158"/>
      <c r="C483" s="158"/>
      <c r="D483" s="158"/>
      <c r="E483" s="158"/>
      <c r="F483" s="158"/>
    </row>
    <row r="484" spans="1:6" ht="15.75" customHeight="1" x14ac:dyDescent="0.2">
      <c r="A484" s="158"/>
      <c r="B484" s="158"/>
      <c r="C484" s="158"/>
      <c r="D484" s="158"/>
      <c r="E484" s="158"/>
      <c r="F484" s="158"/>
    </row>
    <row r="485" spans="1:6" ht="15.75" customHeight="1" x14ac:dyDescent="0.2">
      <c r="A485" s="158"/>
      <c r="B485" s="158"/>
      <c r="C485" s="158"/>
      <c r="D485" s="158"/>
      <c r="E485" s="158"/>
      <c r="F485" s="158"/>
    </row>
    <row r="486" spans="1:6" ht="15.75" customHeight="1" x14ac:dyDescent="0.2">
      <c r="A486" s="158"/>
      <c r="B486" s="158"/>
      <c r="C486" s="158"/>
      <c r="D486" s="158"/>
      <c r="E486" s="158"/>
      <c r="F486" s="158"/>
    </row>
    <row r="487" spans="1:6" ht="15.75" customHeight="1" x14ac:dyDescent="0.2">
      <c r="A487" s="158"/>
      <c r="B487" s="158"/>
      <c r="C487" s="158"/>
      <c r="D487" s="158"/>
      <c r="E487" s="158"/>
      <c r="F487" s="158"/>
    </row>
    <row r="488" spans="1:6" ht="15.75" customHeight="1" x14ac:dyDescent="0.2">
      <c r="A488" s="158"/>
      <c r="B488" s="158"/>
      <c r="C488" s="158"/>
      <c r="D488" s="158"/>
      <c r="E488" s="158"/>
      <c r="F488" s="158"/>
    </row>
    <row r="489" spans="1:6" ht="15.75" customHeight="1" x14ac:dyDescent="0.2">
      <c r="A489" s="158"/>
      <c r="B489" s="158"/>
      <c r="C489" s="158"/>
      <c r="D489" s="158"/>
      <c r="E489" s="158"/>
      <c r="F489" s="158"/>
    </row>
    <row r="490" spans="1:6" ht="15.75" customHeight="1" x14ac:dyDescent="0.2">
      <c r="A490" s="158"/>
      <c r="B490" s="158"/>
      <c r="C490" s="158"/>
      <c r="D490" s="158"/>
      <c r="E490" s="158"/>
      <c r="F490" s="158"/>
    </row>
    <row r="491" spans="1:6" ht="15.75" customHeight="1" x14ac:dyDescent="0.2">
      <c r="A491" s="158"/>
      <c r="B491" s="158"/>
      <c r="C491" s="158"/>
      <c r="D491" s="158"/>
      <c r="E491" s="158"/>
      <c r="F491" s="158"/>
    </row>
    <row r="492" spans="1:6" ht="15.75" customHeight="1" x14ac:dyDescent="0.2">
      <c r="A492" s="158"/>
      <c r="B492" s="158"/>
      <c r="C492" s="158"/>
      <c r="D492" s="158"/>
      <c r="E492" s="158"/>
      <c r="F492" s="158"/>
    </row>
    <row r="493" spans="1:6" ht="15.75" customHeight="1" x14ac:dyDescent="0.2">
      <c r="A493" s="158"/>
      <c r="B493" s="158"/>
      <c r="C493" s="158"/>
      <c r="D493" s="158"/>
      <c r="E493" s="158"/>
      <c r="F493" s="158"/>
    </row>
    <row r="494" spans="1:6" ht="15.75" customHeight="1" x14ac:dyDescent="0.2">
      <c r="A494" s="158"/>
      <c r="B494" s="158"/>
      <c r="C494" s="158"/>
      <c r="D494" s="158"/>
      <c r="E494" s="158"/>
      <c r="F494" s="158"/>
    </row>
    <row r="495" spans="1:6" ht="15.75" customHeight="1" x14ac:dyDescent="0.2">
      <c r="A495" s="158"/>
      <c r="B495" s="158"/>
      <c r="C495" s="158"/>
      <c r="D495" s="158"/>
      <c r="E495" s="158"/>
      <c r="F495" s="158"/>
    </row>
    <row r="496" spans="1:6" ht="15.75" customHeight="1" x14ac:dyDescent="0.2">
      <c r="A496" s="158"/>
      <c r="B496" s="158"/>
      <c r="C496" s="158"/>
      <c r="D496" s="158"/>
      <c r="E496" s="158"/>
      <c r="F496" s="158"/>
    </row>
    <row r="497" spans="1:6" ht="15.75" customHeight="1" x14ac:dyDescent="0.2">
      <c r="A497" s="158"/>
      <c r="B497" s="158"/>
      <c r="C497" s="158"/>
      <c r="D497" s="158"/>
      <c r="E497" s="158"/>
      <c r="F497" s="158"/>
    </row>
    <row r="498" spans="1:6" ht="15.75" customHeight="1" x14ac:dyDescent="0.2">
      <c r="A498" s="158"/>
      <c r="B498" s="158"/>
      <c r="C498" s="158"/>
      <c r="D498" s="158"/>
      <c r="E498" s="158"/>
      <c r="F498" s="158"/>
    </row>
    <row r="499" spans="1:6" ht="15.75" customHeight="1" x14ac:dyDescent="0.2">
      <c r="A499" s="158"/>
      <c r="B499" s="158"/>
      <c r="C499" s="158"/>
      <c r="D499" s="158"/>
      <c r="E499" s="158"/>
      <c r="F499" s="158"/>
    </row>
    <row r="500" spans="1:6" ht="15.75" customHeight="1" x14ac:dyDescent="0.2">
      <c r="A500" s="158"/>
      <c r="B500" s="158"/>
      <c r="C500" s="158"/>
      <c r="D500" s="158"/>
      <c r="E500" s="158"/>
      <c r="F500" s="158"/>
    </row>
    <row r="501" spans="1:6" ht="15.75" customHeight="1" x14ac:dyDescent="0.2">
      <c r="A501" s="158"/>
      <c r="B501" s="158"/>
      <c r="C501" s="158"/>
      <c r="D501" s="158"/>
      <c r="E501" s="158"/>
      <c r="F501" s="158"/>
    </row>
    <row r="502" spans="1:6" ht="15.75" customHeight="1" x14ac:dyDescent="0.2">
      <c r="A502" s="158"/>
      <c r="B502" s="158"/>
      <c r="C502" s="158"/>
      <c r="D502" s="158"/>
      <c r="E502" s="158"/>
      <c r="F502" s="158"/>
    </row>
    <row r="503" spans="1:6" ht="15.75" customHeight="1" x14ac:dyDescent="0.2">
      <c r="A503" s="158"/>
      <c r="B503" s="158"/>
      <c r="C503" s="158"/>
      <c r="D503" s="158"/>
      <c r="E503" s="158"/>
      <c r="F503" s="158"/>
    </row>
    <row r="504" spans="1:6" ht="15.75" customHeight="1" x14ac:dyDescent="0.2">
      <c r="A504" s="158"/>
      <c r="B504" s="158"/>
      <c r="C504" s="158"/>
      <c r="D504" s="158"/>
      <c r="E504" s="158"/>
      <c r="F504" s="158"/>
    </row>
    <row r="505" spans="1:6" ht="15.75" customHeight="1" x14ac:dyDescent="0.2">
      <c r="A505" s="158"/>
      <c r="B505" s="158"/>
      <c r="C505" s="158"/>
      <c r="D505" s="158"/>
      <c r="E505" s="158"/>
      <c r="F505" s="158"/>
    </row>
    <row r="506" spans="1:6" ht="15.75" customHeight="1" x14ac:dyDescent="0.2">
      <c r="A506" s="158"/>
      <c r="B506" s="158"/>
      <c r="C506" s="158"/>
      <c r="D506" s="158"/>
      <c r="E506" s="158"/>
      <c r="F506" s="158"/>
    </row>
    <row r="507" spans="1:6" ht="15.75" customHeight="1" x14ac:dyDescent="0.2">
      <c r="A507" s="158"/>
      <c r="B507" s="158"/>
      <c r="C507" s="158"/>
      <c r="D507" s="158"/>
      <c r="E507" s="158"/>
      <c r="F507" s="158"/>
    </row>
    <row r="508" spans="1:6" ht="15.75" customHeight="1" x14ac:dyDescent="0.2">
      <c r="A508" s="158"/>
      <c r="B508" s="158"/>
      <c r="C508" s="158"/>
      <c r="D508" s="158"/>
      <c r="E508" s="158"/>
      <c r="F508" s="158"/>
    </row>
    <row r="509" spans="1:6" ht="15.75" customHeight="1" x14ac:dyDescent="0.2">
      <c r="A509" s="158"/>
      <c r="B509" s="158"/>
      <c r="C509" s="158"/>
      <c r="D509" s="158"/>
      <c r="E509" s="158"/>
      <c r="F509" s="158"/>
    </row>
    <row r="510" spans="1:6" ht="15.75" customHeight="1" x14ac:dyDescent="0.2">
      <c r="A510" s="158"/>
      <c r="B510" s="158"/>
      <c r="C510" s="158"/>
      <c r="D510" s="158"/>
      <c r="E510" s="158"/>
      <c r="F510" s="158"/>
    </row>
    <row r="511" spans="1:6" ht="15.75" customHeight="1" x14ac:dyDescent="0.2">
      <c r="A511" s="158"/>
      <c r="B511" s="158"/>
      <c r="C511" s="158"/>
      <c r="D511" s="158"/>
      <c r="E511" s="158"/>
      <c r="F511" s="158"/>
    </row>
    <row r="512" spans="1:6" ht="15.75" customHeight="1" x14ac:dyDescent="0.2">
      <c r="A512" s="158"/>
      <c r="B512" s="158"/>
      <c r="C512" s="158"/>
      <c r="D512" s="158"/>
      <c r="E512" s="158"/>
      <c r="F512" s="158"/>
    </row>
    <row r="513" spans="1:6" ht="15.75" customHeight="1" x14ac:dyDescent="0.2">
      <c r="A513" s="158"/>
      <c r="B513" s="158"/>
      <c r="C513" s="158"/>
      <c r="D513" s="158"/>
      <c r="E513" s="158"/>
      <c r="F513" s="158"/>
    </row>
    <row r="514" spans="1:6" ht="15.75" customHeight="1" x14ac:dyDescent="0.2">
      <c r="A514" s="158"/>
      <c r="B514" s="158"/>
      <c r="C514" s="158"/>
      <c r="D514" s="158"/>
      <c r="E514" s="158"/>
      <c r="F514" s="158"/>
    </row>
    <row r="515" spans="1:6" ht="15.75" customHeight="1" x14ac:dyDescent="0.2">
      <c r="A515" s="158"/>
      <c r="B515" s="158"/>
      <c r="C515" s="158"/>
      <c r="D515" s="158"/>
      <c r="E515" s="158"/>
      <c r="F515" s="158"/>
    </row>
    <row r="516" spans="1:6" ht="15.75" customHeight="1" x14ac:dyDescent="0.2">
      <c r="A516" s="158"/>
      <c r="B516" s="158"/>
      <c r="C516" s="158"/>
      <c r="D516" s="158"/>
      <c r="E516" s="158"/>
      <c r="F516" s="158"/>
    </row>
    <row r="517" spans="1:6" ht="15.75" customHeight="1" x14ac:dyDescent="0.2">
      <c r="A517" s="158"/>
      <c r="B517" s="158"/>
      <c r="C517" s="158"/>
      <c r="D517" s="158"/>
      <c r="E517" s="158"/>
      <c r="F517" s="158"/>
    </row>
    <row r="518" spans="1:6" ht="15.75" customHeight="1" x14ac:dyDescent="0.2">
      <c r="A518" s="158"/>
      <c r="B518" s="158"/>
      <c r="C518" s="158"/>
      <c r="D518" s="158"/>
      <c r="E518" s="158"/>
      <c r="F518" s="158"/>
    </row>
    <row r="519" spans="1:6" ht="15.75" customHeight="1" x14ac:dyDescent="0.2">
      <c r="A519" s="158"/>
      <c r="B519" s="158"/>
      <c r="C519" s="158"/>
      <c r="D519" s="158"/>
      <c r="E519" s="158"/>
      <c r="F519" s="158"/>
    </row>
    <row r="520" spans="1:6" ht="15.75" customHeight="1" x14ac:dyDescent="0.2">
      <c r="A520" s="158"/>
      <c r="B520" s="158"/>
      <c r="C520" s="158"/>
      <c r="D520" s="158"/>
      <c r="E520" s="158"/>
      <c r="F520" s="158"/>
    </row>
    <row r="521" spans="1:6" ht="15.75" customHeight="1" x14ac:dyDescent="0.2">
      <c r="A521" s="158"/>
      <c r="B521" s="158"/>
      <c r="C521" s="158"/>
      <c r="D521" s="158"/>
      <c r="E521" s="158"/>
      <c r="F521" s="158"/>
    </row>
    <row r="522" spans="1:6" ht="15.75" customHeight="1" x14ac:dyDescent="0.2">
      <c r="A522" s="158"/>
      <c r="B522" s="158"/>
      <c r="C522" s="158"/>
      <c r="D522" s="158"/>
      <c r="E522" s="158"/>
      <c r="F522" s="158"/>
    </row>
    <row r="523" spans="1:6" ht="15.75" customHeight="1" x14ac:dyDescent="0.2">
      <c r="A523" s="158"/>
      <c r="B523" s="158"/>
      <c r="C523" s="158"/>
      <c r="D523" s="158"/>
      <c r="E523" s="158"/>
      <c r="F523" s="158"/>
    </row>
    <row r="524" spans="1:6" ht="15.75" customHeight="1" x14ac:dyDescent="0.2">
      <c r="A524" s="158"/>
      <c r="B524" s="158"/>
      <c r="C524" s="158"/>
      <c r="D524" s="158"/>
      <c r="E524" s="158"/>
      <c r="F524" s="158"/>
    </row>
    <row r="525" spans="1:6" ht="15.75" customHeight="1" x14ac:dyDescent="0.2">
      <c r="A525" s="158"/>
      <c r="B525" s="158"/>
      <c r="C525" s="158"/>
      <c r="D525" s="158"/>
      <c r="E525" s="158"/>
      <c r="F525" s="158"/>
    </row>
    <row r="526" spans="1:6" ht="15.75" customHeight="1" x14ac:dyDescent="0.2">
      <c r="A526" s="158"/>
      <c r="B526" s="158"/>
      <c r="C526" s="158"/>
      <c r="D526" s="158"/>
      <c r="E526" s="158"/>
      <c r="F526" s="158"/>
    </row>
    <row r="527" spans="1:6" ht="15.75" customHeight="1" x14ac:dyDescent="0.2">
      <c r="A527" s="158"/>
      <c r="B527" s="158"/>
      <c r="C527" s="158"/>
      <c r="D527" s="158"/>
      <c r="E527" s="158"/>
      <c r="F527" s="158"/>
    </row>
    <row r="528" spans="1:6" ht="15.75" customHeight="1" x14ac:dyDescent="0.2">
      <c r="A528" s="158"/>
      <c r="B528" s="158"/>
      <c r="C528" s="158"/>
      <c r="D528" s="158"/>
      <c r="E528" s="158"/>
      <c r="F528" s="158"/>
    </row>
    <row r="529" spans="1:6" ht="15.75" customHeight="1" x14ac:dyDescent="0.2">
      <c r="A529" s="158"/>
      <c r="B529" s="158"/>
      <c r="C529" s="158"/>
      <c r="D529" s="158"/>
      <c r="E529" s="158"/>
      <c r="F529" s="158"/>
    </row>
    <row r="530" spans="1:6" ht="15.75" customHeight="1" x14ac:dyDescent="0.2">
      <c r="A530" s="158"/>
      <c r="B530" s="158"/>
      <c r="C530" s="158"/>
      <c r="D530" s="158"/>
      <c r="E530" s="158"/>
      <c r="F530" s="158"/>
    </row>
    <row r="531" spans="1:6" ht="15.75" customHeight="1" x14ac:dyDescent="0.2">
      <c r="A531" s="158"/>
      <c r="B531" s="158"/>
      <c r="C531" s="158"/>
      <c r="D531" s="158"/>
      <c r="E531" s="158"/>
      <c r="F531" s="158"/>
    </row>
    <row r="532" spans="1:6" ht="15.75" customHeight="1" x14ac:dyDescent="0.2">
      <c r="A532" s="158"/>
      <c r="B532" s="158"/>
      <c r="C532" s="158"/>
      <c r="D532" s="158"/>
      <c r="E532" s="158"/>
      <c r="F532" s="158"/>
    </row>
    <row r="533" spans="1:6" ht="15.75" customHeight="1" x14ac:dyDescent="0.2">
      <c r="A533" s="158"/>
      <c r="B533" s="158"/>
      <c r="C533" s="158"/>
      <c r="D533" s="158"/>
      <c r="E533" s="158"/>
      <c r="F533" s="158"/>
    </row>
    <row r="534" spans="1:6" ht="15.75" customHeight="1" x14ac:dyDescent="0.2">
      <c r="A534" s="158"/>
      <c r="B534" s="158"/>
      <c r="C534" s="158"/>
      <c r="D534" s="158"/>
      <c r="E534" s="158"/>
      <c r="F534" s="158"/>
    </row>
    <row r="535" spans="1:6" ht="15.75" customHeight="1" x14ac:dyDescent="0.2">
      <c r="A535" s="158"/>
      <c r="B535" s="158"/>
      <c r="C535" s="158"/>
      <c r="D535" s="158"/>
      <c r="E535" s="158"/>
      <c r="F535" s="158"/>
    </row>
    <row r="536" spans="1:6" ht="15.75" customHeight="1" x14ac:dyDescent="0.2">
      <c r="A536" s="158"/>
      <c r="B536" s="158"/>
      <c r="C536" s="158"/>
      <c r="D536" s="158"/>
      <c r="E536" s="158"/>
      <c r="F536" s="158"/>
    </row>
    <row r="537" spans="1:6" ht="15.75" customHeight="1" x14ac:dyDescent="0.2">
      <c r="A537" s="158"/>
      <c r="B537" s="158"/>
      <c r="C537" s="158"/>
      <c r="D537" s="158"/>
      <c r="E537" s="158"/>
      <c r="F537" s="158"/>
    </row>
    <row r="538" spans="1:6" ht="15.75" customHeight="1" x14ac:dyDescent="0.2">
      <c r="A538" s="158"/>
      <c r="B538" s="158"/>
      <c r="C538" s="158"/>
      <c r="D538" s="158"/>
      <c r="E538" s="158"/>
      <c r="F538" s="158"/>
    </row>
    <row r="539" spans="1:6" ht="15.75" customHeight="1" x14ac:dyDescent="0.2">
      <c r="A539" s="158"/>
      <c r="B539" s="158"/>
      <c r="C539" s="158"/>
      <c r="D539" s="158"/>
      <c r="E539" s="158"/>
      <c r="F539" s="158"/>
    </row>
    <row r="540" spans="1:6" ht="15.75" customHeight="1" x14ac:dyDescent="0.2">
      <c r="A540" s="158"/>
      <c r="B540" s="158"/>
      <c r="C540" s="158"/>
      <c r="D540" s="158"/>
      <c r="E540" s="158"/>
      <c r="F540" s="158"/>
    </row>
    <row r="541" spans="1:6" ht="15.75" customHeight="1" x14ac:dyDescent="0.2">
      <c r="A541" s="158"/>
      <c r="B541" s="158"/>
      <c r="C541" s="158"/>
      <c r="D541" s="158"/>
      <c r="E541" s="158"/>
      <c r="F541" s="158"/>
    </row>
    <row r="542" spans="1:6" ht="15.75" customHeight="1" x14ac:dyDescent="0.2">
      <c r="A542" s="158"/>
      <c r="B542" s="158"/>
      <c r="C542" s="158"/>
      <c r="D542" s="158"/>
      <c r="E542" s="158"/>
      <c r="F542" s="158"/>
    </row>
    <row r="543" spans="1:6" ht="15.75" customHeight="1" x14ac:dyDescent="0.2">
      <c r="A543" s="158"/>
      <c r="B543" s="158"/>
      <c r="C543" s="158"/>
      <c r="D543" s="158"/>
      <c r="E543" s="158"/>
      <c r="F543" s="158"/>
    </row>
    <row r="544" spans="1:6" ht="15.75" customHeight="1" x14ac:dyDescent="0.2">
      <c r="A544" s="158"/>
      <c r="B544" s="158"/>
      <c r="C544" s="158"/>
      <c r="D544" s="158"/>
      <c r="E544" s="158"/>
      <c r="F544" s="158"/>
    </row>
    <row r="545" spans="1:6" ht="15.75" customHeight="1" x14ac:dyDescent="0.2">
      <c r="A545" s="158"/>
      <c r="B545" s="158"/>
      <c r="C545" s="158"/>
      <c r="D545" s="158"/>
      <c r="E545" s="158"/>
      <c r="F545" s="158"/>
    </row>
    <row r="546" spans="1:6" ht="15.75" customHeight="1" x14ac:dyDescent="0.2">
      <c r="A546" s="158"/>
      <c r="B546" s="158"/>
      <c r="C546" s="158"/>
      <c r="D546" s="158"/>
      <c r="E546" s="158"/>
      <c r="F546" s="158"/>
    </row>
    <row r="547" spans="1:6" ht="15.75" customHeight="1" x14ac:dyDescent="0.2">
      <c r="A547" s="158"/>
      <c r="B547" s="158"/>
      <c r="C547" s="158"/>
      <c r="D547" s="158"/>
      <c r="E547" s="158"/>
      <c r="F547" s="158"/>
    </row>
    <row r="548" spans="1:6" ht="15.75" customHeight="1" x14ac:dyDescent="0.2">
      <c r="A548" s="158"/>
      <c r="B548" s="158"/>
      <c r="C548" s="158"/>
      <c r="D548" s="158"/>
      <c r="E548" s="158"/>
      <c r="F548" s="158"/>
    </row>
    <row r="549" spans="1:6" ht="15.75" customHeight="1" x14ac:dyDescent="0.2">
      <c r="A549" s="158"/>
      <c r="B549" s="158"/>
      <c r="C549" s="158"/>
      <c r="D549" s="158"/>
      <c r="E549" s="158"/>
      <c r="F549" s="158"/>
    </row>
    <row r="550" spans="1:6" ht="15.75" customHeight="1" x14ac:dyDescent="0.2">
      <c r="A550" s="158"/>
      <c r="B550" s="158"/>
      <c r="C550" s="158"/>
      <c r="D550" s="158"/>
      <c r="E550" s="158"/>
      <c r="F550" s="158"/>
    </row>
    <row r="551" spans="1:6" ht="15.75" customHeight="1" x14ac:dyDescent="0.2">
      <c r="A551" s="158"/>
      <c r="B551" s="158"/>
      <c r="C551" s="158"/>
      <c r="D551" s="158"/>
      <c r="E551" s="158"/>
      <c r="F551" s="158"/>
    </row>
    <row r="552" spans="1:6" ht="15.75" customHeight="1" x14ac:dyDescent="0.2">
      <c r="A552" s="158"/>
      <c r="B552" s="158"/>
      <c r="C552" s="158"/>
      <c r="D552" s="158"/>
      <c r="E552" s="158"/>
      <c r="F552" s="158"/>
    </row>
    <row r="553" spans="1:6" ht="15.75" customHeight="1" x14ac:dyDescent="0.2">
      <c r="A553" s="158"/>
      <c r="B553" s="158"/>
      <c r="C553" s="158"/>
      <c r="D553" s="158"/>
      <c r="E553" s="158"/>
      <c r="F553" s="158"/>
    </row>
    <row r="554" spans="1:6" ht="15.75" customHeight="1" x14ac:dyDescent="0.2">
      <c r="A554" s="158"/>
      <c r="B554" s="158"/>
      <c r="C554" s="158"/>
      <c r="D554" s="158"/>
      <c r="E554" s="158"/>
      <c r="F554" s="158"/>
    </row>
    <row r="555" spans="1:6" ht="15.75" customHeight="1" x14ac:dyDescent="0.2">
      <c r="A555" s="158"/>
      <c r="B555" s="158"/>
      <c r="C555" s="158"/>
      <c r="D555" s="158"/>
      <c r="E555" s="158"/>
      <c r="F555" s="158"/>
    </row>
    <row r="556" spans="1:6" ht="15.75" customHeight="1" x14ac:dyDescent="0.2">
      <c r="A556" s="158"/>
      <c r="B556" s="158"/>
      <c r="C556" s="158"/>
      <c r="D556" s="158"/>
      <c r="E556" s="158"/>
      <c r="F556" s="158"/>
    </row>
    <row r="557" spans="1:6" ht="15.75" customHeight="1" x14ac:dyDescent="0.2">
      <c r="A557" s="158"/>
      <c r="B557" s="158"/>
      <c r="C557" s="158"/>
      <c r="D557" s="158"/>
      <c r="E557" s="158"/>
      <c r="F557" s="158"/>
    </row>
    <row r="558" spans="1:6" ht="15.75" customHeight="1" x14ac:dyDescent="0.2">
      <c r="A558" s="158"/>
      <c r="B558" s="158"/>
      <c r="C558" s="158"/>
      <c r="D558" s="158"/>
      <c r="E558" s="158"/>
      <c r="F558" s="158"/>
    </row>
    <row r="559" spans="1:6" ht="15.75" customHeight="1" x14ac:dyDescent="0.2">
      <c r="A559" s="158"/>
      <c r="B559" s="158"/>
      <c r="C559" s="158"/>
      <c r="D559" s="158"/>
      <c r="E559" s="158"/>
      <c r="F559" s="158"/>
    </row>
    <row r="560" spans="1:6" ht="15.75" customHeight="1" x14ac:dyDescent="0.2">
      <c r="A560" s="158"/>
      <c r="B560" s="158"/>
      <c r="C560" s="158"/>
      <c r="D560" s="158"/>
      <c r="E560" s="158"/>
      <c r="F560" s="158"/>
    </row>
    <row r="561" spans="1:6" ht="15.75" customHeight="1" x14ac:dyDescent="0.2">
      <c r="A561" s="158"/>
      <c r="B561" s="158"/>
      <c r="C561" s="158"/>
      <c r="D561" s="158"/>
      <c r="E561" s="158"/>
      <c r="F561" s="158"/>
    </row>
    <row r="562" spans="1:6" ht="15.75" customHeight="1" x14ac:dyDescent="0.2">
      <c r="A562" s="158"/>
      <c r="B562" s="158"/>
      <c r="C562" s="158"/>
      <c r="D562" s="158"/>
      <c r="E562" s="158"/>
      <c r="F562" s="158"/>
    </row>
    <row r="563" spans="1:6" ht="15.75" customHeight="1" x14ac:dyDescent="0.2">
      <c r="A563" s="158"/>
      <c r="B563" s="158"/>
      <c r="C563" s="158"/>
      <c r="D563" s="158"/>
      <c r="E563" s="158"/>
      <c r="F563" s="158"/>
    </row>
    <row r="564" spans="1:6" ht="15.75" customHeight="1" x14ac:dyDescent="0.2">
      <c r="A564" s="158"/>
      <c r="B564" s="158"/>
      <c r="C564" s="158"/>
      <c r="D564" s="158"/>
      <c r="E564" s="158"/>
      <c r="F564" s="158"/>
    </row>
    <row r="565" spans="1:6" ht="15.75" customHeight="1" x14ac:dyDescent="0.2">
      <c r="A565" s="158"/>
      <c r="B565" s="158"/>
      <c r="C565" s="158"/>
      <c r="D565" s="158"/>
      <c r="E565" s="158"/>
      <c r="F565" s="158"/>
    </row>
    <row r="566" spans="1:6" ht="15.75" customHeight="1" x14ac:dyDescent="0.2">
      <c r="A566" s="158"/>
      <c r="B566" s="158"/>
      <c r="C566" s="158"/>
      <c r="D566" s="158"/>
      <c r="E566" s="158"/>
      <c r="F566" s="158"/>
    </row>
    <row r="567" spans="1:6" ht="15.75" customHeight="1" x14ac:dyDescent="0.2">
      <c r="A567" s="158"/>
      <c r="B567" s="158"/>
      <c r="C567" s="158"/>
      <c r="D567" s="158"/>
      <c r="E567" s="158"/>
      <c r="F567" s="158"/>
    </row>
    <row r="568" spans="1:6" ht="15.75" customHeight="1" x14ac:dyDescent="0.2">
      <c r="A568" s="158"/>
      <c r="B568" s="158"/>
      <c r="C568" s="158"/>
      <c r="D568" s="158"/>
      <c r="E568" s="158"/>
      <c r="F568" s="158"/>
    </row>
    <row r="569" spans="1:6" ht="15.75" customHeight="1" x14ac:dyDescent="0.2">
      <c r="A569" s="158"/>
      <c r="B569" s="158"/>
      <c r="C569" s="158"/>
      <c r="D569" s="158"/>
      <c r="E569" s="158"/>
      <c r="F569" s="158"/>
    </row>
    <row r="570" spans="1:6" ht="15.75" customHeight="1" x14ac:dyDescent="0.2">
      <c r="A570" s="158"/>
      <c r="B570" s="158"/>
      <c r="C570" s="158"/>
      <c r="D570" s="158"/>
      <c r="E570" s="158"/>
      <c r="F570" s="158"/>
    </row>
    <row r="571" spans="1:6" ht="15.75" customHeight="1" x14ac:dyDescent="0.2">
      <c r="A571" s="158"/>
      <c r="B571" s="158"/>
      <c r="C571" s="158"/>
      <c r="D571" s="158"/>
      <c r="E571" s="158"/>
      <c r="F571" s="158"/>
    </row>
    <row r="572" spans="1:6" ht="15.75" customHeight="1" x14ac:dyDescent="0.2">
      <c r="A572" s="158"/>
      <c r="B572" s="158"/>
      <c r="C572" s="158"/>
      <c r="D572" s="158"/>
      <c r="E572" s="158"/>
      <c r="F572" s="158"/>
    </row>
    <row r="573" spans="1:6" ht="15.75" customHeight="1" x14ac:dyDescent="0.2">
      <c r="A573" s="158"/>
      <c r="B573" s="158"/>
      <c r="C573" s="158"/>
      <c r="D573" s="158"/>
      <c r="E573" s="158"/>
      <c r="F573" s="158"/>
    </row>
    <row r="574" spans="1:6" ht="15.75" customHeight="1" x14ac:dyDescent="0.2">
      <c r="A574" s="158"/>
      <c r="B574" s="158"/>
      <c r="C574" s="158"/>
      <c r="D574" s="158"/>
      <c r="E574" s="158"/>
      <c r="F574" s="158"/>
    </row>
    <row r="575" spans="1:6" ht="15.75" customHeight="1" x14ac:dyDescent="0.2">
      <c r="A575" s="158"/>
      <c r="B575" s="158"/>
      <c r="C575" s="158"/>
      <c r="D575" s="158"/>
      <c r="E575" s="158"/>
      <c r="F575" s="158"/>
    </row>
    <row r="576" spans="1:6" ht="15.75" customHeight="1" x14ac:dyDescent="0.2">
      <c r="A576" s="158"/>
      <c r="B576" s="158"/>
      <c r="C576" s="158"/>
      <c r="D576" s="158"/>
      <c r="E576" s="158"/>
      <c r="F576" s="158"/>
    </row>
    <row r="577" spans="1:6" ht="15.75" customHeight="1" x14ac:dyDescent="0.2">
      <c r="A577" s="158"/>
      <c r="B577" s="158"/>
      <c r="C577" s="158"/>
      <c r="D577" s="158"/>
      <c r="E577" s="158"/>
      <c r="F577" s="158"/>
    </row>
    <row r="578" spans="1:6" ht="15.75" customHeight="1" x14ac:dyDescent="0.2">
      <c r="A578" s="158"/>
      <c r="B578" s="158"/>
      <c r="C578" s="158"/>
      <c r="D578" s="158"/>
      <c r="E578" s="158"/>
      <c r="F578" s="158"/>
    </row>
    <row r="579" spans="1:6" ht="15.75" customHeight="1" x14ac:dyDescent="0.2">
      <c r="A579" s="158"/>
      <c r="B579" s="158"/>
      <c r="C579" s="158"/>
      <c r="D579" s="158"/>
      <c r="E579" s="158"/>
      <c r="F579" s="158"/>
    </row>
    <row r="580" spans="1:6" ht="15.75" customHeight="1" x14ac:dyDescent="0.2">
      <c r="A580" s="158"/>
      <c r="B580" s="158"/>
      <c r="C580" s="158"/>
      <c r="D580" s="158"/>
      <c r="E580" s="158"/>
      <c r="F580" s="158"/>
    </row>
    <row r="581" spans="1:6" ht="15.75" customHeight="1" x14ac:dyDescent="0.2">
      <c r="A581" s="158"/>
      <c r="B581" s="158"/>
      <c r="C581" s="158"/>
      <c r="D581" s="158"/>
      <c r="E581" s="158"/>
      <c r="F581" s="158"/>
    </row>
    <row r="582" spans="1:6" ht="15.75" customHeight="1" x14ac:dyDescent="0.2">
      <c r="A582" s="158"/>
      <c r="B582" s="158"/>
      <c r="C582" s="158"/>
      <c r="D582" s="158"/>
      <c r="E582" s="158"/>
      <c r="F582" s="158"/>
    </row>
    <row r="583" spans="1:6" ht="15.75" customHeight="1" x14ac:dyDescent="0.2">
      <c r="A583" s="158"/>
      <c r="B583" s="158"/>
      <c r="C583" s="158"/>
      <c r="D583" s="158"/>
      <c r="E583" s="158"/>
      <c r="F583" s="158"/>
    </row>
    <row r="584" spans="1:6" ht="15.75" customHeight="1" x14ac:dyDescent="0.2">
      <c r="A584" s="158"/>
      <c r="B584" s="158"/>
      <c r="C584" s="158"/>
      <c r="D584" s="158"/>
      <c r="E584" s="158"/>
      <c r="F584" s="158"/>
    </row>
    <row r="585" spans="1:6" ht="15.75" customHeight="1" x14ac:dyDescent="0.2">
      <c r="A585" s="158"/>
      <c r="B585" s="158"/>
      <c r="C585" s="158"/>
      <c r="D585" s="158"/>
      <c r="E585" s="158"/>
      <c r="F585" s="158"/>
    </row>
    <row r="586" spans="1:6" ht="15.75" customHeight="1" x14ac:dyDescent="0.2">
      <c r="A586" s="158"/>
      <c r="B586" s="158"/>
      <c r="C586" s="158"/>
      <c r="D586" s="158"/>
      <c r="E586" s="158"/>
      <c r="F586" s="158"/>
    </row>
    <row r="587" spans="1:6" ht="15.75" customHeight="1" x14ac:dyDescent="0.2">
      <c r="A587" s="158"/>
      <c r="B587" s="158"/>
      <c r="C587" s="158"/>
      <c r="D587" s="158"/>
      <c r="E587" s="158"/>
      <c r="F587" s="158"/>
    </row>
    <row r="588" spans="1:6" ht="15.75" customHeight="1" x14ac:dyDescent="0.2">
      <c r="A588" s="158"/>
      <c r="B588" s="158"/>
      <c r="C588" s="158"/>
      <c r="D588" s="158"/>
      <c r="E588" s="158"/>
      <c r="F588" s="158"/>
    </row>
    <row r="589" spans="1:6" ht="15.75" customHeight="1" x14ac:dyDescent="0.2">
      <c r="A589" s="158"/>
      <c r="B589" s="158"/>
      <c r="C589" s="158"/>
      <c r="D589" s="158"/>
      <c r="E589" s="158"/>
      <c r="F589" s="158"/>
    </row>
    <row r="590" spans="1:6" ht="15.75" customHeight="1" x14ac:dyDescent="0.2">
      <c r="A590" s="158"/>
      <c r="B590" s="158"/>
      <c r="C590" s="158"/>
      <c r="D590" s="158"/>
      <c r="E590" s="158"/>
      <c r="F590" s="158"/>
    </row>
    <row r="591" spans="1:6" ht="15.75" customHeight="1" x14ac:dyDescent="0.2">
      <c r="A591" s="158"/>
      <c r="B591" s="158"/>
      <c r="C591" s="158"/>
      <c r="D591" s="158"/>
      <c r="E591" s="158"/>
      <c r="F591" s="158"/>
    </row>
    <row r="592" spans="1:6" ht="15.75" customHeight="1" x14ac:dyDescent="0.2">
      <c r="A592" s="158"/>
      <c r="B592" s="158"/>
      <c r="C592" s="158"/>
      <c r="D592" s="158"/>
      <c r="E592" s="158"/>
      <c r="F592" s="158"/>
    </row>
    <row r="593" spans="1:6" ht="15.75" customHeight="1" x14ac:dyDescent="0.2">
      <c r="A593" s="158"/>
      <c r="B593" s="158"/>
      <c r="C593" s="158"/>
      <c r="D593" s="158"/>
      <c r="E593" s="158"/>
      <c r="F593" s="158"/>
    </row>
    <row r="594" spans="1:6" ht="15.75" customHeight="1" x14ac:dyDescent="0.2">
      <c r="A594" s="158"/>
      <c r="B594" s="158"/>
      <c r="C594" s="158"/>
      <c r="D594" s="158"/>
      <c r="E594" s="158"/>
      <c r="F594" s="158"/>
    </row>
    <row r="595" spans="1:6" ht="15.75" customHeight="1" x14ac:dyDescent="0.2">
      <c r="A595" s="158"/>
      <c r="B595" s="158"/>
      <c r="C595" s="158"/>
      <c r="D595" s="158"/>
      <c r="E595" s="158"/>
      <c r="F595" s="158"/>
    </row>
    <row r="596" spans="1:6" ht="15.75" customHeight="1" x14ac:dyDescent="0.2">
      <c r="A596" s="158"/>
      <c r="B596" s="158"/>
      <c r="C596" s="158"/>
      <c r="D596" s="158"/>
      <c r="E596" s="158"/>
      <c r="F596" s="158"/>
    </row>
    <row r="597" spans="1:6" ht="15.75" customHeight="1" x14ac:dyDescent="0.2">
      <c r="A597" s="158"/>
      <c r="B597" s="158"/>
      <c r="C597" s="158"/>
      <c r="D597" s="158"/>
      <c r="E597" s="158"/>
      <c r="F597" s="158"/>
    </row>
    <row r="598" spans="1:6" ht="15.75" customHeight="1" x14ac:dyDescent="0.2">
      <c r="A598" s="158"/>
      <c r="B598" s="158"/>
      <c r="C598" s="158"/>
      <c r="D598" s="158"/>
      <c r="E598" s="158"/>
      <c r="F598" s="158"/>
    </row>
    <row r="599" spans="1:6" ht="15.75" customHeight="1" x14ac:dyDescent="0.2">
      <c r="A599" s="158"/>
      <c r="B599" s="158"/>
      <c r="C599" s="158"/>
      <c r="D599" s="158"/>
      <c r="E599" s="158"/>
      <c r="F599" s="158"/>
    </row>
    <row r="600" spans="1:6" ht="15.75" customHeight="1" x14ac:dyDescent="0.2">
      <c r="A600" s="158"/>
      <c r="B600" s="158"/>
      <c r="C600" s="158"/>
      <c r="D600" s="158"/>
      <c r="E600" s="158"/>
      <c r="F600" s="158"/>
    </row>
    <row r="601" spans="1:6" ht="15.75" customHeight="1" x14ac:dyDescent="0.2">
      <c r="A601" s="158"/>
      <c r="B601" s="158"/>
      <c r="C601" s="158"/>
      <c r="D601" s="158"/>
      <c r="E601" s="158"/>
      <c r="F601" s="158"/>
    </row>
    <row r="602" spans="1:6" ht="15.75" customHeight="1" x14ac:dyDescent="0.2">
      <c r="A602" s="158"/>
      <c r="B602" s="158"/>
      <c r="C602" s="158"/>
      <c r="D602" s="158"/>
      <c r="E602" s="158"/>
      <c r="F602" s="158"/>
    </row>
    <row r="603" spans="1:6" ht="15.75" customHeight="1" x14ac:dyDescent="0.2">
      <c r="A603" s="158"/>
      <c r="B603" s="158"/>
      <c r="C603" s="158"/>
      <c r="D603" s="158"/>
      <c r="E603" s="158"/>
      <c r="F603" s="158"/>
    </row>
    <row r="604" spans="1:6" ht="15.75" customHeight="1" x14ac:dyDescent="0.2">
      <c r="A604" s="158"/>
      <c r="B604" s="158"/>
      <c r="C604" s="158"/>
      <c r="D604" s="158"/>
      <c r="E604" s="158"/>
      <c r="F604" s="158"/>
    </row>
    <row r="605" spans="1:6" ht="15.75" customHeight="1" x14ac:dyDescent="0.2">
      <c r="A605" s="158"/>
      <c r="B605" s="158"/>
      <c r="C605" s="158"/>
      <c r="D605" s="158"/>
      <c r="E605" s="158"/>
      <c r="F605" s="158"/>
    </row>
    <row r="606" spans="1:6" ht="15.75" customHeight="1" x14ac:dyDescent="0.2">
      <c r="A606" s="158"/>
      <c r="B606" s="158"/>
      <c r="C606" s="158"/>
      <c r="D606" s="158"/>
      <c r="E606" s="158"/>
      <c r="F606" s="158"/>
    </row>
    <row r="607" spans="1:6" ht="15.75" customHeight="1" x14ac:dyDescent="0.2">
      <c r="A607" s="158"/>
      <c r="B607" s="158"/>
      <c r="C607" s="158"/>
      <c r="D607" s="158"/>
      <c r="E607" s="158"/>
      <c r="F607" s="158"/>
    </row>
    <row r="608" spans="1:6" ht="15.75" customHeight="1" x14ac:dyDescent="0.2">
      <c r="A608" s="158"/>
      <c r="B608" s="158"/>
      <c r="C608" s="158"/>
      <c r="D608" s="158"/>
      <c r="E608" s="158"/>
      <c r="F608" s="158"/>
    </row>
    <row r="609" spans="1:6" ht="15.75" customHeight="1" x14ac:dyDescent="0.2">
      <c r="A609" s="158"/>
      <c r="B609" s="158"/>
      <c r="C609" s="158"/>
      <c r="D609" s="158"/>
      <c r="E609" s="158"/>
      <c r="F609" s="158"/>
    </row>
    <row r="610" spans="1:6" ht="15.75" customHeight="1" x14ac:dyDescent="0.2">
      <c r="A610" s="158"/>
      <c r="B610" s="158"/>
      <c r="C610" s="158"/>
      <c r="D610" s="158"/>
      <c r="E610" s="158"/>
      <c r="F610" s="158"/>
    </row>
    <row r="611" spans="1:6" ht="15.75" customHeight="1" x14ac:dyDescent="0.2">
      <c r="A611" s="158"/>
      <c r="B611" s="158"/>
      <c r="C611" s="158"/>
      <c r="D611" s="158"/>
      <c r="E611" s="158"/>
      <c r="F611" s="158"/>
    </row>
    <row r="612" spans="1:6" ht="15.75" customHeight="1" x14ac:dyDescent="0.2">
      <c r="A612" s="158"/>
      <c r="B612" s="158"/>
      <c r="C612" s="158"/>
      <c r="D612" s="158"/>
      <c r="E612" s="158"/>
      <c r="F612" s="158"/>
    </row>
    <row r="613" spans="1:6" ht="15.75" customHeight="1" x14ac:dyDescent="0.2">
      <c r="A613" s="158"/>
      <c r="B613" s="158"/>
      <c r="C613" s="158"/>
      <c r="D613" s="158"/>
      <c r="E613" s="158"/>
      <c r="F613" s="158"/>
    </row>
    <row r="614" spans="1:6" ht="15.75" customHeight="1" x14ac:dyDescent="0.2">
      <c r="A614" s="158"/>
      <c r="B614" s="158"/>
      <c r="C614" s="158"/>
      <c r="D614" s="158"/>
      <c r="E614" s="158"/>
      <c r="F614" s="158"/>
    </row>
    <row r="615" spans="1:6" ht="15.75" customHeight="1" x14ac:dyDescent="0.2">
      <c r="A615" s="158"/>
      <c r="B615" s="158"/>
      <c r="C615" s="158"/>
      <c r="D615" s="158"/>
      <c r="E615" s="158"/>
      <c r="F615" s="158"/>
    </row>
    <row r="616" spans="1:6" ht="15.75" customHeight="1" x14ac:dyDescent="0.2">
      <c r="A616" s="158"/>
      <c r="B616" s="158"/>
      <c r="C616" s="158"/>
      <c r="D616" s="158"/>
      <c r="E616" s="158"/>
      <c r="F616" s="158"/>
    </row>
    <row r="617" spans="1:6" ht="15.75" customHeight="1" x14ac:dyDescent="0.2">
      <c r="A617" s="158"/>
      <c r="B617" s="158"/>
      <c r="C617" s="158"/>
      <c r="D617" s="158"/>
      <c r="E617" s="158"/>
      <c r="F617" s="158"/>
    </row>
    <row r="618" spans="1:6" ht="15.75" customHeight="1" x14ac:dyDescent="0.2">
      <c r="A618" s="158"/>
      <c r="B618" s="158"/>
      <c r="C618" s="158"/>
      <c r="D618" s="158"/>
      <c r="E618" s="158"/>
      <c r="F618" s="158"/>
    </row>
    <row r="619" spans="1:6" ht="15.75" customHeight="1" x14ac:dyDescent="0.2">
      <c r="A619" s="158"/>
      <c r="B619" s="158"/>
      <c r="C619" s="158"/>
      <c r="D619" s="158"/>
      <c r="E619" s="158"/>
      <c r="F619" s="158"/>
    </row>
    <row r="620" spans="1:6" ht="15.75" customHeight="1" x14ac:dyDescent="0.2">
      <c r="A620" s="158"/>
      <c r="B620" s="158"/>
      <c r="C620" s="158"/>
      <c r="D620" s="158"/>
      <c r="E620" s="158"/>
      <c r="F620" s="158"/>
    </row>
    <row r="621" spans="1:6" ht="15.75" customHeight="1" x14ac:dyDescent="0.2">
      <c r="A621" s="158"/>
      <c r="B621" s="158"/>
      <c r="C621" s="158"/>
      <c r="D621" s="158"/>
      <c r="E621" s="158"/>
      <c r="F621" s="158"/>
    </row>
    <row r="622" spans="1:6" ht="15.75" customHeight="1" x14ac:dyDescent="0.2">
      <c r="A622" s="158"/>
      <c r="B622" s="158"/>
      <c r="C622" s="158"/>
      <c r="D622" s="158"/>
      <c r="E622" s="158"/>
      <c r="F622" s="158"/>
    </row>
    <row r="623" spans="1:6" ht="15.75" customHeight="1" x14ac:dyDescent="0.2">
      <c r="A623" s="158"/>
      <c r="B623" s="158"/>
      <c r="C623" s="158"/>
      <c r="D623" s="158"/>
      <c r="E623" s="158"/>
      <c r="F623" s="158"/>
    </row>
    <row r="624" spans="1:6" ht="15.75" customHeight="1" x14ac:dyDescent="0.2">
      <c r="A624" s="158"/>
      <c r="B624" s="158"/>
      <c r="C624" s="158"/>
      <c r="D624" s="158"/>
      <c r="E624" s="158"/>
      <c r="F624" s="158"/>
    </row>
    <row r="625" spans="1:6" ht="15.75" customHeight="1" x14ac:dyDescent="0.2">
      <c r="A625" s="158"/>
      <c r="B625" s="158"/>
      <c r="C625" s="158"/>
      <c r="D625" s="158"/>
      <c r="E625" s="158"/>
      <c r="F625" s="158"/>
    </row>
    <row r="626" spans="1:6" ht="15.75" customHeight="1" x14ac:dyDescent="0.2">
      <c r="A626" s="158"/>
      <c r="B626" s="158"/>
      <c r="C626" s="158"/>
      <c r="D626" s="158"/>
      <c r="E626" s="158"/>
      <c r="F626" s="158"/>
    </row>
    <row r="627" spans="1:6" ht="15.75" customHeight="1" x14ac:dyDescent="0.2">
      <c r="A627" s="158"/>
      <c r="B627" s="158"/>
      <c r="C627" s="158"/>
      <c r="D627" s="158"/>
      <c r="E627" s="158"/>
      <c r="F627" s="158"/>
    </row>
    <row r="628" spans="1:6" ht="15.75" customHeight="1" x14ac:dyDescent="0.2">
      <c r="A628" s="158"/>
      <c r="B628" s="158"/>
      <c r="C628" s="158"/>
      <c r="D628" s="158"/>
      <c r="E628" s="158"/>
      <c r="F628" s="158"/>
    </row>
    <row r="629" spans="1:6" ht="15.75" customHeight="1" x14ac:dyDescent="0.2">
      <c r="A629" s="158"/>
      <c r="B629" s="158"/>
      <c r="C629" s="158"/>
      <c r="D629" s="158"/>
      <c r="E629" s="158"/>
      <c r="F629" s="158"/>
    </row>
    <row r="630" spans="1:6" ht="15.75" customHeight="1" x14ac:dyDescent="0.2">
      <c r="A630" s="158"/>
      <c r="B630" s="158"/>
      <c r="C630" s="158"/>
      <c r="D630" s="158"/>
      <c r="E630" s="158"/>
      <c r="F630" s="158"/>
    </row>
    <row r="631" spans="1:6" ht="15.75" customHeight="1" x14ac:dyDescent="0.2">
      <c r="A631" s="158"/>
      <c r="B631" s="158"/>
      <c r="C631" s="158"/>
      <c r="D631" s="158"/>
      <c r="E631" s="158"/>
      <c r="F631" s="158"/>
    </row>
    <row r="632" spans="1:6" ht="15.75" customHeight="1" x14ac:dyDescent="0.2">
      <c r="A632" s="158"/>
      <c r="B632" s="158"/>
      <c r="C632" s="158"/>
      <c r="D632" s="158"/>
      <c r="E632" s="158"/>
      <c r="F632" s="158"/>
    </row>
    <row r="633" spans="1:6" ht="15.75" customHeight="1" x14ac:dyDescent="0.2">
      <c r="A633" s="158"/>
      <c r="B633" s="158"/>
      <c r="C633" s="158"/>
      <c r="D633" s="158"/>
      <c r="E633" s="158"/>
      <c r="F633" s="158"/>
    </row>
    <row r="634" spans="1:6" ht="15.75" customHeight="1" x14ac:dyDescent="0.2">
      <c r="A634" s="158"/>
      <c r="B634" s="158"/>
      <c r="C634" s="158"/>
      <c r="D634" s="158"/>
      <c r="E634" s="158"/>
      <c r="F634" s="158"/>
    </row>
    <row r="635" spans="1:6" ht="15.75" customHeight="1" x14ac:dyDescent="0.2">
      <c r="A635" s="158"/>
      <c r="B635" s="158"/>
      <c r="C635" s="158"/>
      <c r="D635" s="158"/>
      <c r="E635" s="158"/>
      <c r="F635" s="158"/>
    </row>
    <row r="636" spans="1:6" ht="15.75" customHeight="1" x14ac:dyDescent="0.2">
      <c r="A636" s="158"/>
      <c r="B636" s="158"/>
      <c r="C636" s="158"/>
      <c r="D636" s="158"/>
      <c r="E636" s="158"/>
      <c r="F636" s="158"/>
    </row>
    <row r="637" spans="1:6" ht="15.75" customHeight="1" x14ac:dyDescent="0.2">
      <c r="A637" s="158"/>
      <c r="B637" s="158"/>
      <c r="C637" s="158"/>
      <c r="D637" s="158"/>
      <c r="E637" s="158"/>
      <c r="F637" s="158"/>
    </row>
    <row r="638" spans="1:6" ht="15.75" customHeight="1" x14ac:dyDescent="0.2">
      <c r="A638" s="158"/>
      <c r="B638" s="158"/>
      <c r="C638" s="158"/>
      <c r="D638" s="158"/>
      <c r="E638" s="158"/>
      <c r="F638" s="158"/>
    </row>
    <row r="639" spans="1:6" ht="15.75" customHeight="1" x14ac:dyDescent="0.2">
      <c r="A639" s="158"/>
      <c r="B639" s="158"/>
      <c r="C639" s="158"/>
      <c r="D639" s="158"/>
      <c r="E639" s="158"/>
      <c r="F639" s="158"/>
    </row>
    <row r="640" spans="1:6" ht="15.75" customHeight="1" x14ac:dyDescent="0.2">
      <c r="A640" s="158"/>
      <c r="B640" s="158"/>
      <c r="C640" s="158"/>
      <c r="D640" s="158"/>
      <c r="E640" s="158"/>
      <c r="F640" s="158"/>
    </row>
    <row r="641" spans="1:6" ht="15.75" customHeight="1" x14ac:dyDescent="0.2">
      <c r="A641" s="158"/>
      <c r="B641" s="158"/>
      <c r="C641" s="158"/>
      <c r="D641" s="158"/>
      <c r="E641" s="158"/>
      <c r="F641" s="158"/>
    </row>
    <row r="642" spans="1:6" ht="15.75" customHeight="1" x14ac:dyDescent="0.2">
      <c r="A642" s="158"/>
      <c r="B642" s="158"/>
      <c r="C642" s="158"/>
      <c r="D642" s="158"/>
      <c r="E642" s="158"/>
      <c r="F642" s="158"/>
    </row>
    <row r="643" spans="1:6" ht="15.75" customHeight="1" x14ac:dyDescent="0.2">
      <c r="A643" s="158"/>
      <c r="B643" s="158"/>
      <c r="C643" s="158"/>
      <c r="D643" s="158"/>
      <c r="E643" s="158"/>
      <c r="F643" s="158"/>
    </row>
    <row r="644" spans="1:6" ht="15.75" customHeight="1" x14ac:dyDescent="0.2">
      <c r="A644" s="158"/>
      <c r="B644" s="158"/>
      <c r="C644" s="158"/>
      <c r="D644" s="158"/>
      <c r="E644" s="158"/>
      <c r="F644" s="158"/>
    </row>
    <row r="645" spans="1:6" ht="15.75" customHeight="1" x14ac:dyDescent="0.2">
      <c r="A645" s="158"/>
      <c r="B645" s="158"/>
      <c r="C645" s="158"/>
      <c r="D645" s="158"/>
      <c r="E645" s="158"/>
      <c r="F645" s="158"/>
    </row>
    <row r="646" spans="1:6" ht="15.75" customHeight="1" x14ac:dyDescent="0.2">
      <c r="A646" s="158"/>
      <c r="B646" s="158"/>
      <c r="C646" s="158"/>
      <c r="D646" s="158"/>
      <c r="E646" s="158"/>
      <c r="F646" s="158"/>
    </row>
    <row r="647" spans="1:6" ht="15.75" customHeight="1" x14ac:dyDescent="0.2">
      <c r="A647" s="158"/>
      <c r="B647" s="158"/>
      <c r="C647" s="158"/>
      <c r="D647" s="158"/>
      <c r="E647" s="158"/>
      <c r="F647" s="158"/>
    </row>
    <row r="648" spans="1:6" ht="15.75" customHeight="1" x14ac:dyDescent="0.2">
      <c r="A648" s="158"/>
      <c r="B648" s="158"/>
      <c r="C648" s="158"/>
      <c r="D648" s="158"/>
      <c r="E648" s="158"/>
      <c r="F648" s="158"/>
    </row>
    <row r="649" spans="1:6" ht="15.75" customHeight="1" x14ac:dyDescent="0.2">
      <c r="A649" s="158"/>
      <c r="B649" s="158"/>
      <c r="C649" s="158"/>
      <c r="D649" s="158"/>
      <c r="E649" s="158"/>
      <c r="F649" s="158"/>
    </row>
    <row r="650" spans="1:6" ht="15.75" customHeight="1" x14ac:dyDescent="0.2">
      <c r="A650" s="158"/>
      <c r="B650" s="158"/>
      <c r="C650" s="158"/>
      <c r="D650" s="158"/>
      <c r="E650" s="158"/>
      <c r="F650" s="158"/>
    </row>
    <row r="651" spans="1:6" ht="15.75" customHeight="1" x14ac:dyDescent="0.2">
      <c r="A651" s="158"/>
      <c r="B651" s="158"/>
      <c r="C651" s="158"/>
      <c r="D651" s="158"/>
      <c r="E651" s="158"/>
      <c r="F651" s="158"/>
    </row>
    <row r="652" spans="1:6" ht="15.75" customHeight="1" x14ac:dyDescent="0.2">
      <c r="A652" s="158"/>
      <c r="B652" s="158"/>
      <c r="C652" s="158"/>
      <c r="D652" s="158"/>
      <c r="E652" s="158"/>
      <c r="F652" s="158"/>
    </row>
    <row r="653" spans="1:6" ht="15.75" customHeight="1" x14ac:dyDescent="0.2">
      <c r="A653" s="158"/>
      <c r="B653" s="158"/>
      <c r="C653" s="158"/>
      <c r="D653" s="158"/>
      <c r="E653" s="158"/>
      <c r="F653" s="158"/>
    </row>
    <row r="654" spans="1:6" ht="15.75" customHeight="1" x14ac:dyDescent="0.2">
      <c r="A654" s="158"/>
      <c r="B654" s="158"/>
      <c r="C654" s="158"/>
      <c r="D654" s="158"/>
      <c r="E654" s="158"/>
      <c r="F654" s="158"/>
    </row>
    <row r="655" spans="1:6" ht="15.75" customHeight="1" x14ac:dyDescent="0.2">
      <c r="A655" s="158"/>
      <c r="B655" s="158"/>
      <c r="C655" s="158"/>
      <c r="D655" s="158"/>
      <c r="E655" s="158"/>
      <c r="F655" s="158"/>
    </row>
    <row r="656" spans="1:6" ht="15.75" customHeight="1" x14ac:dyDescent="0.2">
      <c r="A656" s="158"/>
      <c r="B656" s="158"/>
      <c r="C656" s="158"/>
      <c r="D656" s="158"/>
      <c r="E656" s="158"/>
      <c r="F656" s="158"/>
    </row>
    <row r="657" spans="1:6" ht="15.75" customHeight="1" x14ac:dyDescent="0.2">
      <c r="A657" s="158"/>
      <c r="B657" s="158"/>
      <c r="C657" s="158"/>
      <c r="D657" s="158"/>
      <c r="E657" s="158"/>
      <c r="F657" s="158"/>
    </row>
    <row r="658" spans="1:6" ht="15.75" customHeight="1" x14ac:dyDescent="0.2">
      <c r="A658" s="158"/>
      <c r="B658" s="158"/>
      <c r="C658" s="158"/>
      <c r="D658" s="158"/>
      <c r="E658" s="158"/>
      <c r="F658" s="158"/>
    </row>
    <row r="659" spans="1:6" ht="15.75" customHeight="1" x14ac:dyDescent="0.2">
      <c r="A659" s="158"/>
      <c r="B659" s="158"/>
      <c r="C659" s="158"/>
      <c r="D659" s="158"/>
      <c r="E659" s="158"/>
      <c r="F659" s="158"/>
    </row>
    <row r="660" spans="1:6" ht="15.75" customHeight="1" x14ac:dyDescent="0.2">
      <c r="A660" s="158"/>
      <c r="B660" s="158"/>
      <c r="C660" s="158"/>
      <c r="D660" s="158"/>
      <c r="E660" s="158"/>
      <c r="F660" s="158"/>
    </row>
    <row r="661" spans="1:6" ht="15.75" customHeight="1" x14ac:dyDescent="0.2">
      <c r="A661" s="158"/>
      <c r="B661" s="158"/>
      <c r="C661" s="158"/>
      <c r="D661" s="158"/>
      <c r="E661" s="158"/>
      <c r="F661" s="158"/>
    </row>
    <row r="662" spans="1:6" ht="15.75" customHeight="1" x14ac:dyDescent="0.2">
      <c r="A662" s="158"/>
      <c r="B662" s="158"/>
      <c r="C662" s="158"/>
      <c r="D662" s="158"/>
      <c r="E662" s="158"/>
      <c r="F662" s="158"/>
    </row>
    <row r="663" spans="1:6" ht="15.75" customHeight="1" x14ac:dyDescent="0.2">
      <c r="A663" s="158"/>
      <c r="B663" s="158"/>
      <c r="C663" s="158"/>
      <c r="D663" s="158"/>
      <c r="E663" s="158"/>
      <c r="F663" s="158"/>
    </row>
    <row r="664" spans="1:6" ht="15.75" customHeight="1" x14ac:dyDescent="0.2">
      <c r="A664" s="158"/>
      <c r="B664" s="158"/>
      <c r="C664" s="158"/>
      <c r="D664" s="158"/>
      <c r="E664" s="158"/>
      <c r="F664" s="158"/>
    </row>
    <row r="665" spans="1:6" ht="15.75" customHeight="1" x14ac:dyDescent="0.2">
      <c r="A665" s="158"/>
      <c r="B665" s="158"/>
      <c r="C665" s="158"/>
      <c r="D665" s="158"/>
      <c r="E665" s="158"/>
      <c r="F665" s="158"/>
    </row>
    <row r="666" spans="1:6" ht="15.75" customHeight="1" x14ac:dyDescent="0.2">
      <c r="A666" s="158"/>
      <c r="B666" s="158"/>
      <c r="C666" s="158"/>
      <c r="D666" s="158"/>
      <c r="E666" s="158"/>
      <c r="F666" s="158"/>
    </row>
    <row r="667" spans="1:6" ht="15.75" customHeight="1" x14ac:dyDescent="0.2">
      <c r="A667" s="158"/>
      <c r="B667" s="158"/>
      <c r="C667" s="158"/>
      <c r="D667" s="158"/>
      <c r="E667" s="158"/>
      <c r="F667" s="158"/>
    </row>
    <row r="668" spans="1:6" ht="15.75" customHeight="1" x14ac:dyDescent="0.2">
      <c r="A668" s="158"/>
      <c r="B668" s="158"/>
      <c r="C668" s="158"/>
      <c r="D668" s="158"/>
      <c r="E668" s="158"/>
      <c r="F668" s="158"/>
    </row>
    <row r="669" spans="1:6" ht="15.75" customHeight="1" x14ac:dyDescent="0.2">
      <c r="A669" s="158"/>
      <c r="B669" s="158"/>
      <c r="C669" s="158"/>
      <c r="D669" s="158"/>
      <c r="E669" s="158"/>
      <c r="F669" s="158"/>
    </row>
    <row r="670" spans="1:6" ht="15.75" customHeight="1" x14ac:dyDescent="0.2">
      <c r="A670" s="158"/>
      <c r="B670" s="158"/>
      <c r="C670" s="158"/>
      <c r="D670" s="158"/>
      <c r="E670" s="158"/>
      <c r="F670" s="158"/>
    </row>
    <row r="671" spans="1:6" ht="15.75" customHeight="1" x14ac:dyDescent="0.2">
      <c r="A671" s="158"/>
      <c r="B671" s="158"/>
      <c r="C671" s="158"/>
      <c r="D671" s="158"/>
      <c r="E671" s="158"/>
      <c r="F671" s="158"/>
    </row>
    <row r="672" spans="1:6" ht="15.75" customHeight="1" x14ac:dyDescent="0.2">
      <c r="A672" s="158"/>
      <c r="B672" s="158"/>
      <c r="C672" s="158"/>
      <c r="D672" s="158"/>
      <c r="E672" s="158"/>
      <c r="F672" s="158"/>
    </row>
    <row r="673" spans="1:6" ht="15.75" customHeight="1" x14ac:dyDescent="0.2">
      <c r="A673" s="158"/>
      <c r="B673" s="158"/>
      <c r="C673" s="158"/>
      <c r="D673" s="158"/>
      <c r="E673" s="158"/>
      <c r="F673" s="158"/>
    </row>
    <row r="674" spans="1:6" ht="15.75" customHeight="1" x14ac:dyDescent="0.2">
      <c r="A674" s="158"/>
      <c r="B674" s="158"/>
      <c r="C674" s="158"/>
      <c r="D674" s="158"/>
      <c r="E674" s="158"/>
      <c r="F674" s="158"/>
    </row>
    <row r="675" spans="1:6" ht="15.75" customHeight="1" x14ac:dyDescent="0.2">
      <c r="A675" s="158"/>
      <c r="B675" s="158"/>
      <c r="C675" s="158"/>
      <c r="D675" s="158"/>
      <c r="E675" s="158"/>
      <c r="F675" s="158"/>
    </row>
    <row r="676" spans="1:6" ht="15.75" customHeight="1" x14ac:dyDescent="0.2">
      <c r="A676" s="158"/>
      <c r="B676" s="158"/>
      <c r="C676" s="158"/>
      <c r="D676" s="158"/>
      <c r="E676" s="158"/>
      <c r="F676" s="158"/>
    </row>
    <row r="677" spans="1:6" ht="15.75" customHeight="1" x14ac:dyDescent="0.2">
      <c r="A677" s="158"/>
      <c r="B677" s="158"/>
      <c r="C677" s="158"/>
      <c r="D677" s="158"/>
      <c r="E677" s="158"/>
      <c r="F677" s="158"/>
    </row>
    <row r="678" spans="1:6" ht="15.75" customHeight="1" x14ac:dyDescent="0.2">
      <c r="A678" s="158"/>
      <c r="B678" s="158"/>
      <c r="C678" s="158"/>
      <c r="D678" s="158"/>
      <c r="E678" s="158"/>
      <c r="F678" s="158"/>
    </row>
    <row r="679" spans="1:6" ht="15.75" customHeight="1" x14ac:dyDescent="0.2">
      <c r="A679" s="158"/>
      <c r="B679" s="158"/>
      <c r="C679" s="158"/>
      <c r="D679" s="158"/>
      <c r="E679" s="158"/>
      <c r="F679" s="158"/>
    </row>
    <row r="680" spans="1:6" ht="15.75" customHeight="1" x14ac:dyDescent="0.2">
      <c r="A680" s="158"/>
      <c r="B680" s="158"/>
      <c r="C680" s="158"/>
      <c r="D680" s="158"/>
      <c r="E680" s="158"/>
      <c r="F680" s="158"/>
    </row>
    <row r="681" spans="1:6" ht="15.75" customHeight="1" x14ac:dyDescent="0.2">
      <c r="A681" s="158"/>
      <c r="B681" s="158"/>
      <c r="C681" s="158"/>
      <c r="D681" s="158"/>
      <c r="E681" s="158"/>
      <c r="F681" s="158"/>
    </row>
    <row r="682" spans="1:6" ht="15.75" customHeight="1" x14ac:dyDescent="0.2">
      <c r="A682" s="158"/>
      <c r="B682" s="158"/>
      <c r="C682" s="158"/>
      <c r="D682" s="158"/>
      <c r="E682" s="158"/>
      <c r="F682" s="158"/>
    </row>
    <row r="683" spans="1:6" ht="15.75" customHeight="1" x14ac:dyDescent="0.2">
      <c r="A683" s="158"/>
      <c r="B683" s="158"/>
      <c r="C683" s="158"/>
      <c r="D683" s="158"/>
      <c r="E683" s="158"/>
      <c r="F683" s="158"/>
    </row>
    <row r="684" spans="1:6" ht="15.75" customHeight="1" x14ac:dyDescent="0.2">
      <c r="A684" s="158"/>
      <c r="B684" s="158"/>
      <c r="C684" s="158"/>
      <c r="D684" s="158"/>
      <c r="E684" s="158"/>
      <c r="F684" s="158"/>
    </row>
    <row r="685" spans="1:6" ht="15.75" customHeight="1" x14ac:dyDescent="0.2">
      <c r="A685" s="158"/>
      <c r="B685" s="158"/>
      <c r="C685" s="158"/>
      <c r="D685" s="158"/>
      <c r="E685" s="158"/>
      <c r="F685" s="158"/>
    </row>
    <row r="686" spans="1:6" ht="15.75" customHeight="1" x14ac:dyDescent="0.2">
      <c r="A686" s="158"/>
      <c r="B686" s="158"/>
      <c r="C686" s="158"/>
      <c r="D686" s="158"/>
      <c r="E686" s="158"/>
      <c r="F686" s="158"/>
    </row>
    <row r="687" spans="1:6" ht="15.75" customHeight="1" x14ac:dyDescent="0.2">
      <c r="A687" s="158"/>
      <c r="B687" s="158"/>
      <c r="C687" s="158"/>
      <c r="D687" s="158"/>
      <c r="E687" s="158"/>
      <c r="F687" s="158"/>
    </row>
    <row r="688" spans="1:6" ht="15.75" customHeight="1" x14ac:dyDescent="0.2">
      <c r="A688" s="158"/>
      <c r="B688" s="158"/>
      <c r="C688" s="158"/>
      <c r="D688" s="158"/>
      <c r="E688" s="158"/>
      <c r="F688" s="158"/>
    </row>
    <row r="689" spans="1:6" ht="15.75" customHeight="1" x14ac:dyDescent="0.2">
      <c r="A689" s="158"/>
      <c r="B689" s="158"/>
      <c r="C689" s="158"/>
      <c r="D689" s="158"/>
      <c r="E689" s="158"/>
      <c r="F689" s="158"/>
    </row>
    <row r="690" spans="1:6" ht="15.75" customHeight="1" x14ac:dyDescent="0.2">
      <c r="A690" s="158"/>
      <c r="B690" s="158"/>
      <c r="C690" s="158"/>
      <c r="D690" s="158"/>
      <c r="E690" s="158"/>
      <c r="F690" s="158"/>
    </row>
    <row r="691" spans="1:6" ht="15.75" customHeight="1" x14ac:dyDescent="0.2">
      <c r="A691" s="158"/>
      <c r="B691" s="158"/>
      <c r="C691" s="158"/>
      <c r="D691" s="158"/>
      <c r="E691" s="158"/>
      <c r="F691" s="158"/>
    </row>
    <row r="692" spans="1:6" ht="15.75" customHeight="1" x14ac:dyDescent="0.2">
      <c r="A692" s="158"/>
      <c r="B692" s="158"/>
      <c r="C692" s="158"/>
      <c r="D692" s="158"/>
      <c r="E692" s="158"/>
      <c r="F692" s="158"/>
    </row>
    <row r="693" spans="1:6" ht="15.75" customHeight="1" x14ac:dyDescent="0.2">
      <c r="A693" s="158"/>
      <c r="B693" s="158"/>
      <c r="C693" s="158"/>
      <c r="D693" s="158"/>
      <c r="E693" s="158"/>
      <c r="F693" s="158"/>
    </row>
    <row r="694" spans="1:6" ht="15.75" customHeight="1" x14ac:dyDescent="0.2">
      <c r="A694" s="158"/>
      <c r="B694" s="158"/>
      <c r="C694" s="158"/>
      <c r="D694" s="158"/>
      <c r="E694" s="158"/>
      <c r="F694" s="158"/>
    </row>
    <row r="695" spans="1:6" ht="15.75" customHeight="1" x14ac:dyDescent="0.2">
      <c r="A695" s="158"/>
      <c r="B695" s="158"/>
      <c r="C695" s="158"/>
      <c r="D695" s="158"/>
      <c r="E695" s="158"/>
      <c r="F695" s="158"/>
    </row>
    <row r="696" spans="1:6" ht="15.75" customHeight="1" x14ac:dyDescent="0.2">
      <c r="A696" s="158"/>
      <c r="B696" s="158"/>
      <c r="C696" s="158"/>
      <c r="D696" s="158"/>
      <c r="E696" s="158"/>
      <c r="F696" s="158"/>
    </row>
  </sheetData>
  <mergeCells count="20">
    <mergeCell ref="C160:E160"/>
    <mergeCell ref="C171:E171"/>
    <mergeCell ref="C94:E94"/>
    <mergeCell ref="C105:E105"/>
    <mergeCell ref="C116:E116"/>
    <mergeCell ref="C127:E127"/>
    <mergeCell ref="C138:E138"/>
    <mergeCell ref="C149:E149"/>
    <mergeCell ref="C83:E83"/>
    <mergeCell ref="A1:C3"/>
    <mergeCell ref="D1:E1"/>
    <mergeCell ref="D2:E2"/>
    <mergeCell ref="D3:E3"/>
    <mergeCell ref="C5:E5"/>
    <mergeCell ref="C17:E17"/>
    <mergeCell ref="C28:E28"/>
    <mergeCell ref="C39:E39"/>
    <mergeCell ref="C50:E50"/>
    <mergeCell ref="C61:E61"/>
    <mergeCell ref="C72:E72"/>
  </mergeCells>
  <pageMargins left="0.70866141732283472" right="0.70866141732283472" top="0.74803149606299213" bottom="0.74803149606299213" header="0" footer="0"/>
  <pageSetup scale="50" orientation="landscape" r:id="rId1"/>
  <headerFooter>
    <oddFooter>&amp;LVersión 3  02/05/2022</oddFooter>
  </headerFooter>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AF12"/>
  <sheetViews>
    <sheetView tabSelected="1" topLeftCell="A4" zoomScale="120" zoomScaleNormal="120" workbookViewId="0">
      <pane xSplit="3" ySplit="3" topLeftCell="D7" activePane="bottomRight" state="frozen"/>
      <selection activeCell="A4" sqref="A4"/>
      <selection pane="topRight" activeCell="D4" sqref="D4"/>
      <selection pane="bottomLeft" activeCell="A7" sqref="A7"/>
      <selection pane="bottomRight" sqref="A1:M2"/>
    </sheetView>
  </sheetViews>
  <sheetFormatPr baseColWidth="10" defaultRowHeight="16.5" x14ac:dyDescent="0.3"/>
  <cols>
    <col min="1" max="1" width="4" style="310" bestFit="1" customWidth="1"/>
    <col min="2" max="2" width="24.42578125" style="310" customWidth="1"/>
    <col min="3" max="3" width="40.28515625" style="310" customWidth="1"/>
    <col min="4" max="4" width="39.85546875" style="310" customWidth="1"/>
    <col min="5" max="5" width="14.140625" style="310" customWidth="1"/>
    <col min="6" max="6" width="24.85546875" style="310" customWidth="1"/>
    <col min="7" max="7" width="38.140625" style="310" customWidth="1"/>
    <col min="8" max="8" width="32.42578125" style="201" customWidth="1"/>
    <col min="9" max="14" width="11.42578125" style="201"/>
    <col min="15" max="16384" width="11.42578125" style="309"/>
  </cols>
  <sheetData>
    <row r="1" spans="1:32" ht="16.5" customHeight="1" x14ac:dyDescent="0.3">
      <c r="A1" s="427" t="s">
        <v>135</v>
      </c>
      <c r="B1" s="428"/>
      <c r="C1" s="428"/>
      <c r="D1" s="428"/>
      <c r="E1" s="428"/>
      <c r="F1" s="428"/>
      <c r="G1" s="428"/>
      <c r="H1" s="428"/>
      <c r="I1" s="428"/>
      <c r="J1" s="428"/>
      <c r="K1" s="428"/>
      <c r="L1" s="428"/>
      <c r="M1" s="428"/>
      <c r="N1" s="318"/>
      <c r="O1" s="311"/>
      <c r="P1" s="311"/>
      <c r="Q1" s="311"/>
      <c r="R1" s="311"/>
      <c r="S1" s="311"/>
      <c r="T1" s="311"/>
      <c r="U1" s="311"/>
      <c r="V1" s="311"/>
      <c r="W1" s="311"/>
      <c r="X1" s="311"/>
      <c r="Y1" s="311"/>
      <c r="Z1" s="311"/>
      <c r="AA1" s="311"/>
      <c r="AB1" s="311"/>
      <c r="AC1" s="311"/>
      <c r="AD1" s="311"/>
      <c r="AE1" s="311"/>
      <c r="AF1" s="311"/>
    </row>
    <row r="2" spans="1:32" ht="24" customHeight="1" x14ac:dyDescent="0.3">
      <c r="A2" s="427"/>
      <c r="B2" s="428"/>
      <c r="C2" s="428"/>
      <c r="D2" s="428"/>
      <c r="E2" s="428"/>
      <c r="F2" s="428"/>
      <c r="G2" s="428"/>
      <c r="H2" s="428"/>
      <c r="I2" s="428"/>
      <c r="J2" s="428"/>
      <c r="K2" s="428"/>
      <c r="L2" s="428"/>
      <c r="M2" s="428"/>
      <c r="N2" s="318"/>
      <c r="O2" s="311"/>
      <c r="P2" s="311"/>
      <c r="Q2" s="311"/>
      <c r="R2" s="311"/>
      <c r="S2" s="311"/>
      <c r="T2" s="311"/>
      <c r="U2" s="311"/>
      <c r="V2" s="311"/>
      <c r="W2" s="311"/>
      <c r="X2" s="311"/>
      <c r="Y2" s="311"/>
      <c r="Z2" s="311"/>
      <c r="AA2" s="311"/>
      <c r="AB2" s="311"/>
      <c r="AC2" s="311"/>
      <c r="AD2" s="311"/>
      <c r="AE2" s="311"/>
      <c r="AF2" s="311"/>
    </row>
    <row r="3" spans="1:32" x14ac:dyDescent="0.3">
      <c r="A3" s="308"/>
      <c r="B3" s="308"/>
      <c r="C3" s="308"/>
      <c r="D3" s="308"/>
      <c r="E3" s="312"/>
      <c r="F3" s="308"/>
      <c r="G3" s="308"/>
      <c r="H3" s="318"/>
      <c r="I3" s="318"/>
      <c r="J3" s="318"/>
      <c r="K3" s="318"/>
      <c r="L3" s="318"/>
      <c r="M3" s="318"/>
      <c r="N3" s="318"/>
      <c r="O3" s="311"/>
      <c r="P3" s="311"/>
      <c r="Q3" s="311"/>
      <c r="R3" s="311"/>
      <c r="S3" s="311"/>
      <c r="T3" s="311"/>
      <c r="U3" s="311"/>
      <c r="V3" s="311"/>
      <c r="W3" s="311"/>
      <c r="X3" s="311"/>
      <c r="Y3" s="311"/>
      <c r="Z3" s="311"/>
      <c r="AA3" s="311"/>
      <c r="AB3" s="311"/>
      <c r="AC3" s="311"/>
      <c r="AD3" s="311"/>
      <c r="AE3" s="311"/>
      <c r="AF3" s="311"/>
    </row>
    <row r="4" spans="1:32" ht="16.5" customHeight="1" x14ac:dyDescent="0.3">
      <c r="A4" s="425" t="s">
        <v>131</v>
      </c>
      <c r="B4" s="426"/>
      <c r="C4" s="426"/>
      <c r="D4" s="426"/>
      <c r="E4" s="426"/>
      <c r="F4" s="426"/>
      <c r="G4" s="426"/>
      <c r="H4" s="426"/>
      <c r="I4" s="426"/>
      <c r="J4" s="426"/>
      <c r="K4" s="426"/>
      <c r="L4" s="426"/>
      <c r="M4" s="426"/>
      <c r="N4" s="318"/>
      <c r="O4" s="311"/>
      <c r="P4" s="311"/>
      <c r="Q4" s="311"/>
      <c r="R4" s="311"/>
      <c r="S4" s="311"/>
      <c r="T4" s="311"/>
      <c r="U4" s="311"/>
      <c r="V4" s="311"/>
      <c r="W4" s="311"/>
      <c r="X4" s="311"/>
      <c r="Y4" s="311"/>
      <c r="Z4" s="311"/>
      <c r="AA4" s="311"/>
      <c r="AB4" s="311"/>
      <c r="AC4" s="311"/>
      <c r="AD4" s="311"/>
      <c r="AE4" s="311"/>
      <c r="AF4" s="311"/>
    </row>
    <row r="5" spans="1:32" ht="16.5" customHeight="1" x14ac:dyDescent="0.3">
      <c r="A5" s="112"/>
      <c r="B5" s="112"/>
      <c r="C5" s="112"/>
      <c r="D5" s="112"/>
      <c r="E5" s="116"/>
      <c r="F5" s="116"/>
      <c r="G5" s="116"/>
      <c r="H5" s="116"/>
      <c r="I5" s="424" t="s">
        <v>305</v>
      </c>
      <c r="J5" s="424"/>
      <c r="K5" s="424"/>
      <c r="L5" s="424"/>
      <c r="M5" s="424"/>
      <c r="N5" s="318"/>
      <c r="O5" s="311"/>
      <c r="P5" s="311"/>
      <c r="Q5" s="311"/>
      <c r="R5" s="311"/>
      <c r="S5" s="311"/>
      <c r="T5" s="311"/>
      <c r="U5" s="311"/>
      <c r="V5" s="311"/>
      <c r="W5" s="311"/>
      <c r="X5" s="311"/>
      <c r="Y5" s="311"/>
      <c r="Z5" s="311"/>
      <c r="AA5" s="311"/>
      <c r="AB5" s="311"/>
      <c r="AC5" s="311"/>
      <c r="AD5" s="311"/>
      <c r="AE5" s="311"/>
      <c r="AF5" s="311"/>
    </row>
    <row r="6" spans="1:32" s="314" customFormat="1" ht="94.5" customHeight="1" x14ac:dyDescent="0.25">
      <c r="A6" s="113" t="s">
        <v>158</v>
      </c>
      <c r="B6" s="211" t="s">
        <v>187</v>
      </c>
      <c r="C6" s="211" t="s">
        <v>298</v>
      </c>
      <c r="D6" s="211" t="s">
        <v>299</v>
      </c>
      <c r="E6" s="211" t="s">
        <v>301</v>
      </c>
      <c r="F6" s="211" t="s">
        <v>302</v>
      </c>
      <c r="G6" s="211" t="s">
        <v>303</v>
      </c>
      <c r="H6" s="196" t="s">
        <v>304</v>
      </c>
      <c r="I6" s="257" t="s">
        <v>294</v>
      </c>
      <c r="J6" s="257" t="s">
        <v>293</v>
      </c>
      <c r="K6" s="257" t="s">
        <v>295</v>
      </c>
      <c r="L6" s="257" t="s">
        <v>296</v>
      </c>
      <c r="M6" s="257" t="s">
        <v>297</v>
      </c>
      <c r="N6" s="313"/>
      <c r="O6" s="313"/>
      <c r="P6" s="313"/>
      <c r="Q6" s="313"/>
      <c r="R6" s="313"/>
      <c r="S6" s="313"/>
      <c r="T6" s="313"/>
      <c r="U6" s="313"/>
      <c r="V6" s="313"/>
      <c r="W6" s="313"/>
      <c r="X6" s="313"/>
      <c r="Y6" s="313"/>
      <c r="Z6" s="313"/>
      <c r="AA6" s="313"/>
      <c r="AB6" s="313"/>
      <c r="AC6" s="313"/>
      <c r="AD6" s="313"/>
      <c r="AE6" s="313"/>
      <c r="AF6" s="313"/>
    </row>
    <row r="7" spans="1:32" s="201" customFormat="1" ht="115.5" x14ac:dyDescent="0.25">
      <c r="A7" s="315">
        <v>1</v>
      </c>
      <c r="B7" s="171" t="s">
        <v>214</v>
      </c>
      <c r="C7" s="170" t="str">
        <f>IF(ISTEXT(B7),VLOOKUP(B7,'Listas y tablas'!$Q$3:$R$18,2,FALSE),"")</f>
        <v>Administrar los activos e infraestructura de la Entidad, para satisfacer las necesidades y requerimientos de recursos físicos y servicios generales de los usuarios internos y externos del Instituto, a través de la planeación, mantenimiento, atención de requerimientos y toma física de activos.</v>
      </c>
      <c r="D7" s="119" t="s">
        <v>385</v>
      </c>
      <c r="E7" s="171" t="s">
        <v>300</v>
      </c>
      <c r="F7" s="171" t="s">
        <v>453</v>
      </c>
      <c r="G7" s="171" t="s">
        <v>454</v>
      </c>
      <c r="H7" s="119" t="s">
        <v>455</v>
      </c>
      <c r="I7" s="316" t="s">
        <v>456</v>
      </c>
      <c r="J7" s="316"/>
      <c r="K7" s="316"/>
      <c r="L7" s="316"/>
      <c r="M7" s="317" t="str">
        <f>+IF(OR(ISTEXT(I7),ISTEXT(J7),ISTEXT(K7),ISTEXT(L7)),IF(AND(I7="X",J7="X",K7="X",L7="X"),"Corrupción","Gestión"),"")</f>
        <v>Gestión</v>
      </c>
      <c r="N7" s="318"/>
      <c r="O7" s="318"/>
      <c r="P7" s="318"/>
      <c r="Q7" s="318"/>
      <c r="R7" s="318"/>
      <c r="S7" s="318"/>
      <c r="T7" s="318"/>
      <c r="U7" s="318"/>
      <c r="V7" s="318"/>
      <c r="W7" s="318"/>
      <c r="X7" s="318"/>
      <c r="Y7" s="318"/>
      <c r="Z7" s="318"/>
      <c r="AA7" s="318"/>
      <c r="AB7" s="318"/>
      <c r="AC7" s="318"/>
      <c r="AD7" s="318"/>
      <c r="AE7" s="318"/>
      <c r="AF7" s="318"/>
    </row>
    <row r="8" spans="1:32" ht="151.5" customHeight="1" x14ac:dyDescent="0.3">
      <c r="A8" s="315">
        <f>+IF(ISTEXT(B8),A7+1,"")</f>
        <v>2</v>
      </c>
      <c r="B8" s="171" t="s">
        <v>214</v>
      </c>
      <c r="C8" s="170" t="str">
        <f>IF(ISTEXT(B8),VLOOKUP(B8,'Listas y tablas'!$Q$3:$R$18,2,FALSE),"")</f>
        <v>Administrar los activos e infraestructura de la Entidad, para satisfacer las necesidades y requerimientos de recursos físicos y servicios generales de los usuarios internos y externos del Instituto, a través de la planeación, mantenimiento, atención de requerimientos y toma física de activos.</v>
      </c>
      <c r="D8" s="119" t="s">
        <v>385</v>
      </c>
      <c r="E8" s="171" t="s">
        <v>300</v>
      </c>
      <c r="F8" s="307" t="s">
        <v>457</v>
      </c>
      <c r="G8" s="307" t="s">
        <v>458</v>
      </c>
      <c r="H8" s="307" t="s">
        <v>459</v>
      </c>
      <c r="I8" s="319" t="s">
        <v>456</v>
      </c>
      <c r="J8" s="316"/>
      <c r="K8" s="316"/>
      <c r="L8" s="316"/>
      <c r="M8" s="317" t="str">
        <f>+IF(OR(ISTEXT(I8),ISTEXT(J8),ISTEXT(K8),ISTEXT(L8)),IF(AND(I8="X",J8="X",K8="X",L8="X"),"Corrupción","Gestión"),"")</f>
        <v>Gestión</v>
      </c>
      <c r="N8" s="318"/>
      <c r="O8" s="311"/>
      <c r="P8" s="311"/>
      <c r="Q8" s="311"/>
      <c r="R8" s="311"/>
      <c r="S8" s="311"/>
      <c r="T8" s="311"/>
      <c r="U8" s="311"/>
      <c r="V8" s="311"/>
      <c r="W8" s="311"/>
      <c r="X8" s="311"/>
      <c r="Y8" s="311"/>
      <c r="Z8" s="311"/>
      <c r="AA8" s="311"/>
      <c r="AB8" s="311"/>
      <c r="AC8" s="311"/>
      <c r="AD8" s="311"/>
      <c r="AE8" s="311"/>
      <c r="AF8" s="311"/>
    </row>
    <row r="9" spans="1:32" ht="151.5" customHeight="1" x14ac:dyDescent="0.3">
      <c r="A9" s="315">
        <f t="shared" ref="A9:A11" si="0">+IF(ISTEXT(B9),A8+1,"")</f>
        <v>3</v>
      </c>
      <c r="B9" s="171" t="s">
        <v>214</v>
      </c>
      <c r="C9" s="170" t="str">
        <f>IF(ISTEXT(B9),VLOOKUP(B9,'Listas y tablas'!$Q$3:$R$18,2,FALSE),"")</f>
        <v>Administrar los activos e infraestructura de la Entidad, para satisfacer las necesidades y requerimientos de recursos físicos y servicios generales de los usuarios internos y externos del Instituto, a través de la planeación, mantenimiento, atención de requerimientos y toma física de activos.</v>
      </c>
      <c r="D9" s="119" t="s">
        <v>385</v>
      </c>
      <c r="E9" s="171" t="s">
        <v>300</v>
      </c>
      <c r="F9" s="307" t="s">
        <v>460</v>
      </c>
      <c r="G9" s="307" t="s">
        <v>461</v>
      </c>
      <c r="H9" s="307" t="s">
        <v>462</v>
      </c>
      <c r="I9" s="320" t="s">
        <v>456</v>
      </c>
      <c r="J9" s="320" t="s">
        <v>456</v>
      </c>
      <c r="K9" s="320" t="s">
        <v>456</v>
      </c>
      <c r="L9" s="320" t="s">
        <v>456</v>
      </c>
      <c r="M9" s="317" t="str">
        <f t="shared" ref="M9:M12" si="1">+IF(OR(ISTEXT(I9),ISTEXT(J9),ISTEXT(K9),ISTEXT(L9)),IF(AND(I9="X",J9="X",K9="X",L9="X"),"Corrupción","Gestión"),"")</f>
        <v>Corrupción</v>
      </c>
      <c r="N9" s="318"/>
      <c r="O9" s="311"/>
      <c r="P9" s="311"/>
      <c r="Q9" s="311"/>
      <c r="R9" s="311"/>
      <c r="S9" s="311"/>
      <c r="T9" s="311"/>
      <c r="U9" s="311"/>
      <c r="V9" s="311"/>
      <c r="W9" s="311"/>
      <c r="X9" s="311"/>
      <c r="Y9" s="311"/>
      <c r="Z9" s="311"/>
      <c r="AA9" s="311"/>
      <c r="AB9" s="311"/>
      <c r="AC9" s="311"/>
      <c r="AD9" s="311"/>
      <c r="AE9" s="311"/>
      <c r="AF9" s="311"/>
    </row>
    <row r="10" spans="1:32" ht="122.25" customHeight="1" x14ac:dyDescent="0.3">
      <c r="A10" s="315">
        <f t="shared" si="0"/>
        <v>4</v>
      </c>
      <c r="B10" s="171" t="s">
        <v>214</v>
      </c>
      <c r="C10" s="170" t="str">
        <f>IF(ISTEXT(B10),VLOOKUP(B10,'Listas y tablas'!$Q$3:$R$18,2,FALSE),"")</f>
        <v>Administrar los activos e infraestructura de la Entidad, para satisfacer las necesidades y requerimientos de recursos físicos y servicios generales de los usuarios internos y externos del Instituto, a través de la planeación, mantenimiento, atención de requerimientos y toma física de activos.</v>
      </c>
      <c r="D10" s="119" t="s">
        <v>385</v>
      </c>
      <c r="E10" s="171" t="s">
        <v>300</v>
      </c>
      <c r="F10" s="171" t="s">
        <v>463</v>
      </c>
      <c r="G10" s="171" t="s">
        <v>464</v>
      </c>
      <c r="H10" s="119" t="s">
        <v>465</v>
      </c>
      <c r="I10" s="316" t="s">
        <v>456</v>
      </c>
      <c r="J10" s="316"/>
      <c r="K10" s="316"/>
      <c r="L10" s="316"/>
      <c r="M10" s="317" t="str">
        <f t="shared" si="1"/>
        <v>Gestión</v>
      </c>
      <c r="N10" s="318"/>
      <c r="O10" s="311"/>
      <c r="P10" s="311"/>
      <c r="Q10" s="311"/>
      <c r="R10" s="311"/>
      <c r="S10" s="311"/>
      <c r="T10" s="311"/>
      <c r="U10" s="311"/>
      <c r="V10" s="311"/>
      <c r="W10" s="311"/>
      <c r="X10" s="311"/>
      <c r="Y10" s="311"/>
      <c r="Z10" s="311"/>
      <c r="AA10" s="311"/>
      <c r="AB10" s="311"/>
      <c r="AC10" s="311"/>
      <c r="AD10" s="311"/>
      <c r="AE10" s="311"/>
      <c r="AF10" s="311"/>
    </row>
    <row r="11" spans="1:32" ht="151.5" customHeight="1" x14ac:dyDescent="0.3">
      <c r="A11" s="315">
        <f t="shared" si="0"/>
        <v>5</v>
      </c>
      <c r="B11" s="171" t="s">
        <v>214</v>
      </c>
      <c r="C11" s="170" t="str">
        <f>IF(ISTEXT(B11),VLOOKUP(B11,'Listas y tablas'!$Q$3:$R$18,2,FALSE),"")</f>
        <v>Administrar los activos e infraestructura de la Entidad, para satisfacer las necesidades y requerimientos de recursos físicos y servicios generales de los usuarios internos y externos del Instituto, a través de la planeación, mantenimiento, atención de requerimientos y toma física de activos.</v>
      </c>
      <c r="D11" s="119" t="s">
        <v>385</v>
      </c>
      <c r="E11" s="171" t="s">
        <v>300</v>
      </c>
      <c r="F11" s="171" t="s">
        <v>466</v>
      </c>
      <c r="G11" s="171" t="s">
        <v>467</v>
      </c>
      <c r="H11" s="119" t="s">
        <v>468</v>
      </c>
      <c r="I11" s="316" t="s">
        <v>456</v>
      </c>
      <c r="J11" s="316"/>
      <c r="K11" s="316"/>
      <c r="L11" s="316"/>
      <c r="M11" s="317" t="str">
        <f t="shared" si="1"/>
        <v>Gestión</v>
      </c>
      <c r="N11" s="318"/>
      <c r="O11" s="311"/>
      <c r="P11" s="311"/>
      <c r="Q11" s="311"/>
      <c r="R11" s="311"/>
      <c r="S11" s="311"/>
      <c r="T11" s="311"/>
      <c r="U11" s="311"/>
      <c r="V11" s="311"/>
      <c r="W11" s="311"/>
      <c r="X11" s="311"/>
      <c r="Y11" s="311"/>
      <c r="Z11" s="311"/>
      <c r="AA11" s="311"/>
      <c r="AB11" s="311"/>
      <c r="AC11" s="311"/>
      <c r="AD11" s="311"/>
      <c r="AE11" s="311"/>
      <c r="AF11" s="311"/>
    </row>
    <row r="12" spans="1:32" ht="151.5" customHeight="1" x14ac:dyDescent="0.3">
      <c r="A12" s="315">
        <v>6</v>
      </c>
      <c r="B12" s="171" t="s">
        <v>214</v>
      </c>
      <c r="C12" s="170" t="str">
        <f>IF(ISTEXT(B12),VLOOKUP(B12,'Listas y tablas'!$Q$3:$R$18,2,FALSE),"")</f>
        <v>Administrar los activos e infraestructura de la Entidad, para satisfacer las necesidades y requerimientos de recursos físicos y servicios generales de los usuarios internos y externos del Instituto, a través de la planeación, mantenimiento, atención de requerimientos y toma física de activos.</v>
      </c>
      <c r="D12" s="119" t="s">
        <v>385</v>
      </c>
      <c r="E12" s="171" t="s">
        <v>300</v>
      </c>
      <c r="F12" s="171" t="s">
        <v>485</v>
      </c>
      <c r="G12" s="171" t="s">
        <v>486</v>
      </c>
      <c r="H12" s="119" t="s">
        <v>494</v>
      </c>
      <c r="I12" s="316" t="s">
        <v>456</v>
      </c>
      <c r="J12" s="316"/>
      <c r="K12" s="316"/>
      <c r="L12" s="316"/>
      <c r="M12" s="317" t="str">
        <f t="shared" si="1"/>
        <v>Gestión</v>
      </c>
      <c r="N12" s="318"/>
      <c r="O12" s="311"/>
      <c r="P12" s="311"/>
      <c r="Q12" s="311"/>
      <c r="R12" s="311"/>
      <c r="S12" s="311"/>
      <c r="T12" s="311"/>
      <c r="U12" s="311"/>
      <c r="V12" s="311"/>
      <c r="W12" s="311"/>
      <c r="X12" s="311"/>
      <c r="Y12" s="311"/>
      <c r="Z12" s="311"/>
      <c r="AA12" s="311"/>
      <c r="AB12" s="311"/>
      <c r="AC12" s="311"/>
      <c r="AD12" s="311"/>
      <c r="AE12" s="311"/>
      <c r="AF12" s="311"/>
    </row>
  </sheetData>
  <autoFilter ref="A6:AF6"/>
  <dataConsolidate/>
  <mergeCells count="3">
    <mergeCell ref="I5:M5"/>
    <mergeCell ref="A4:M4"/>
    <mergeCell ref="A1:M2"/>
  </mergeCells>
  <pageMargins left="0.70866141732283472" right="0.70866141732283472" top="0.74803149606299213" bottom="0.74803149606299213" header="0.31496062992125984" footer="0.31496062992125984"/>
  <pageSetup scale="55" orientation="portrait" r:id="rId1"/>
  <headerFooter>
    <oddFooter>&amp;LVersión 3  02/05/2022</oddFooter>
  </headerFooter>
  <extLst>
    <ext xmlns:x14="http://schemas.microsoft.com/office/spreadsheetml/2009/9/main" uri="{CCE6A557-97BC-4b89-ADB6-D9C93CAAB3DF}">
      <x14:dataValidations xmlns:xm="http://schemas.microsoft.com/office/excel/2006/main" count="3">
        <x14:dataValidation type="list" allowBlank="1" showInputMessage="1" showErrorMessage="1">
          <x14:formula1>
            <xm:f>'Opciones Tratamiento'!$E$2:$E$3</xm:f>
          </x14:formula1>
          <xm:sqref>E7:E12</xm:sqref>
        </x14:dataValidation>
        <x14:dataValidation type="list" allowBlank="1" showInputMessage="1" showErrorMessage="1">
          <x14:formula1>
            <xm:f>'Listas y tablas'!$Q$3:$Q$18</xm:f>
          </x14:formula1>
          <xm:sqref>B7:B12</xm:sqref>
        </x14:dataValidation>
        <x14:dataValidation type="list" allowBlank="1" showInputMessage="1" showErrorMessage="1">
          <x14:formula1>
            <xm:f>'Listas y tablas'!$AK$3:$AK$8</xm:f>
          </x14:formula1>
          <xm:sqref>D7:D12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CX22"/>
  <sheetViews>
    <sheetView topLeftCell="A4" zoomScale="70" zoomScaleNormal="70" workbookViewId="0">
      <pane xSplit="4" ySplit="4" topLeftCell="E8" activePane="bottomRight" state="frozen"/>
      <selection activeCell="A4" sqref="A4"/>
      <selection pane="topRight" activeCell="E4" sqref="E4"/>
      <selection pane="bottomLeft" activeCell="A8" sqref="A8"/>
      <selection pane="bottomRight" sqref="A1:AE2"/>
    </sheetView>
  </sheetViews>
  <sheetFormatPr baseColWidth="10" defaultRowHeight="16.5" x14ac:dyDescent="0.25"/>
  <cols>
    <col min="1" max="1" width="4" style="310" bestFit="1" customWidth="1"/>
    <col min="2" max="2" width="25.28515625" style="310" customWidth="1"/>
    <col min="3" max="3" width="39.7109375" style="310" customWidth="1"/>
    <col min="4" max="4" width="41.7109375" style="201" customWidth="1"/>
    <col min="5" max="5" width="17.42578125" style="201" hidden="1" customWidth="1"/>
    <col min="6" max="6" width="14.42578125" style="201" hidden="1" customWidth="1"/>
    <col min="7" max="7" width="12.42578125" style="201" hidden="1" customWidth="1"/>
    <col min="8" max="8" width="16.5703125" style="201" hidden="1" customWidth="1"/>
    <col min="9" max="10" width="25.7109375" style="201" hidden="1" customWidth="1"/>
    <col min="11" max="11" width="10.42578125" style="201" hidden="1" customWidth="1"/>
    <col min="12" max="12" width="8.7109375" style="201" hidden="1" customWidth="1"/>
    <col min="13" max="13" width="10.140625" style="201" hidden="1" customWidth="1"/>
    <col min="14" max="15" width="4" style="201" hidden="1" customWidth="1"/>
    <col min="16" max="16" width="5.85546875" style="201" hidden="1" customWidth="1"/>
    <col min="17" max="17" width="36.5703125" style="201" customWidth="1"/>
    <col min="18" max="18" width="15.140625" style="201" hidden="1" customWidth="1"/>
    <col min="19" max="19" width="6.85546875" style="201" hidden="1" customWidth="1"/>
    <col min="20" max="20" width="5" style="201" hidden="1" customWidth="1"/>
    <col min="21" max="21" width="5.5703125" style="201" hidden="1" customWidth="1"/>
    <col min="22" max="22" width="7.140625" style="201" hidden="1" customWidth="1"/>
    <col min="23" max="23" width="6.7109375" style="201" hidden="1" customWidth="1"/>
    <col min="24" max="24" width="7.5703125" style="201" hidden="1" customWidth="1"/>
    <col min="25" max="25" width="13" style="201" hidden="1" customWidth="1"/>
    <col min="26" max="26" width="8.7109375" style="201" hidden="1" customWidth="1"/>
    <col min="27" max="27" width="10.42578125" style="201" hidden="1" customWidth="1"/>
    <col min="28" max="28" width="9.28515625" style="201" hidden="1" customWidth="1"/>
    <col min="29" max="29" width="11.28515625" style="201" hidden="1" customWidth="1"/>
    <col min="30" max="30" width="8.42578125" style="201" hidden="1" customWidth="1"/>
    <col min="31" max="31" width="7.28515625" style="201" hidden="1" customWidth="1"/>
    <col min="32" max="32" width="44.85546875" style="201" customWidth="1"/>
    <col min="33" max="33" width="18.28515625" style="201" customWidth="1"/>
    <col min="34" max="34" width="19.42578125" style="201" customWidth="1"/>
    <col min="35" max="35" width="48.28515625" style="201" customWidth="1"/>
    <col min="36" max="36" width="24" style="201" customWidth="1"/>
    <col min="37" max="37" width="23" style="201" customWidth="1"/>
    <col min="38" max="39" width="14.7109375" style="339" customWidth="1"/>
    <col min="40" max="40" width="42.7109375" style="201" customWidth="1"/>
    <col min="41" max="41" width="25.140625" style="201" customWidth="1"/>
    <col min="42" max="42" width="18.7109375" style="201" customWidth="1"/>
    <col min="43" max="43" width="34.7109375" style="201" customWidth="1"/>
    <col min="44" max="44" width="30.42578125" style="201" customWidth="1"/>
    <col min="45" max="45" width="18.7109375" style="201" customWidth="1"/>
    <col min="46" max="46" width="69.28515625" style="201" customWidth="1"/>
    <col min="47" max="47" width="35.7109375" style="201" customWidth="1"/>
    <col min="48" max="48" width="19.5703125" style="201" customWidth="1"/>
    <col min="49" max="49" width="19.28515625" style="201" customWidth="1"/>
    <col min="50" max="50" width="46" style="201" customWidth="1"/>
    <col min="51" max="51" width="35.7109375" style="201" customWidth="1"/>
    <col min="52" max="53" width="16.7109375" style="201" customWidth="1"/>
    <col min="54" max="54" width="48.28515625" style="201" customWidth="1"/>
    <col min="55" max="55" width="44.140625" style="201" customWidth="1"/>
    <col min="56" max="56" width="16.7109375" style="201" customWidth="1"/>
    <col min="57" max="57" width="47.140625" style="201" customWidth="1"/>
    <col min="58" max="61" width="16.7109375" style="201" customWidth="1"/>
    <col min="62" max="62" width="51.140625" style="201" customWidth="1"/>
    <col min="63" max="63" width="17.28515625" style="201" customWidth="1"/>
    <col min="64" max="64" width="15.7109375" style="201" customWidth="1"/>
    <col min="65" max="66" width="35.7109375" style="201" customWidth="1"/>
    <col min="67" max="68" width="11.42578125" style="201"/>
    <col min="69" max="70" width="35.7109375" style="201" customWidth="1"/>
    <col min="71" max="73" width="16.7109375" style="201" customWidth="1"/>
    <col min="74" max="74" width="35.7109375" style="201" customWidth="1"/>
    <col min="75" max="75" width="16.7109375" style="201" customWidth="1"/>
    <col min="76" max="76" width="35.7109375" style="201" customWidth="1"/>
    <col min="77" max="80" width="16.7109375" style="201" customWidth="1"/>
    <col min="81" max="81" width="35.7109375" style="201" customWidth="1"/>
    <col min="82" max="83" width="16.7109375" style="201" customWidth="1"/>
    <col min="84" max="85" width="35.7109375" style="201" customWidth="1"/>
    <col min="86" max="87" width="11.42578125" style="201"/>
    <col min="88" max="88" width="35.7109375" style="201" customWidth="1"/>
    <col min="89" max="92" width="16.7109375" style="201" customWidth="1"/>
    <col min="93" max="93" width="35.7109375" style="201" customWidth="1"/>
    <col min="94" max="94" width="16.7109375" style="201" customWidth="1"/>
    <col min="95" max="95" width="35.7109375" style="201" customWidth="1"/>
    <col min="96" max="99" width="16.7109375" style="201" customWidth="1"/>
    <col min="100" max="100" width="35.7109375" style="201" customWidth="1"/>
    <col min="101" max="102" width="16.7109375" style="201" customWidth="1"/>
    <col min="103" max="16384" width="11.42578125" style="201"/>
  </cols>
  <sheetData>
    <row r="1" spans="1:102" ht="16.5" customHeight="1" x14ac:dyDescent="0.25">
      <c r="A1" s="461" t="s">
        <v>397</v>
      </c>
      <c r="B1" s="462"/>
      <c r="C1" s="462"/>
      <c r="D1" s="462"/>
      <c r="E1" s="462"/>
      <c r="F1" s="462"/>
      <c r="G1" s="462"/>
      <c r="H1" s="462"/>
      <c r="I1" s="462"/>
      <c r="J1" s="462"/>
      <c r="K1" s="462"/>
      <c r="L1" s="462"/>
      <c r="M1" s="462"/>
      <c r="N1" s="462"/>
      <c r="O1" s="462"/>
      <c r="P1" s="462"/>
      <c r="Q1" s="462"/>
      <c r="R1" s="462"/>
      <c r="S1" s="462"/>
      <c r="T1" s="462"/>
      <c r="U1" s="462"/>
      <c r="V1" s="462"/>
      <c r="W1" s="462"/>
      <c r="X1" s="462"/>
      <c r="Y1" s="462"/>
      <c r="Z1" s="462"/>
      <c r="AA1" s="462"/>
      <c r="AB1" s="462"/>
      <c r="AC1" s="462"/>
      <c r="AD1" s="462"/>
      <c r="AE1" s="462"/>
      <c r="AF1" s="318"/>
      <c r="AG1" s="318"/>
      <c r="AH1" s="318"/>
    </row>
    <row r="2" spans="1:102" ht="24" customHeight="1" x14ac:dyDescent="0.25">
      <c r="A2" s="463"/>
      <c r="B2" s="464"/>
      <c r="C2" s="464"/>
      <c r="D2" s="464"/>
      <c r="E2" s="464"/>
      <c r="F2" s="464"/>
      <c r="G2" s="464"/>
      <c r="H2" s="464"/>
      <c r="I2" s="464"/>
      <c r="J2" s="464"/>
      <c r="K2" s="464"/>
      <c r="L2" s="464"/>
      <c r="M2" s="464"/>
      <c r="N2" s="464"/>
      <c r="O2" s="464"/>
      <c r="P2" s="464"/>
      <c r="Q2" s="464"/>
      <c r="R2" s="464"/>
      <c r="S2" s="464"/>
      <c r="T2" s="464"/>
      <c r="U2" s="464"/>
      <c r="V2" s="464"/>
      <c r="W2" s="464"/>
      <c r="X2" s="464"/>
      <c r="Y2" s="464"/>
      <c r="Z2" s="464"/>
      <c r="AA2" s="464"/>
      <c r="AB2" s="464"/>
      <c r="AC2" s="464"/>
      <c r="AD2" s="464"/>
      <c r="AE2" s="464"/>
      <c r="AF2" s="318"/>
      <c r="AG2" s="318"/>
      <c r="AH2" s="318"/>
    </row>
    <row r="3" spans="1:102" ht="17.25" thickBot="1" x14ac:dyDescent="0.3">
      <c r="A3" s="308"/>
      <c r="B3" s="308"/>
      <c r="C3" s="308"/>
      <c r="D3" s="318"/>
      <c r="E3" s="318"/>
      <c r="F3" s="318"/>
      <c r="G3" s="318"/>
      <c r="H3" s="318"/>
      <c r="I3" s="318"/>
      <c r="J3" s="318"/>
      <c r="K3" s="318"/>
      <c r="L3" s="318"/>
      <c r="M3" s="318"/>
      <c r="N3" s="318"/>
      <c r="O3" s="318"/>
      <c r="P3" s="318"/>
      <c r="Q3" s="318"/>
      <c r="R3" s="318"/>
      <c r="S3" s="318"/>
      <c r="T3" s="318"/>
      <c r="U3" s="318"/>
      <c r="V3" s="318"/>
      <c r="W3" s="318"/>
      <c r="X3" s="318"/>
      <c r="Y3" s="318"/>
      <c r="Z3" s="318"/>
      <c r="AA3" s="318"/>
      <c r="AB3" s="318"/>
      <c r="AC3" s="318"/>
      <c r="AD3" s="318"/>
      <c r="AE3" s="318"/>
      <c r="AF3" s="318"/>
      <c r="AG3" s="318"/>
      <c r="AH3" s="318"/>
    </row>
    <row r="4" spans="1:102" ht="16.5" customHeight="1" thickBot="1" x14ac:dyDescent="0.3">
      <c r="A4" s="424" t="s">
        <v>131</v>
      </c>
      <c r="B4" s="424"/>
      <c r="C4" s="424"/>
      <c r="D4" s="424"/>
      <c r="E4" s="425" t="s">
        <v>321</v>
      </c>
      <c r="F4" s="426"/>
      <c r="G4" s="426"/>
      <c r="H4" s="426"/>
      <c r="I4" s="426"/>
      <c r="J4" s="426"/>
      <c r="K4" s="426"/>
      <c r="L4" s="426"/>
      <c r="M4" s="465"/>
      <c r="N4" s="327"/>
      <c r="O4" s="424" t="s">
        <v>133</v>
      </c>
      <c r="P4" s="424"/>
      <c r="Q4" s="424"/>
      <c r="R4" s="424"/>
      <c r="S4" s="424"/>
      <c r="T4" s="424"/>
      <c r="U4" s="424"/>
      <c r="V4" s="424"/>
      <c r="W4" s="424"/>
      <c r="X4" s="424"/>
      <c r="Y4" s="466" t="s">
        <v>134</v>
      </c>
      <c r="Z4" s="467"/>
      <c r="AA4" s="467"/>
      <c r="AB4" s="467"/>
      <c r="AC4" s="467"/>
      <c r="AD4" s="467"/>
      <c r="AE4" s="468"/>
      <c r="AF4" s="475" t="s">
        <v>235</v>
      </c>
      <c r="AG4" s="476"/>
      <c r="AH4" s="477"/>
      <c r="AI4" s="466" t="s">
        <v>236</v>
      </c>
      <c r="AJ4" s="467"/>
      <c r="AK4" s="467"/>
      <c r="AL4" s="467"/>
      <c r="AM4" s="468"/>
      <c r="AN4" s="459" t="s">
        <v>234</v>
      </c>
      <c r="AO4" s="460"/>
      <c r="AP4" s="460"/>
      <c r="AQ4" s="460"/>
      <c r="AR4" s="460"/>
      <c r="AS4" s="460"/>
      <c r="AT4" s="484" t="s">
        <v>407</v>
      </c>
      <c r="AU4" s="485"/>
      <c r="AV4" s="485"/>
      <c r="AW4" s="485"/>
      <c r="AX4" s="485"/>
      <c r="AY4" s="485"/>
      <c r="AZ4" s="485"/>
      <c r="BA4" s="485"/>
      <c r="BB4" s="485"/>
      <c r="BC4" s="485"/>
      <c r="BD4" s="485"/>
      <c r="BE4" s="485"/>
      <c r="BF4" s="485"/>
      <c r="BG4" s="485"/>
      <c r="BH4" s="485"/>
      <c r="BI4" s="485"/>
      <c r="BJ4" s="485"/>
      <c r="BK4" s="486"/>
      <c r="BL4" s="487"/>
      <c r="BM4" s="488" t="s">
        <v>408</v>
      </c>
      <c r="BN4" s="488"/>
      <c r="BO4" s="488"/>
      <c r="BP4" s="488"/>
      <c r="BQ4" s="488"/>
      <c r="BR4" s="488"/>
      <c r="BS4" s="488"/>
      <c r="BT4" s="488"/>
      <c r="BU4" s="488"/>
      <c r="BV4" s="488"/>
      <c r="BW4" s="488"/>
      <c r="BX4" s="488"/>
      <c r="BY4" s="488"/>
      <c r="BZ4" s="488"/>
      <c r="CA4" s="488"/>
      <c r="CB4" s="488"/>
      <c r="CC4" s="488"/>
      <c r="CD4" s="488"/>
      <c r="CE4" s="489"/>
      <c r="CF4" s="490" t="s">
        <v>409</v>
      </c>
      <c r="CG4" s="491"/>
      <c r="CH4" s="491"/>
      <c r="CI4" s="491"/>
      <c r="CJ4" s="491"/>
      <c r="CK4" s="491"/>
      <c r="CL4" s="491"/>
      <c r="CM4" s="491"/>
      <c r="CN4" s="491"/>
      <c r="CO4" s="491"/>
      <c r="CP4" s="491"/>
      <c r="CQ4" s="491"/>
      <c r="CR4" s="491"/>
      <c r="CS4" s="491"/>
      <c r="CT4" s="491"/>
      <c r="CU4" s="491"/>
      <c r="CV4" s="491"/>
      <c r="CW4" s="492"/>
      <c r="CX4" s="493"/>
    </row>
    <row r="5" spans="1:102" ht="16.5" customHeight="1" thickBot="1" x14ac:dyDescent="0.3">
      <c r="A5" s="328"/>
      <c r="B5" s="329"/>
      <c r="C5" s="111"/>
      <c r="D5" s="111"/>
      <c r="E5" s="111"/>
      <c r="F5" s="111"/>
      <c r="G5" s="111"/>
      <c r="H5" s="111"/>
      <c r="I5" s="111"/>
      <c r="J5" s="111"/>
      <c r="K5" s="111"/>
      <c r="L5" s="111"/>
      <c r="M5" s="111"/>
      <c r="N5" s="111"/>
      <c r="O5" s="112"/>
      <c r="P5" s="112"/>
      <c r="Q5" s="111"/>
      <c r="R5" s="111"/>
      <c r="S5" s="424" t="s">
        <v>8</v>
      </c>
      <c r="T5" s="424"/>
      <c r="U5" s="424"/>
      <c r="V5" s="424"/>
      <c r="W5" s="424"/>
      <c r="X5" s="424"/>
      <c r="Y5" s="472"/>
      <c r="Z5" s="473"/>
      <c r="AA5" s="473"/>
      <c r="AB5" s="473"/>
      <c r="AC5" s="473"/>
      <c r="AD5" s="473"/>
      <c r="AE5" s="474"/>
      <c r="AF5" s="478"/>
      <c r="AG5" s="479"/>
      <c r="AH5" s="480"/>
      <c r="AI5" s="469"/>
      <c r="AJ5" s="470"/>
      <c r="AK5" s="470"/>
      <c r="AL5" s="470"/>
      <c r="AM5" s="471"/>
      <c r="AN5" s="460"/>
      <c r="AO5" s="460"/>
      <c r="AP5" s="460"/>
      <c r="AQ5" s="460"/>
      <c r="AR5" s="460"/>
      <c r="AS5" s="460"/>
      <c r="AT5" s="494" t="s">
        <v>425</v>
      </c>
      <c r="AU5" s="495"/>
      <c r="AV5" s="495"/>
      <c r="AW5" s="495"/>
      <c r="AX5" s="495"/>
      <c r="AY5" s="495"/>
      <c r="AZ5" s="495"/>
      <c r="BA5" s="495"/>
      <c r="BB5" s="496"/>
      <c r="BC5" s="497" t="s">
        <v>268</v>
      </c>
      <c r="BD5" s="498"/>
      <c r="BE5" s="498"/>
      <c r="BF5" s="498"/>
      <c r="BG5" s="498"/>
      <c r="BH5" s="498"/>
      <c r="BI5" s="499"/>
      <c r="BJ5" s="500" t="s">
        <v>274</v>
      </c>
      <c r="BK5" s="501"/>
      <c r="BL5" s="502"/>
      <c r="BM5" s="488" t="s">
        <v>425</v>
      </c>
      <c r="BN5" s="488"/>
      <c r="BO5" s="488"/>
      <c r="BP5" s="488"/>
      <c r="BQ5" s="488"/>
      <c r="BR5" s="488"/>
      <c r="BS5" s="488"/>
      <c r="BT5" s="488"/>
      <c r="BU5" s="489"/>
      <c r="BV5" s="503" t="s">
        <v>268</v>
      </c>
      <c r="BW5" s="504"/>
      <c r="BX5" s="504"/>
      <c r="BY5" s="504"/>
      <c r="BZ5" s="504"/>
      <c r="CA5" s="504"/>
      <c r="CB5" s="505"/>
      <c r="CC5" s="506" t="s">
        <v>274</v>
      </c>
      <c r="CD5" s="507"/>
      <c r="CE5" s="508"/>
      <c r="CF5" s="509" t="s">
        <v>425</v>
      </c>
      <c r="CG5" s="509"/>
      <c r="CH5" s="509"/>
      <c r="CI5" s="509"/>
      <c r="CJ5" s="509"/>
      <c r="CK5" s="509"/>
      <c r="CL5" s="509"/>
      <c r="CM5" s="509"/>
      <c r="CN5" s="510"/>
      <c r="CO5" s="511" t="s">
        <v>268</v>
      </c>
      <c r="CP5" s="509"/>
      <c r="CQ5" s="509"/>
      <c r="CR5" s="509"/>
      <c r="CS5" s="509"/>
      <c r="CT5" s="509"/>
      <c r="CU5" s="510"/>
      <c r="CV5" s="512" t="s">
        <v>274</v>
      </c>
      <c r="CW5" s="513"/>
      <c r="CX5" s="514"/>
    </row>
    <row r="6" spans="1:102" ht="16.5" customHeight="1" x14ac:dyDescent="0.25">
      <c r="A6" s="330"/>
      <c r="B6" s="331"/>
      <c r="C6" s="306"/>
      <c r="D6" s="306"/>
      <c r="E6" s="306"/>
      <c r="F6" s="306"/>
      <c r="G6" s="306"/>
      <c r="H6" s="306"/>
      <c r="I6" s="306"/>
      <c r="J6" s="306"/>
      <c r="K6" s="306"/>
      <c r="L6" s="306"/>
      <c r="M6" s="306"/>
      <c r="N6" s="306"/>
      <c r="O6" s="135"/>
      <c r="P6" s="135"/>
      <c r="Q6" s="306"/>
      <c r="R6" s="306"/>
      <c r="S6" s="111"/>
      <c r="T6" s="111"/>
      <c r="U6" s="111"/>
      <c r="V6" s="111"/>
      <c r="W6" s="111"/>
      <c r="X6" s="111"/>
      <c r="Y6" s="469"/>
      <c r="Z6" s="470"/>
      <c r="AA6" s="470"/>
      <c r="AB6" s="470"/>
      <c r="AC6" s="470"/>
      <c r="AD6" s="470"/>
      <c r="AE6" s="471"/>
      <c r="AF6" s="481"/>
      <c r="AG6" s="482"/>
      <c r="AH6" s="483"/>
      <c r="AI6" s="136"/>
      <c r="AJ6" s="306"/>
      <c r="AK6" s="136"/>
      <c r="AL6" s="323"/>
      <c r="AM6" s="323"/>
      <c r="AN6" s="332"/>
      <c r="AO6" s="332"/>
      <c r="AP6" s="332"/>
      <c r="AQ6" s="332"/>
      <c r="AR6" s="332"/>
      <c r="AS6" s="332"/>
      <c r="AT6" s="541" t="s">
        <v>235</v>
      </c>
      <c r="AU6" s="542"/>
      <c r="AV6" s="469" t="s">
        <v>236</v>
      </c>
      <c r="AW6" s="470"/>
      <c r="AX6" s="470"/>
      <c r="AY6" s="543"/>
      <c r="AZ6" s="299" t="s">
        <v>405</v>
      </c>
      <c r="BA6" s="544" t="s">
        <v>234</v>
      </c>
      <c r="BB6" s="545"/>
      <c r="BC6" s="546" t="s">
        <v>235</v>
      </c>
      <c r="BD6" s="471"/>
      <c r="BE6" s="547" t="s">
        <v>236</v>
      </c>
      <c r="BF6" s="548"/>
      <c r="BG6" s="233" t="s">
        <v>405</v>
      </c>
      <c r="BH6" s="552" t="s">
        <v>234</v>
      </c>
      <c r="BI6" s="553"/>
      <c r="BJ6" s="554" t="s">
        <v>272</v>
      </c>
      <c r="BK6" s="556" t="s">
        <v>273</v>
      </c>
      <c r="BL6" s="558" t="s">
        <v>247</v>
      </c>
      <c r="BM6" s="519" t="s">
        <v>235</v>
      </c>
      <c r="BN6" s="520"/>
      <c r="BO6" s="521" t="s">
        <v>236</v>
      </c>
      <c r="BP6" s="521"/>
      <c r="BQ6" s="521"/>
      <c r="BR6" s="521"/>
      <c r="BS6" s="288" t="s">
        <v>405</v>
      </c>
      <c r="BT6" s="522" t="s">
        <v>234</v>
      </c>
      <c r="BU6" s="523"/>
      <c r="BV6" s="524" t="s">
        <v>235</v>
      </c>
      <c r="BW6" s="525"/>
      <c r="BX6" s="526" t="s">
        <v>236</v>
      </c>
      <c r="BY6" s="526"/>
      <c r="BZ6" s="234" t="s">
        <v>405</v>
      </c>
      <c r="CA6" s="527" t="s">
        <v>234</v>
      </c>
      <c r="CB6" s="528"/>
      <c r="CC6" s="529" t="s">
        <v>436</v>
      </c>
      <c r="CD6" s="525" t="s">
        <v>437</v>
      </c>
      <c r="CE6" s="532" t="s">
        <v>438</v>
      </c>
      <c r="CF6" s="534" t="s">
        <v>235</v>
      </c>
      <c r="CG6" s="535"/>
      <c r="CH6" s="515" t="s">
        <v>236</v>
      </c>
      <c r="CI6" s="515"/>
      <c r="CJ6" s="515"/>
      <c r="CK6" s="515"/>
      <c r="CL6" s="296" t="s">
        <v>405</v>
      </c>
      <c r="CM6" s="516" t="s">
        <v>234</v>
      </c>
      <c r="CN6" s="517"/>
      <c r="CO6" s="536" t="s">
        <v>235</v>
      </c>
      <c r="CP6" s="537"/>
      <c r="CQ6" s="538" t="s">
        <v>236</v>
      </c>
      <c r="CR6" s="538"/>
      <c r="CS6" s="237" t="s">
        <v>405</v>
      </c>
      <c r="CT6" s="539" t="s">
        <v>234</v>
      </c>
      <c r="CU6" s="540"/>
      <c r="CV6" s="536" t="s">
        <v>420</v>
      </c>
      <c r="CW6" s="537" t="s">
        <v>421</v>
      </c>
      <c r="CX6" s="518" t="s">
        <v>422</v>
      </c>
    </row>
    <row r="7" spans="1:102" s="334" customFormat="1" ht="112.5" customHeight="1" x14ac:dyDescent="0.25">
      <c r="A7" s="333" t="s">
        <v>158</v>
      </c>
      <c r="B7" s="211" t="s">
        <v>187</v>
      </c>
      <c r="C7" s="211" t="s">
        <v>303</v>
      </c>
      <c r="D7" s="211" t="s">
        <v>304</v>
      </c>
      <c r="E7" s="211" t="s">
        <v>45</v>
      </c>
      <c r="F7" s="211" t="s">
        <v>127</v>
      </c>
      <c r="G7" s="211" t="s">
        <v>33</v>
      </c>
      <c r="H7" s="211" t="s">
        <v>232</v>
      </c>
      <c r="I7" s="211" t="s">
        <v>82</v>
      </c>
      <c r="J7" s="211" t="s">
        <v>87</v>
      </c>
      <c r="K7" s="211" t="s">
        <v>40</v>
      </c>
      <c r="L7" s="211" t="s">
        <v>233</v>
      </c>
      <c r="M7" s="211" t="s">
        <v>43</v>
      </c>
      <c r="N7" s="113" t="s">
        <v>387</v>
      </c>
      <c r="O7" s="113" t="s">
        <v>11</v>
      </c>
      <c r="P7" s="113" t="s">
        <v>386</v>
      </c>
      <c r="Q7" s="211" t="s">
        <v>154</v>
      </c>
      <c r="R7" s="211" t="s">
        <v>12</v>
      </c>
      <c r="S7" s="113" t="s">
        <v>13</v>
      </c>
      <c r="T7" s="113" t="s">
        <v>17</v>
      </c>
      <c r="U7" s="113" t="s">
        <v>28</v>
      </c>
      <c r="V7" s="113" t="s">
        <v>18</v>
      </c>
      <c r="W7" s="113" t="s">
        <v>21</v>
      </c>
      <c r="X7" s="113" t="s">
        <v>24</v>
      </c>
      <c r="Y7" s="113" t="s">
        <v>130</v>
      </c>
      <c r="Z7" s="113" t="s">
        <v>41</v>
      </c>
      <c r="AA7" s="113" t="s">
        <v>5</v>
      </c>
      <c r="AB7" s="113" t="s">
        <v>42</v>
      </c>
      <c r="AC7" s="113" t="s">
        <v>5</v>
      </c>
      <c r="AD7" s="113" t="s">
        <v>44</v>
      </c>
      <c r="AE7" s="113" t="s">
        <v>29</v>
      </c>
      <c r="AF7" s="196" t="s">
        <v>400</v>
      </c>
      <c r="AG7" s="196" t="s">
        <v>423</v>
      </c>
      <c r="AH7" s="196" t="s">
        <v>424</v>
      </c>
      <c r="AI7" s="211" t="s">
        <v>34</v>
      </c>
      <c r="AJ7" s="196" t="s">
        <v>401</v>
      </c>
      <c r="AK7" s="211" t="s">
        <v>35</v>
      </c>
      <c r="AL7" s="324" t="s">
        <v>250</v>
      </c>
      <c r="AM7" s="324" t="s">
        <v>237</v>
      </c>
      <c r="AN7" s="197" t="s">
        <v>238</v>
      </c>
      <c r="AO7" s="197" t="s">
        <v>239</v>
      </c>
      <c r="AP7" s="197" t="s">
        <v>35</v>
      </c>
      <c r="AQ7" s="197" t="s">
        <v>240</v>
      </c>
      <c r="AR7" s="197" t="s">
        <v>241</v>
      </c>
      <c r="AS7" s="197" t="s">
        <v>242</v>
      </c>
      <c r="AT7" s="297" t="s">
        <v>243</v>
      </c>
      <c r="AU7" s="298" t="s">
        <v>245</v>
      </c>
      <c r="AV7" s="257" t="s">
        <v>402</v>
      </c>
      <c r="AW7" s="257" t="s">
        <v>403</v>
      </c>
      <c r="AX7" s="257" t="s">
        <v>246</v>
      </c>
      <c r="AY7" s="257" t="s">
        <v>252</v>
      </c>
      <c r="AZ7" s="300" t="s">
        <v>404</v>
      </c>
      <c r="BA7" s="301" t="s">
        <v>248</v>
      </c>
      <c r="BB7" s="302" t="s">
        <v>249</v>
      </c>
      <c r="BC7" s="210" t="s">
        <v>269</v>
      </c>
      <c r="BD7" s="211" t="s">
        <v>244</v>
      </c>
      <c r="BE7" s="137" t="s">
        <v>270</v>
      </c>
      <c r="BF7" s="258" t="s">
        <v>271</v>
      </c>
      <c r="BG7" s="205" t="s">
        <v>406</v>
      </c>
      <c r="BH7" s="134" t="s">
        <v>248</v>
      </c>
      <c r="BI7" s="146" t="s">
        <v>249</v>
      </c>
      <c r="BJ7" s="555"/>
      <c r="BK7" s="557"/>
      <c r="BL7" s="559"/>
      <c r="BM7" s="286" t="s">
        <v>426</v>
      </c>
      <c r="BN7" s="286" t="s">
        <v>427</v>
      </c>
      <c r="BO7" s="287" t="s">
        <v>402</v>
      </c>
      <c r="BP7" s="287" t="s">
        <v>403</v>
      </c>
      <c r="BQ7" s="287" t="s">
        <v>428</v>
      </c>
      <c r="BR7" s="287" t="s">
        <v>429</v>
      </c>
      <c r="BS7" s="289" t="s">
        <v>404</v>
      </c>
      <c r="BT7" s="290" t="s">
        <v>430</v>
      </c>
      <c r="BU7" s="291" t="s">
        <v>431</v>
      </c>
      <c r="BV7" s="214" t="s">
        <v>432</v>
      </c>
      <c r="BW7" s="212" t="s">
        <v>433</v>
      </c>
      <c r="BX7" s="215" t="s">
        <v>434</v>
      </c>
      <c r="BY7" s="215" t="s">
        <v>435</v>
      </c>
      <c r="BZ7" s="213" t="s">
        <v>406</v>
      </c>
      <c r="CA7" s="216" t="s">
        <v>430</v>
      </c>
      <c r="CB7" s="230" t="s">
        <v>431</v>
      </c>
      <c r="CC7" s="530"/>
      <c r="CD7" s="531"/>
      <c r="CE7" s="533"/>
      <c r="CF7" s="293" t="s">
        <v>410</v>
      </c>
      <c r="CG7" s="293" t="s">
        <v>411</v>
      </c>
      <c r="CH7" s="292" t="s">
        <v>402</v>
      </c>
      <c r="CI7" s="292" t="s">
        <v>403</v>
      </c>
      <c r="CJ7" s="292" t="s">
        <v>412</v>
      </c>
      <c r="CK7" s="292" t="s">
        <v>413</v>
      </c>
      <c r="CL7" s="296" t="s">
        <v>404</v>
      </c>
      <c r="CM7" s="294" t="s">
        <v>414</v>
      </c>
      <c r="CN7" s="295" t="s">
        <v>415</v>
      </c>
      <c r="CO7" s="249" t="s">
        <v>416</v>
      </c>
      <c r="CP7" s="238" t="s">
        <v>417</v>
      </c>
      <c r="CQ7" s="239" t="s">
        <v>418</v>
      </c>
      <c r="CR7" s="239" t="s">
        <v>419</v>
      </c>
      <c r="CS7" s="237" t="s">
        <v>406</v>
      </c>
      <c r="CT7" s="240" t="s">
        <v>414</v>
      </c>
      <c r="CU7" s="241" t="s">
        <v>415</v>
      </c>
      <c r="CV7" s="536"/>
      <c r="CW7" s="537"/>
      <c r="CX7" s="518"/>
    </row>
    <row r="8" spans="1:102" ht="115.5" x14ac:dyDescent="0.3">
      <c r="A8" s="445">
        <v>1</v>
      </c>
      <c r="B8" s="448" t="str">
        <f>IFERROR(VLOOKUP($A8,Riesgos!$A$7:$H$12,2,FALSE),"")</f>
        <v>Administración de Bienes e Infraestructura</v>
      </c>
      <c r="C8" s="448" t="str">
        <f>IFERROR(VLOOKUP($A8,Riesgos!$A$7:$H$12,7,FALSE),"")</f>
        <v>Debido a la falta de mantenimiento, condiciones de seguridad deficientes, uso incorrecto o inadecuado, intención de causar daño y causas naturales.</v>
      </c>
      <c r="D8" s="448" t="str">
        <f>IFERROR(VLOOKUP($A8,Riesgos!$A$7:$H$12,8,FALSE),"")</f>
        <v>Posibilidad de afectación económica por deterioro o siniestro de los bienes muebles e inmuebles debido a la falta de mantenimiento, condiciones de seguridad deficientes, uso incorrecto o inadecuado, intención de causar daño y fenómenos naturales.</v>
      </c>
      <c r="E8" s="445" t="s">
        <v>124</v>
      </c>
      <c r="F8" s="457">
        <v>3389</v>
      </c>
      <c r="G8" s="442" t="str">
        <f>IF(F8&lt;=0,"",IF(F8&lt;='Listas y tablas'!$B$3,"Muy Baja",IF(F8&lt;='Listas y tablas'!$B$4,"Baja",IF(F8&lt;='Listas y tablas'!$B$5,"Media",IF(F8&lt;='Listas y tablas'!$B$6,"Alta","Muy Alta")))))</f>
        <v>Alta</v>
      </c>
      <c r="H8" s="436">
        <f>IF(G8="","",IF(G8="Muy Baja",'Listas y tablas'!$C$3,IF(G8="Baja",'Listas y tablas'!$C$4,IF(G8="Media",'Listas y tablas'!$C$5,IF(G8="Alta",'Listas y tablas'!$C$6,IF(G8="Muy Alta",'Listas y tablas'!$C$7,))))))</f>
        <v>0.8</v>
      </c>
      <c r="I8" s="439" t="s">
        <v>137</v>
      </c>
      <c r="J8" s="436" t="str">
        <f ca="1">IF(NOT(ISERROR(MATCH(I8,'Tabla Impacto'!$B$221:$B$223,0))),'Tabla Impacto'!$F$223&amp;"Por favor no seleccionar los criterios de impacto(Afectación Económica o presupuestal y Pérdida Reputacional)",I8)</f>
        <v xml:space="preserve">     Afectación menor a 10 SMLMV .</v>
      </c>
      <c r="K8" s="442" t="str">
        <f ca="1">IF(OR(J8='Tabla Impacto'!$C$11,J8='Tabla Impacto'!$D$11),"Leve",IF(OR(J8='Tabla Impacto'!$C$12,J8='Tabla Impacto'!$D$12),"Menor",IF(OR(J8='Tabla Impacto'!$C$13,J8='Tabla Impacto'!$D$13),"Moderado",IF(OR(J8='Tabla Impacto'!$C$14,J8='Tabla Impacto'!$D$14),"Mayor",IF(OR(J8='Tabla Impacto'!$C$15,J8='Tabla Impacto'!$D$15),"Catastrófico","")))))</f>
        <v>Leve</v>
      </c>
      <c r="L8" s="436">
        <f ca="1">IF(K8="","",IF(K8="Leve",'Listas y tablas'!$F$3,IF(K8="Menor",'Listas y tablas'!$F$4,IF(K8="Moderado",'Listas y tablas'!$F$5,IF(K8="Mayor",'Listas y tablas'!$F$6,IF(K8="Catastrófico",'Listas y tablas'!$F$7,))))))</f>
        <v>0.2</v>
      </c>
      <c r="M8" s="442" t="str">
        <f ca="1">IF(OR(AND(G8="Muy Baja",K8="Leve"),AND(G8="Muy Baja",K8="Menor"),AND(G8="Baja",K8="Leve")),"Bajo",IF(OR(AND(G8="Muy baja",K8="Moderado"),AND(G8="Baja",K8="Menor"),AND(G8="Baja",K8="Moderado"),AND(G8="Media",K8="Leve"),AND(G8="Media",K8="Menor"),AND(G8="Media",K8="Moderado"),AND(G8="Alta",K8="Leve"),AND(G8="Alta",K8="Menor")),"Moderado",IF(OR(AND(G8="Muy Baja",K8="Mayor"),AND(G8="Baja",K8="Mayor"),AND(G8="Media",K8="Mayor"),AND(G8="Alta",K8="Moderado"),AND(G8="Alta",K8="Mayor"),AND(G8="Muy Alta",K8="Leve"),AND(G8="Muy Alta",K8="Menor"),AND(G8="Muy Alta",K8="Moderado"),AND(G8="Muy Alta",K8="Mayor")),"Alto",IF(OR(AND(G8="Muy Baja",K8="Catastrófico"),AND(G8="Baja",K8="Catastrófico"),AND(G8="Media",K8="Catastrófico"),AND(G8="Alta",K8="Catastrófico"),AND(G8="Muy Alta",K8="Catastrófico")),"Extremo",""))))</f>
        <v>Moderado</v>
      </c>
      <c r="N8" s="172" t="str">
        <f>+IF(ISTEXT(D7),"G","")</f>
        <v>G</v>
      </c>
      <c r="O8" s="335">
        <f>IF(ISTEXT(D7),1,"")</f>
        <v>1</v>
      </c>
      <c r="P8" s="335" t="str">
        <f>IF(ISTEXT(D7),CONCATENATE(N8,O8),"")</f>
        <v>G1</v>
      </c>
      <c r="Q8" s="37" t="s">
        <v>500</v>
      </c>
      <c r="R8" s="335" t="str">
        <f t="shared" ref="R8:R12" si="0">IF(OR(S8="Preventivo",S8="Detectivo"),"Probabilidad",IF(S8="Correctivo","Impacto",""))</f>
        <v>Probabilidad</v>
      </c>
      <c r="S8" s="336" t="s">
        <v>14</v>
      </c>
      <c r="T8" s="336" t="s">
        <v>9</v>
      </c>
      <c r="U8" s="337" t="str">
        <f t="shared" ref="U8:U9" si="1">IF(AND(S8="Preventivo",T8="Automático"),"50%",IF(AND(S8="Preventivo",T8="Manual"),"40%",IF(AND(S8="Detectivo",T8="Automático"),"40%",IF(AND(S8="Detectivo",T8="Manual"),"30%",IF(AND(S8="Correctivo",T8="Automático"),"35%",IF(AND(S8="Correctivo",T8="Manual"),"25%",""))))))</f>
        <v>40%</v>
      </c>
      <c r="V8" s="336" t="s">
        <v>19</v>
      </c>
      <c r="W8" s="336" t="s">
        <v>22</v>
      </c>
      <c r="X8" s="336" t="s">
        <v>114</v>
      </c>
      <c r="Y8" s="454">
        <f>IFERROR(IF(R8="Probabilidad",(H8-(+H8*U8)),IF(R8="Impacto",H8,"")),"")</f>
        <v>0.48</v>
      </c>
      <c r="Z8" s="433" t="str">
        <f>IFERROR(IF(Y8="","",IF(Y8&lt;='Listas y tablas'!$L$3,"Muy Baja",IF(Y8&lt;='Listas y tablas'!$L$4,"Baja",IF(Y8&lt;='Listas y tablas'!$L$5,"Media",IF(Y8&lt;='Listas y tablas'!$L$6,"Alta","Muy Alta"))))),"")</f>
        <v>Media</v>
      </c>
      <c r="AA8" s="436">
        <f>+Y8</f>
        <v>0.48</v>
      </c>
      <c r="AB8" s="433" t="str">
        <f ca="1">IFERROR(IF(AC8="","",IF(AC8&lt;='Listas y tablas'!$O$3,"Leve",IF(AC8&lt;='Listas y tablas'!$O$4,"Menor",IF(AC8&lt;='Listas y tablas'!$O$5,"Moderado",IF(AC8&lt;='Listas y tablas'!$O$6,"Mayor","Catastrófico"))))),"")</f>
        <v>Leve</v>
      </c>
      <c r="AC8" s="436">
        <f ca="1">IFERROR(IF(R8="Impacto",(K8-(+K8*U8)),IF(R8="Probabilidad",L8,"")),"")</f>
        <v>0.2</v>
      </c>
      <c r="AD8" s="433" t="str">
        <f ca="1">IFERROR(IF(OR(AND(Z8="Muy Baja",AB8="Leve"),AND(Z8="Muy Baja",AB8="Menor"),AND(Z8="Baja",AB8="Leve")),"Bajo",IF(OR(AND(Z8="Muy baja",AB8="Moderado"),AND(Z8="Baja",AB8="Menor"),AND(Z8="Baja",AB8="Moderado"),AND(Z8="Media",AB8="Leve"),AND(Z8="Media",AB8="Menor"),AND(Z8="Media",AB8="Moderado"),AND(Z8="Alta",AB8="Leve"),AND(Z8="Alta",AB8="Menor")),"Moderado",IF(OR(AND(Z8="Muy Baja",AB8="Mayor"),AND(Z8="Baja",AB8="Mayor"),AND(Z8="Media",AB8="Mayor"),AND(Z8="Alta",AB8="Moderado"),AND(Z8="Alta",AB8="Mayor"),AND(Z8="Muy Alta",AB8="Leve"),AND(Z8="Muy Alta",AB8="Menor"),AND(Z8="Muy Alta",AB8="Moderado"),AND(Z8="Muy Alta",AB8="Mayor")),"Alto",IF(OR(AND(Z8="Muy Baja",AB8="Catastrófico"),AND(Z8="Baja",AB8="Catastrófico"),AND(Z8="Media",AB8="Catastrófico"),AND(Z8="Alta",AB8="Catastrófico"),AND(Z8="Muy Alta",AB8="Catastrófico")),"Extremo","")))),"")</f>
        <v>Moderado</v>
      </c>
      <c r="AE8" s="451" t="s">
        <v>128</v>
      </c>
      <c r="AF8" s="322" t="s">
        <v>501</v>
      </c>
      <c r="AG8" s="322" t="s">
        <v>479</v>
      </c>
      <c r="AH8" s="322" t="s">
        <v>470</v>
      </c>
      <c r="AI8" s="171" t="s">
        <v>518</v>
      </c>
      <c r="AJ8" s="171" t="s">
        <v>519</v>
      </c>
      <c r="AK8" s="171" t="s">
        <v>470</v>
      </c>
      <c r="AL8" s="325">
        <v>45658</v>
      </c>
      <c r="AM8" s="325" t="s">
        <v>517</v>
      </c>
      <c r="AN8" s="171" t="s">
        <v>471</v>
      </c>
      <c r="AO8" s="171" t="s">
        <v>476</v>
      </c>
      <c r="AP8" s="171" t="s">
        <v>472</v>
      </c>
      <c r="AQ8" s="171" t="s">
        <v>473</v>
      </c>
      <c r="AR8" s="171" t="s">
        <v>474</v>
      </c>
      <c r="AS8" s="171" t="s">
        <v>475</v>
      </c>
      <c r="AT8" s="360"/>
      <c r="AU8" s="122"/>
      <c r="AV8" s="122">
        <v>1</v>
      </c>
      <c r="AW8" s="122"/>
      <c r="AX8" s="122"/>
      <c r="AY8" s="122"/>
      <c r="AZ8" s="120"/>
      <c r="BA8" s="120"/>
      <c r="BB8" s="140"/>
      <c r="BC8" s="364"/>
      <c r="BD8" s="317"/>
      <c r="BE8" s="317"/>
      <c r="BF8" s="365"/>
      <c r="BG8" s="164"/>
      <c r="BH8" s="164"/>
      <c r="BI8" s="167"/>
      <c r="BJ8" s="364"/>
      <c r="BK8" s="366"/>
      <c r="BL8" s="549"/>
      <c r="BM8" s="368"/>
      <c r="BN8" s="368"/>
      <c r="BO8" s="368"/>
      <c r="BP8" s="368"/>
      <c r="BQ8" s="368"/>
      <c r="BR8" s="368"/>
      <c r="BS8" s="368"/>
      <c r="BT8" s="368"/>
      <c r="BU8" s="369"/>
      <c r="BV8" s="235"/>
      <c r="BW8" s="219"/>
      <c r="BX8" s="219"/>
      <c r="BY8" s="219"/>
      <c r="BZ8" s="219"/>
      <c r="CA8" s="219"/>
      <c r="CB8" s="220"/>
      <c r="CC8" s="227"/>
      <c r="CD8" s="219"/>
      <c r="CE8" s="220"/>
      <c r="CF8" s="242"/>
      <c r="CG8" s="243"/>
      <c r="CH8" s="243"/>
      <c r="CI8" s="243"/>
      <c r="CJ8" s="243"/>
      <c r="CK8" s="243"/>
      <c r="CL8" s="243"/>
      <c r="CM8" s="243"/>
      <c r="CN8" s="244"/>
      <c r="CO8" s="250"/>
      <c r="CP8" s="251"/>
      <c r="CQ8" s="251"/>
      <c r="CR8" s="251"/>
      <c r="CS8" s="251"/>
      <c r="CT8" s="251"/>
      <c r="CU8" s="252"/>
      <c r="CV8" s="250"/>
      <c r="CW8" s="251"/>
      <c r="CX8" s="252"/>
    </row>
    <row r="9" spans="1:102" ht="99" x14ac:dyDescent="0.3">
      <c r="A9" s="446"/>
      <c r="B9" s="449"/>
      <c r="C9" s="449"/>
      <c r="D9" s="449"/>
      <c r="E9" s="446"/>
      <c r="F9" s="458"/>
      <c r="G9" s="443"/>
      <c r="H9" s="437"/>
      <c r="I9" s="440"/>
      <c r="J9" s="437"/>
      <c r="K9" s="443"/>
      <c r="L9" s="437"/>
      <c r="M9" s="443"/>
      <c r="N9" s="172" t="str">
        <f>+IF(ISTEXT(D8),"G","")</f>
        <v>G</v>
      </c>
      <c r="O9" s="335">
        <f>IF(ISTEXT(D8),1+O8,"")</f>
        <v>2</v>
      </c>
      <c r="P9" s="335" t="str">
        <f>IF(ISTEXT(D8),CONCATENATE(N9,O9),"")</f>
        <v>G2</v>
      </c>
      <c r="Q9" s="37" t="s">
        <v>502</v>
      </c>
      <c r="R9" s="335" t="str">
        <f t="shared" si="0"/>
        <v>Probabilidad</v>
      </c>
      <c r="S9" s="336" t="s">
        <v>14</v>
      </c>
      <c r="T9" s="336" t="s">
        <v>9</v>
      </c>
      <c r="U9" s="337" t="str">
        <f t="shared" si="1"/>
        <v>40%</v>
      </c>
      <c r="V9" s="336" t="s">
        <v>19</v>
      </c>
      <c r="W9" s="336" t="s">
        <v>22</v>
      </c>
      <c r="X9" s="336" t="s">
        <v>114</v>
      </c>
      <c r="Y9" s="455"/>
      <c r="Z9" s="434"/>
      <c r="AA9" s="437"/>
      <c r="AB9" s="434"/>
      <c r="AC9" s="437"/>
      <c r="AD9" s="434"/>
      <c r="AE9" s="452"/>
      <c r="AF9" s="322" t="s">
        <v>503</v>
      </c>
      <c r="AG9" s="322" t="s">
        <v>469</v>
      </c>
      <c r="AH9" s="322" t="s">
        <v>470</v>
      </c>
      <c r="AI9" s="171" t="s">
        <v>506</v>
      </c>
      <c r="AJ9" s="171" t="s">
        <v>507</v>
      </c>
      <c r="AK9" s="171" t="s">
        <v>470</v>
      </c>
      <c r="AL9" s="325">
        <v>45809</v>
      </c>
      <c r="AM9" s="325">
        <v>46022</v>
      </c>
      <c r="AN9" s="171"/>
      <c r="AO9" s="171"/>
      <c r="AP9" s="171"/>
      <c r="AQ9" s="171"/>
      <c r="AR9" s="171"/>
      <c r="AS9" s="171"/>
      <c r="AT9" s="360"/>
      <c r="AU9" s="122"/>
      <c r="AV9" s="122"/>
      <c r="AW9" s="122"/>
      <c r="AX9" s="122"/>
      <c r="AY9" s="122"/>
      <c r="AZ9" s="120"/>
      <c r="BA9" s="120"/>
      <c r="BB9" s="140"/>
      <c r="BC9" s="364"/>
      <c r="BD9" s="317"/>
      <c r="BE9" s="317"/>
      <c r="BF9" s="365"/>
      <c r="BG9" s="164"/>
      <c r="BH9" s="164"/>
      <c r="BI9" s="167"/>
      <c r="BJ9" s="364"/>
      <c r="BK9" s="366"/>
      <c r="BL9" s="550"/>
      <c r="BM9" s="368"/>
      <c r="BN9" s="368"/>
      <c r="BO9" s="368"/>
      <c r="BP9" s="368"/>
      <c r="BQ9" s="368"/>
      <c r="BR9" s="368"/>
      <c r="BS9" s="368"/>
      <c r="BT9" s="368"/>
      <c r="BU9" s="369"/>
      <c r="BV9" s="235"/>
      <c r="BW9" s="219"/>
      <c r="BX9" s="219"/>
      <c r="BY9" s="219"/>
      <c r="BZ9" s="219"/>
      <c r="CA9" s="219"/>
      <c r="CB9" s="220"/>
      <c r="CC9" s="227"/>
      <c r="CD9" s="219"/>
      <c r="CE9" s="220"/>
      <c r="CF9" s="242"/>
      <c r="CG9" s="243"/>
      <c r="CH9" s="243"/>
      <c r="CI9" s="243"/>
      <c r="CJ9" s="243"/>
      <c r="CK9" s="243"/>
      <c r="CL9" s="243"/>
      <c r="CM9" s="243"/>
      <c r="CN9" s="244"/>
      <c r="CO9" s="250"/>
      <c r="CP9" s="251"/>
      <c r="CQ9" s="251"/>
      <c r="CR9" s="251"/>
      <c r="CS9" s="251"/>
      <c r="CT9" s="251"/>
      <c r="CU9" s="252"/>
      <c r="CV9" s="250"/>
      <c r="CW9" s="251"/>
      <c r="CX9" s="252"/>
    </row>
    <row r="10" spans="1:102" ht="82.5" x14ac:dyDescent="0.3">
      <c r="A10" s="446"/>
      <c r="B10" s="449"/>
      <c r="C10" s="449"/>
      <c r="D10" s="449"/>
      <c r="E10" s="446"/>
      <c r="F10" s="458"/>
      <c r="G10" s="443"/>
      <c r="H10" s="437"/>
      <c r="I10" s="440"/>
      <c r="J10" s="437"/>
      <c r="K10" s="443"/>
      <c r="L10" s="437"/>
      <c r="M10" s="443"/>
      <c r="N10" s="172" t="str">
        <f>+IF(ISTEXT(D8),"G","")</f>
        <v>G</v>
      </c>
      <c r="O10" s="335">
        <f>IF(ISTEXT(D8),1+O9,"")</f>
        <v>3</v>
      </c>
      <c r="P10" s="335" t="str">
        <f>IF(ISTEXT(D8),CONCATENATE(N10,O10),"")</f>
        <v>G3</v>
      </c>
      <c r="Q10" s="37" t="s">
        <v>504</v>
      </c>
      <c r="R10" s="335" t="str">
        <f t="shared" si="0"/>
        <v>Probabilidad</v>
      </c>
      <c r="S10" s="336" t="s">
        <v>14</v>
      </c>
      <c r="T10" s="336" t="s">
        <v>9</v>
      </c>
      <c r="U10" s="337" t="str">
        <f t="shared" ref="U10" si="2">IF(AND(S10="Preventivo",T10="Automático"),"50%",IF(AND(S10="Preventivo",T10="Manual"),"40%",IF(AND(S10="Detectivo",T10="Automático"),"40%",IF(AND(S10="Detectivo",T10="Manual"),"30%",IF(AND(S10="Correctivo",T10="Automático"),"35%",IF(AND(S10="Correctivo",T10="Manual"),"25%",""))))))</f>
        <v>40%</v>
      </c>
      <c r="V10" s="336" t="s">
        <v>19</v>
      </c>
      <c r="W10" s="336" t="s">
        <v>22</v>
      </c>
      <c r="X10" s="336" t="s">
        <v>114</v>
      </c>
      <c r="Y10" s="455"/>
      <c r="Z10" s="434"/>
      <c r="AA10" s="437"/>
      <c r="AB10" s="434"/>
      <c r="AC10" s="437"/>
      <c r="AD10" s="434"/>
      <c r="AE10" s="452"/>
      <c r="AF10" s="322" t="s">
        <v>505</v>
      </c>
      <c r="AG10" s="322" t="s">
        <v>477</v>
      </c>
      <c r="AH10" s="322" t="s">
        <v>470</v>
      </c>
      <c r="AI10" s="171" t="s">
        <v>509</v>
      </c>
      <c r="AJ10" s="171" t="s">
        <v>508</v>
      </c>
      <c r="AK10" s="171" t="s">
        <v>470</v>
      </c>
      <c r="AL10" s="325">
        <v>45901</v>
      </c>
      <c r="AM10" s="325">
        <v>45961</v>
      </c>
      <c r="AN10" s="171"/>
      <c r="AO10" s="171"/>
      <c r="AP10" s="171"/>
      <c r="AQ10" s="171"/>
      <c r="AR10" s="171"/>
      <c r="AS10" s="171"/>
      <c r="AT10" s="360"/>
      <c r="AU10" s="122"/>
      <c r="AV10" s="120"/>
      <c r="AW10" s="120"/>
      <c r="AX10" s="120"/>
      <c r="AY10" s="120"/>
      <c r="AZ10" s="120"/>
      <c r="BA10" s="120"/>
      <c r="BB10" s="140"/>
      <c r="BC10" s="364"/>
      <c r="BD10" s="317"/>
      <c r="BE10" s="317"/>
      <c r="BF10" s="365"/>
      <c r="BG10" s="164"/>
      <c r="BH10" s="164"/>
      <c r="BI10" s="167"/>
      <c r="BJ10" s="364"/>
      <c r="BK10" s="366"/>
      <c r="BL10" s="550"/>
      <c r="BM10" s="368"/>
      <c r="BN10" s="368"/>
      <c r="BO10" s="368"/>
      <c r="BP10" s="368"/>
      <c r="BQ10" s="368"/>
      <c r="BR10" s="368"/>
      <c r="BS10" s="368"/>
      <c r="BT10" s="368"/>
      <c r="BU10" s="369"/>
      <c r="BV10" s="235"/>
      <c r="BW10" s="219"/>
      <c r="BX10" s="219"/>
      <c r="BY10" s="219"/>
      <c r="BZ10" s="219"/>
      <c r="CA10" s="219"/>
      <c r="CB10" s="220"/>
      <c r="CC10" s="227"/>
      <c r="CD10" s="219"/>
      <c r="CE10" s="220"/>
      <c r="CF10" s="242"/>
      <c r="CG10" s="243"/>
      <c r="CH10" s="243"/>
      <c r="CI10" s="243"/>
      <c r="CJ10" s="243"/>
      <c r="CK10" s="243"/>
      <c r="CL10" s="243"/>
      <c r="CM10" s="243"/>
      <c r="CN10" s="244"/>
      <c r="CO10" s="250"/>
      <c r="CP10" s="251"/>
      <c r="CQ10" s="251"/>
      <c r="CR10" s="251"/>
      <c r="CS10" s="251"/>
      <c r="CT10" s="251"/>
      <c r="CU10" s="252"/>
      <c r="CV10" s="250"/>
      <c r="CW10" s="251"/>
      <c r="CX10" s="252"/>
    </row>
    <row r="11" spans="1:102" ht="82.5" x14ac:dyDescent="0.3">
      <c r="A11" s="446"/>
      <c r="B11" s="449"/>
      <c r="C11" s="449"/>
      <c r="D11" s="449"/>
      <c r="E11" s="446"/>
      <c r="F11" s="458"/>
      <c r="G11" s="443"/>
      <c r="H11" s="437"/>
      <c r="I11" s="440"/>
      <c r="J11" s="437"/>
      <c r="K11" s="443"/>
      <c r="L11" s="437"/>
      <c r="M11" s="443"/>
      <c r="N11" s="172" t="str">
        <f>+IF(ISTEXT(D8),"G","")</f>
        <v>G</v>
      </c>
      <c r="O11" s="335">
        <f>IF(ISTEXT(D8),1+O10,"")</f>
        <v>4</v>
      </c>
      <c r="P11" s="335" t="str">
        <f>IF(ISTEXT(D8),CONCATENATE(N11,O11),"")</f>
        <v>G4</v>
      </c>
      <c r="Q11" s="37" t="s">
        <v>520</v>
      </c>
      <c r="R11" s="335" t="str">
        <f t="shared" si="0"/>
        <v>Probabilidad</v>
      </c>
      <c r="S11" s="336" t="s">
        <v>14</v>
      </c>
      <c r="T11" s="336" t="s">
        <v>9</v>
      </c>
      <c r="U11" s="337" t="str">
        <f t="shared" ref="U11" si="3">IF(AND(S11="Preventivo",T11="Automático"),"50%",IF(AND(S11="Preventivo",T11="Manual"),"40%",IF(AND(S11="Detectivo",T11="Automático"),"40%",IF(AND(S11="Detectivo",T11="Manual"),"30%",IF(AND(S11="Correctivo",T11="Automático"),"35%",IF(AND(S11="Correctivo",T11="Manual"),"25%",""))))))</f>
        <v>40%</v>
      </c>
      <c r="V11" s="336" t="s">
        <v>19</v>
      </c>
      <c r="W11" s="336" t="s">
        <v>22</v>
      </c>
      <c r="X11" s="336" t="s">
        <v>114</v>
      </c>
      <c r="Y11" s="455"/>
      <c r="Z11" s="434"/>
      <c r="AA11" s="437"/>
      <c r="AB11" s="434"/>
      <c r="AC11" s="437"/>
      <c r="AD11" s="434"/>
      <c r="AE11" s="452"/>
      <c r="AF11" s="322" t="s">
        <v>521</v>
      </c>
      <c r="AG11" s="322" t="s">
        <v>477</v>
      </c>
      <c r="AH11" s="322" t="s">
        <v>470</v>
      </c>
      <c r="AI11" s="171"/>
      <c r="AJ11" s="171"/>
      <c r="AK11" s="171"/>
      <c r="AL11" s="325"/>
      <c r="AM11" s="325"/>
      <c r="AN11" s="171"/>
      <c r="AO11" s="171"/>
      <c r="AP11" s="171"/>
      <c r="AQ11" s="171"/>
      <c r="AR11" s="171"/>
      <c r="AS11" s="171"/>
      <c r="AT11" s="360"/>
      <c r="AU11" s="122"/>
      <c r="AV11" s="122"/>
      <c r="AW11" s="122"/>
      <c r="AX11" s="122"/>
      <c r="AY11" s="122"/>
      <c r="AZ11" s="120"/>
      <c r="BA11" s="120"/>
      <c r="BB11" s="140"/>
      <c r="BC11" s="364"/>
      <c r="BD11" s="317"/>
      <c r="BE11" s="317"/>
      <c r="BF11" s="365"/>
      <c r="BG11" s="164"/>
      <c r="BH11" s="164"/>
      <c r="BI11" s="167"/>
      <c r="BJ11" s="364"/>
      <c r="BK11" s="366"/>
      <c r="BL11" s="550"/>
      <c r="BM11" s="368"/>
      <c r="BN11" s="368"/>
      <c r="BO11" s="368">
        <v>1</v>
      </c>
      <c r="BP11" s="368"/>
      <c r="BQ11" s="368"/>
      <c r="BR11" s="368"/>
      <c r="BS11" s="368"/>
      <c r="BT11" s="368"/>
      <c r="BU11" s="369"/>
      <c r="BV11" s="235"/>
      <c r="BW11" s="219"/>
      <c r="BX11" s="219"/>
      <c r="BY11" s="219"/>
      <c r="BZ11" s="219"/>
      <c r="CA11" s="219"/>
      <c r="CB11" s="220"/>
      <c r="CC11" s="227"/>
      <c r="CD11" s="219"/>
      <c r="CE11" s="220"/>
      <c r="CF11" s="242"/>
      <c r="CG11" s="243"/>
      <c r="CH11" s="243">
        <v>1</v>
      </c>
      <c r="CI11" s="243"/>
      <c r="CJ11" s="243"/>
      <c r="CK11" s="243"/>
      <c r="CL11" s="243"/>
      <c r="CM11" s="243"/>
      <c r="CN11" s="244"/>
      <c r="CO11" s="250"/>
      <c r="CP11" s="251"/>
      <c r="CQ11" s="251"/>
      <c r="CR11" s="251"/>
      <c r="CS11" s="251"/>
      <c r="CT11" s="251"/>
      <c r="CU11" s="252"/>
      <c r="CV11" s="250"/>
      <c r="CW11" s="251"/>
      <c r="CX11" s="252"/>
    </row>
    <row r="12" spans="1:102" ht="82.5" x14ac:dyDescent="0.3">
      <c r="A12" s="429">
        <v>2</v>
      </c>
      <c r="B12" s="431" t="str">
        <f>IFERROR(VLOOKUP($A12,Riesgos!$A$7:$H$12,2,FALSE),"")</f>
        <v>Administración de Bienes e Infraestructura</v>
      </c>
      <c r="C12" s="431" t="str">
        <f>IFERROR(VLOOKUP($A12,Riesgos!$A$7:$H$12,7,FALSE),"")</f>
        <v>Debido a la falta de control en existencia, fechas de caducidad y condiciones de almacenamiento</v>
      </c>
      <c r="D12" s="431" t="str">
        <f>IFERROR(VLOOKUP($A12,Riesgos!$A$7:$H$12,8,FALSE),"")</f>
        <v>Posibilidad de afectación económico / presupuestal por pérdida, vencimiento o merma de bienes debido a la falta de control en existencia, fechas de caducidad y condiciones de almacenamiento.</v>
      </c>
      <c r="E12" s="171" t="s">
        <v>124</v>
      </c>
      <c r="F12" s="171">
        <v>4</v>
      </c>
      <c r="G12" s="172" t="str">
        <f>IF(F12&lt;=0,"",IF(F12&lt;='Listas y tablas'!$B$3,"Muy Baja",IF(F12&lt;='Listas y tablas'!$B$4,"Baja",IF(F12&lt;='Listas y tablas'!$B$5,"Media",IF(F12&lt;='Listas y tablas'!$B$6,"Alta","Muy Alta")))))</f>
        <v>Baja</v>
      </c>
      <c r="H12" s="126">
        <f>IF(G12="","",IF(G12="Muy Baja",'Listas y tablas'!$C$3,IF(G12="Baja",'Listas y tablas'!$C$4,IF(G12="Media",'Listas y tablas'!$C$5,IF(G12="Alta",'Listas y tablas'!$C$6,IF(G12="Muy Alta",'Listas y tablas'!$C$7,))))))</f>
        <v>0.4</v>
      </c>
      <c r="I12" s="173" t="s">
        <v>137</v>
      </c>
      <c r="J12" s="126" t="str">
        <f ca="1">IF(NOT(ISERROR(MATCH(I12,'Tabla Impacto'!$B$221:$B$223,0))),'Tabla Impacto'!$F$223&amp;"Por favor no seleccionar los criterios de impacto(Afectación Económica o presupuestal y Pérdida Reputacional)",I12)</f>
        <v xml:space="preserve">     Afectación menor a 10 SMLMV .</v>
      </c>
      <c r="K12" s="172" t="str">
        <f ca="1">IF(OR(J12='Tabla Impacto'!$C$11,J12='Tabla Impacto'!$D$11),"Leve",IF(OR(J12='Tabla Impacto'!$C$12,J12='Tabla Impacto'!$D$12),"Menor",IF(OR(J12='Tabla Impacto'!$C$13,J12='Tabla Impacto'!$D$13),"Moderado",IF(OR(J12='Tabla Impacto'!$C$14,J12='Tabla Impacto'!$D$14),"Mayor",IF(OR(J12='Tabla Impacto'!$C$15,J12='Tabla Impacto'!$D$15),"Catastrófico","")))))</f>
        <v>Leve</v>
      </c>
      <c r="L12" s="126">
        <f ca="1">IF(K12="","",IF(K12="Leve",'Listas y tablas'!$F$3,IF(K12="Menor",'Listas y tablas'!$F$4,IF(K12="Moderado",'Listas y tablas'!$F$5,IF(K12="Mayor",'Listas y tablas'!$F$6,IF(K12="Catastrófico",'Listas y tablas'!$F$7,))))))</f>
        <v>0.2</v>
      </c>
      <c r="M12" s="172" t="str">
        <f t="shared" ref="M12:M18" ca="1" si="4">IF(OR(AND(G12="Muy Baja",K12="Leve"),AND(G12="Muy Baja",K12="Menor"),AND(G12="Baja",K12="Leve")),"Bajo",IF(OR(AND(G12="Muy baja",K12="Moderado"),AND(G12="Baja",K12="Menor"),AND(G12="Baja",K12="Moderado"),AND(G12="Media",K12="Leve"),AND(G12="Media",K12="Menor"),AND(G12="Media",K12="Moderado"),AND(G12="Alta",K12="Leve"),AND(G12="Alta",K12="Menor")),"Moderado",IF(OR(AND(G12="Muy Baja",K12="Mayor"),AND(G12="Baja",K12="Mayor"),AND(G12="Media",K12="Mayor"),AND(G12="Alta",K12="Moderado"),AND(G12="Alta",K12="Mayor"),AND(G12="Muy Alta",K12="Leve"),AND(G12="Muy Alta",K12="Menor"),AND(G12="Muy Alta",K12="Moderado"),AND(G12="Muy Alta",K12="Mayor")),"Alto",IF(OR(AND(G12="Muy Baja",K12="Catastrófico"),AND(G12="Baja",K12="Catastrófico"),AND(G12="Media",K12="Catastrófico"),AND(G12="Alta",K12="Catastrófico"),AND(G12="Muy Alta",K12="Catastrófico")),"Extremo",""))))</f>
        <v>Bajo</v>
      </c>
      <c r="N12" s="172" t="str">
        <f t="shared" ref="N12:N18" si="5">+IF(ISTEXT(D12),"G","")</f>
        <v>G</v>
      </c>
      <c r="O12" s="335" t="e">
        <f>IF(ISTEXT(D12),1+#REF!,"")</f>
        <v>#REF!</v>
      </c>
      <c r="P12" s="335" t="e">
        <f t="shared" ref="P12:P18" si="6">IF(ISTEXT(D12),CONCATENATE(N12,O12),"")</f>
        <v>#REF!</v>
      </c>
      <c r="Q12" s="37" t="s">
        <v>510</v>
      </c>
      <c r="R12" s="335" t="str">
        <f t="shared" si="0"/>
        <v>Probabilidad</v>
      </c>
      <c r="S12" s="336" t="s">
        <v>15</v>
      </c>
      <c r="T12" s="336" t="s">
        <v>9</v>
      </c>
      <c r="U12" s="337" t="str">
        <f t="shared" ref="U12:U17" si="7">IF(AND(S12="Preventivo",T12="Automático"),"50%",IF(AND(S12="Preventivo",T12="Manual"),"40%",IF(AND(S12="Detectivo",T12="Automático"),"40%",IF(AND(S12="Detectivo",T12="Manual"),"30%",IF(AND(S12="Correctivo",T12="Automático"),"35%",IF(AND(S12="Correctivo",T12="Manual"),"25%",""))))))</f>
        <v>30%</v>
      </c>
      <c r="V12" s="336" t="s">
        <v>19</v>
      </c>
      <c r="W12" s="336" t="s">
        <v>22</v>
      </c>
      <c r="X12" s="336" t="s">
        <v>114</v>
      </c>
      <c r="Y12" s="338" t="e">
        <f>IF(#REF!=A12,IFERROR(IF(AND(#REF!="Probabilidad",R12="Probabilidad"),(#REF!-(+#REF!*U12)),IF(R12="Probabilidad",(#REF!-(+#REF!*U12)),IF(R12="Impacto",#REF!,""))),""),IFERROR(IF(R12="Probabilidad",(H12-(+H12*U12)),IF(R12="Impacto",K12,"")),""))</f>
        <v>#REF!</v>
      </c>
      <c r="Z12" s="128" t="str">
        <f>IFERROR(IF(Y12="","",IF(Y12&lt;='Listas y tablas'!$L$3,"Muy Baja",IF(Y12&lt;='Listas y tablas'!$L$4,"Baja",IF(Y12&lt;='Listas y tablas'!$L$5,"Media",IF(Y12&lt;='Listas y tablas'!$L$6,"Alta","Muy Alta"))))),"")</f>
        <v/>
      </c>
      <c r="AA12" s="337" t="e">
        <f t="shared" ref="AA12:AA18" si="8">+Y12</f>
        <v>#REF!</v>
      </c>
      <c r="AB12" s="128" t="str">
        <f>IFERROR(IF(AC12="","",IF(AC12&lt;='Listas y tablas'!$O$3,"Leve",IF(AC12&lt;='Listas y tablas'!$O$4,"Menor",IF(AC12&lt;='Listas y tablas'!$O$5,"Moderado",IF(AC12&lt;='Listas y tablas'!$O$6,"Mayor","Catastrófico"))))),"")</f>
        <v/>
      </c>
      <c r="AC12" s="344" t="e">
        <f>IF(#REF!=A12,IFERROR(IF(AND(#REF!="Impacto",R12="Impacto"),(#REF!-(+#REF!*U12)),IF(R12="Impacto",(#REF!-(+#REF!*U12)),IF(R12="Probabilidad",#REF!,""))),""),IFERROR(IF(R12="Impacto",(F12-(+F12*U12)),IF(R12="Probabilidad",F12,"")),""))</f>
        <v>#REF!</v>
      </c>
      <c r="AD12" s="128" t="str">
        <f t="shared" ref="AD12" si="9">IFERROR(IF(OR(AND(Z12="Muy Baja",AB12="Leve"),AND(Z12="Muy Baja",AB12="Menor"),AND(Z12="Baja",AB12="Leve")),"Bajo",IF(OR(AND(Z12="Muy baja",AB12="Moderado"),AND(Z12="Baja",AB12="Menor"),AND(Z12="Baja",AB12="Moderado"),AND(Z12="Media",AB12="Leve"),AND(Z12="Media",AB12="Menor"),AND(Z12="Media",AB12="Moderado"),AND(Z12="Alta",AB12="Leve"),AND(Z12="Alta",AB12="Menor")),"Moderado",IF(OR(AND(Z12="Muy Baja",AB12="Mayor"),AND(Z12="Baja",AB12="Mayor"),AND(Z12="Media",AB12="Mayor"),AND(Z12="Alta",AB12="Moderado"),AND(Z12="Alta",AB12="Mayor"),AND(Z12="Muy Alta",AB12="Leve"),AND(Z12="Muy Alta",AB12="Menor"),AND(Z12="Muy Alta",AB12="Moderado"),AND(Z12="Muy Alta",AB12="Mayor")),"Alto",IF(OR(AND(Z12="Muy Baja",AB12="Catastrófico"),AND(Z12="Baja",AB12="Catastrófico"),AND(Z12="Media",AB12="Catastrófico"),AND(Z12="Alta",AB12="Catastrófico"),AND(Z12="Muy Alta",AB12="Catastrófico")),"Extremo","")))),"")</f>
        <v/>
      </c>
      <c r="AE12" s="336" t="s">
        <v>128</v>
      </c>
      <c r="AF12" s="341" t="s">
        <v>511</v>
      </c>
      <c r="AG12" s="322" t="s">
        <v>487</v>
      </c>
      <c r="AH12" s="322" t="s">
        <v>470</v>
      </c>
      <c r="AI12" s="326" t="s">
        <v>513</v>
      </c>
      <c r="AJ12" s="326" t="s">
        <v>514</v>
      </c>
      <c r="AK12" s="326" t="s">
        <v>470</v>
      </c>
      <c r="AL12" s="325">
        <v>45689</v>
      </c>
      <c r="AM12" s="325">
        <v>46022</v>
      </c>
      <c r="AN12" s="171"/>
      <c r="AO12" s="171"/>
      <c r="AP12" s="171"/>
      <c r="AQ12" s="171"/>
      <c r="AR12" s="171"/>
      <c r="AS12" s="171"/>
      <c r="AT12" s="360"/>
      <c r="AU12" s="122"/>
      <c r="AV12" s="122">
        <v>1</v>
      </c>
      <c r="AW12" s="122"/>
      <c r="AX12" s="122"/>
      <c r="AY12" s="122"/>
      <c r="AZ12" s="120"/>
      <c r="BA12" s="120"/>
      <c r="BB12" s="140"/>
      <c r="BC12" s="364"/>
      <c r="BD12" s="317"/>
      <c r="BE12" s="317"/>
      <c r="BF12" s="365"/>
      <c r="BG12" s="164"/>
      <c r="BH12" s="164"/>
      <c r="BI12" s="167"/>
      <c r="BJ12" s="364"/>
      <c r="BK12" s="366"/>
      <c r="BL12" s="367"/>
      <c r="BM12" s="368"/>
      <c r="BN12" s="368"/>
      <c r="BO12" s="368">
        <v>1</v>
      </c>
      <c r="BP12" s="368"/>
      <c r="BQ12" s="368"/>
      <c r="BR12" s="368"/>
      <c r="BS12" s="368"/>
      <c r="BT12" s="368"/>
      <c r="BU12" s="369"/>
      <c r="BV12" s="235"/>
      <c r="BW12" s="219"/>
      <c r="BX12" s="219"/>
      <c r="BY12" s="219"/>
      <c r="BZ12" s="219"/>
      <c r="CA12" s="219"/>
      <c r="CB12" s="220"/>
      <c r="CC12" s="227"/>
      <c r="CD12" s="219"/>
      <c r="CE12" s="220"/>
      <c r="CF12" s="242"/>
      <c r="CG12" s="243"/>
      <c r="CH12" s="243">
        <v>1</v>
      </c>
      <c r="CI12" s="243"/>
      <c r="CJ12" s="243"/>
      <c r="CK12" s="243"/>
      <c r="CL12" s="243"/>
      <c r="CM12" s="243"/>
      <c r="CN12" s="244"/>
      <c r="CO12" s="250"/>
      <c r="CP12" s="251"/>
      <c r="CQ12" s="251"/>
      <c r="CR12" s="251"/>
      <c r="CS12" s="251"/>
      <c r="CT12" s="251"/>
      <c r="CU12" s="252"/>
      <c r="CV12" s="250"/>
      <c r="CW12" s="251"/>
      <c r="CX12" s="252"/>
    </row>
    <row r="13" spans="1:102" ht="38.25" x14ac:dyDescent="0.3">
      <c r="A13" s="430"/>
      <c r="B13" s="432"/>
      <c r="C13" s="432"/>
      <c r="D13" s="432"/>
      <c r="E13" s="171"/>
      <c r="F13" s="171"/>
      <c r="G13" s="172"/>
      <c r="H13" s="126"/>
      <c r="I13" s="173"/>
      <c r="J13" s="126"/>
      <c r="K13" s="172"/>
      <c r="L13" s="126"/>
      <c r="M13" s="172"/>
      <c r="N13" s="172"/>
      <c r="O13" s="335"/>
      <c r="P13" s="335"/>
      <c r="Q13" s="370" t="s">
        <v>516</v>
      </c>
      <c r="R13" s="335"/>
      <c r="S13" s="336"/>
      <c r="T13" s="336"/>
      <c r="U13" s="337"/>
      <c r="V13" s="336"/>
      <c r="W13" s="336"/>
      <c r="X13" s="336"/>
      <c r="Y13" s="338"/>
      <c r="Z13" s="128"/>
      <c r="AA13" s="337"/>
      <c r="AB13" s="128"/>
      <c r="AC13" s="344"/>
      <c r="AD13" s="128"/>
      <c r="AE13" s="336"/>
      <c r="AF13" s="341" t="s">
        <v>512</v>
      </c>
      <c r="AG13" s="322" t="s">
        <v>477</v>
      </c>
      <c r="AH13" s="371"/>
      <c r="AI13" s="326"/>
      <c r="AJ13" s="326"/>
      <c r="AK13" s="326"/>
      <c r="AL13" s="325"/>
      <c r="AM13" s="325"/>
      <c r="AN13" s="171"/>
      <c r="AO13" s="171"/>
      <c r="AP13" s="171"/>
      <c r="AQ13" s="171"/>
      <c r="AR13" s="171"/>
      <c r="AS13" s="171"/>
      <c r="AT13" s="360"/>
      <c r="AU13" s="122"/>
      <c r="AV13" s="122"/>
      <c r="AW13" s="122"/>
      <c r="AX13" s="122"/>
      <c r="AY13" s="122"/>
      <c r="AZ13" s="120"/>
      <c r="BA13" s="120"/>
      <c r="BB13" s="140"/>
      <c r="BC13" s="364"/>
      <c r="BD13" s="317"/>
      <c r="BE13" s="317"/>
      <c r="BF13" s="365"/>
      <c r="BG13" s="164"/>
      <c r="BH13" s="164"/>
      <c r="BI13" s="167"/>
      <c r="BJ13" s="364"/>
      <c r="BK13" s="366"/>
      <c r="BL13" s="367"/>
      <c r="BM13" s="368"/>
      <c r="BN13" s="368"/>
      <c r="BO13" s="368"/>
      <c r="BP13" s="368"/>
      <c r="BQ13" s="368"/>
      <c r="BR13" s="368"/>
      <c r="BS13" s="368"/>
      <c r="BT13" s="368"/>
      <c r="BU13" s="369"/>
      <c r="BV13" s="235"/>
      <c r="BW13" s="219"/>
      <c r="BX13" s="219"/>
      <c r="BY13" s="219"/>
      <c r="BZ13" s="219"/>
      <c r="CA13" s="219"/>
      <c r="CB13" s="220"/>
      <c r="CC13" s="227"/>
      <c r="CD13" s="219"/>
      <c r="CE13" s="220"/>
      <c r="CF13" s="242"/>
      <c r="CG13" s="243"/>
      <c r="CH13" s="243"/>
      <c r="CI13" s="243"/>
      <c r="CJ13" s="243"/>
      <c r="CK13" s="243"/>
      <c r="CL13" s="243"/>
      <c r="CM13" s="243"/>
      <c r="CN13" s="244"/>
      <c r="CO13" s="250"/>
      <c r="CP13" s="251"/>
      <c r="CQ13" s="251"/>
      <c r="CR13" s="251"/>
      <c r="CS13" s="251"/>
      <c r="CT13" s="251"/>
      <c r="CU13" s="252"/>
      <c r="CV13" s="250"/>
      <c r="CW13" s="251"/>
      <c r="CX13" s="252"/>
    </row>
    <row r="14" spans="1:102" ht="151.5" customHeight="1" x14ac:dyDescent="0.3">
      <c r="A14" s="171">
        <v>4</v>
      </c>
      <c r="B14" s="170" t="str">
        <f>IFERROR(VLOOKUP($A14,Riesgos!$A$7:$H$12,2,FALSE),"")</f>
        <v>Administración de Bienes e Infraestructura</v>
      </c>
      <c r="C14" s="170" t="str">
        <f>IFERROR(VLOOKUP($A14,Riesgos!$A$7:$H$12,7,FALSE),"")</f>
        <v>Deficiencia y faltantes de información de los datos básicos de identificación de las piezas de la colección en la base de datos Colecciones Colombianas.</v>
      </c>
      <c r="D14" s="170" t="str">
        <f>IFERROR(VLOOKUP($A14,Riesgos!$A$7:$H$12,8,FALSE),"")</f>
        <v>Posibilidad de afectación económica  por la pérdida de piezas de la colección del Museo de Bogotá debido a la inconsistencia del inventario físico en relación al reporte emitido por el software de Colecciones Colombianas</v>
      </c>
      <c r="E14" s="171" t="s">
        <v>124</v>
      </c>
      <c r="F14" s="171">
        <v>200</v>
      </c>
      <c r="G14" s="172" t="str">
        <f>IF(F14&lt;=0,"",IF(F14&lt;='Listas y tablas'!$B$3,"Muy Baja",IF(F14&lt;='Listas y tablas'!$B$4,"Baja",IF(F14&lt;='Listas y tablas'!$B$5,"Media",IF(F14&lt;='Listas y tablas'!$B$6,"Alta","Muy Alta")))))</f>
        <v>Media</v>
      </c>
      <c r="H14" s="126">
        <f>IF(G14="","",IF(G14="Muy Baja",'Listas y tablas'!$C$3,IF(G14="Baja",'Listas y tablas'!$C$4,IF(G14="Media",'Listas y tablas'!$C$5,IF(G14="Alta",'Listas y tablas'!$C$6,IF(G14="Muy Alta",'Listas y tablas'!$C$7,))))))</f>
        <v>0.6</v>
      </c>
      <c r="I14" s="173" t="s">
        <v>146</v>
      </c>
      <c r="J14" s="126" t="str">
        <f ca="1">IF(NOT(ISERROR(MATCH(I14,'Tabla Impacto'!$B$221:$B$223,0))),'Tabla Impacto'!$F$223&amp;"Por favor no seleccionar los criterios de impacto(Afectación Económica o presupuestal y Pérdida Reputacional)",I14)</f>
        <v xml:space="preserve">     El riesgo afecta la imagen de la entidad con algunos usuarios de relevancia frente al logro de los objetivos</v>
      </c>
      <c r="K14" s="172" t="str">
        <f ca="1">IF(OR(J14='Tabla Impacto'!$C$11,J14='Tabla Impacto'!$D$11),"Leve",IF(OR(J14='Tabla Impacto'!$C$12,J14='Tabla Impacto'!$D$12),"Menor",IF(OR(J14='Tabla Impacto'!$C$13,J14='Tabla Impacto'!$D$13),"Moderado",IF(OR(J14='Tabla Impacto'!$C$14,J14='Tabla Impacto'!$D$14),"Mayor",IF(OR(J14='Tabla Impacto'!$C$15,J14='Tabla Impacto'!$D$15),"Catastrófico","")))))</f>
        <v>Moderado</v>
      </c>
      <c r="L14" s="126">
        <f ca="1">IF(K14="","",IF(K14="Leve",'Listas y tablas'!$F$3,IF(K14="Menor",'Listas y tablas'!$F$4,IF(K14="Moderado",'Listas y tablas'!$F$5,IF(K14="Mayor",'Listas y tablas'!$F$6,IF(K14="Catastrófico",'Listas y tablas'!$F$7,))))))</f>
        <v>0.6</v>
      </c>
      <c r="M14" s="172" t="str">
        <f t="shared" ca="1" si="4"/>
        <v>Moderado</v>
      </c>
      <c r="N14" s="172" t="str">
        <f t="shared" si="5"/>
        <v>G</v>
      </c>
      <c r="O14" s="335" t="e">
        <f>IF(ISTEXT(D14),1+O12,"")</f>
        <v>#REF!</v>
      </c>
      <c r="P14" s="335" t="e">
        <f t="shared" si="6"/>
        <v>#REF!</v>
      </c>
      <c r="Q14" s="342" t="s">
        <v>522</v>
      </c>
      <c r="R14" s="335" t="str">
        <f t="shared" ref="R14:R17" si="10">IF(OR(S14="Preventivo",S14="Detectivo"),"Probabilidad",IF(S14="Correctivo","Impacto",""))</f>
        <v>Probabilidad</v>
      </c>
      <c r="S14" s="336" t="s">
        <v>14</v>
      </c>
      <c r="T14" s="336" t="s">
        <v>9</v>
      </c>
      <c r="U14" s="337" t="str">
        <f t="shared" si="7"/>
        <v>40%</v>
      </c>
      <c r="V14" s="336" t="s">
        <v>19</v>
      </c>
      <c r="W14" s="336" t="s">
        <v>22</v>
      </c>
      <c r="X14" s="336" t="s">
        <v>114</v>
      </c>
      <c r="Y14" s="338">
        <f>IF(A12=A14,IFERROR(IF(AND(R12="Probabilidad",R14="Probabilidad"),(AA12-(+AA12*U14)),IF(R14="Probabilidad",(H12-(+H12*U14)),IF(R14="Impacto",AA12,""))),""),IFERROR(IF(R14="Probabilidad",(H14-(+H14*U14)),IF(R14="Impacto",K14,"")),""))</f>
        <v>0.36</v>
      </c>
      <c r="Z14" s="128" t="str">
        <f>IFERROR(IF(Y14="","",IF(Y14&lt;='Listas y tablas'!$L$3,"Muy Baja",IF(Y14&lt;='Listas y tablas'!$L$4,"Baja",IF(Y14&lt;='Listas y tablas'!$L$5,"Media",IF(Y14&lt;='Listas y tablas'!$L$6,"Alta","Muy Alta"))))),"")</f>
        <v>Baja</v>
      </c>
      <c r="AA14" s="337">
        <f t="shared" si="8"/>
        <v>0.36</v>
      </c>
      <c r="AB14" s="128" t="str">
        <f>IFERROR(IF(AC14="","",IF(AC14&lt;='Listas y tablas'!$O$3,"Leve",IF(AC14&lt;='Listas y tablas'!$O$4,"Menor",IF(AC14&lt;='Listas y tablas'!$O$5,"Moderado",IF(AC14&lt;='Listas y tablas'!$O$6,"Mayor","Catastrófico"))))),"")</f>
        <v>Catastrófico</v>
      </c>
      <c r="AC14" s="337">
        <f>IF(A12=A14,IFERROR(IF(AND(R12="Impacto",R14="Impacto"),(AC12-(+AC12*U14)),IF(R14="Impacto",($F12-(+$F12*U14)),IF(R14="Probabilidad",AC12,""))),""),IFERROR(IF(R14="Impacto",(F14-(+F14*U14)),IF(R14="Probabilidad",F14,"")),""))</f>
        <v>200</v>
      </c>
      <c r="AD14" s="128" t="str">
        <f t="shared" ref="AD14:AD18" si="11">IFERROR(IF(OR(AND(Z14="Muy Baja",AB14="Leve"),AND(Z14="Muy Baja",AB14="Menor"),AND(Z14="Baja",AB14="Leve")),"Bajo",IF(OR(AND(Z14="Muy baja",AB14="Moderado"),AND(Z14="Baja",AB14="Menor"),AND(Z14="Baja",AB14="Moderado"),AND(Z14="Media",AB14="Leve"),AND(Z14="Media",AB14="Menor"),AND(Z14="Media",AB14="Moderado"),AND(Z14="Alta",AB14="Leve"),AND(Z14="Alta",AB14="Menor")),"Moderado",IF(OR(AND(Z14="Muy Baja",AB14="Mayor"),AND(Z14="Baja",AB14="Mayor"),AND(Z14="Media",AB14="Mayor"),AND(Z14="Alta",AB14="Moderado"),AND(Z14="Alta",AB14="Mayor"),AND(Z14="Muy Alta",AB14="Leve"),AND(Z14="Muy Alta",AB14="Menor"),AND(Z14="Muy Alta",AB14="Moderado"),AND(Z14="Muy Alta",AB14="Mayor")),"Alto",IF(OR(AND(Z14="Muy Baja",AB14="Catastrófico"),AND(Z14="Baja",AB14="Catastrófico"),AND(Z14="Media",AB14="Catastrófico"),AND(Z14="Alta",AB14="Catastrófico"),AND(Z14="Muy Alta",AB14="Catastrófico")),"Extremo","")))),"")</f>
        <v>Extremo</v>
      </c>
      <c r="AE14" s="336" t="s">
        <v>31</v>
      </c>
      <c r="AF14" s="343" t="s">
        <v>523</v>
      </c>
      <c r="AG14" s="322" t="s">
        <v>469</v>
      </c>
      <c r="AH14" s="326" t="s">
        <v>515</v>
      </c>
      <c r="AI14" s="372" t="s">
        <v>524</v>
      </c>
      <c r="AJ14" s="372" t="s">
        <v>525</v>
      </c>
      <c r="AK14" s="326" t="s">
        <v>478</v>
      </c>
      <c r="AL14" s="325">
        <v>45717</v>
      </c>
      <c r="AM14" s="325">
        <v>46022</v>
      </c>
      <c r="AN14" s="171"/>
      <c r="AO14" s="171"/>
      <c r="AP14" s="171"/>
      <c r="AQ14" s="171"/>
      <c r="AR14" s="171"/>
      <c r="AS14" s="171"/>
      <c r="AT14" s="360"/>
      <c r="AU14" s="122"/>
      <c r="AV14" s="122">
        <v>1</v>
      </c>
      <c r="AW14" s="122"/>
      <c r="AX14" s="122"/>
      <c r="AY14" s="122"/>
      <c r="AZ14" s="120"/>
      <c r="BA14" s="120"/>
      <c r="BB14" s="140"/>
      <c r="BC14" s="364"/>
      <c r="BD14" s="317"/>
      <c r="BE14" s="317"/>
      <c r="BF14" s="365"/>
      <c r="BG14" s="164"/>
      <c r="BH14" s="164"/>
      <c r="BI14" s="167"/>
      <c r="BJ14" s="364"/>
      <c r="BK14" s="366"/>
      <c r="BL14" s="367"/>
      <c r="BM14" s="368"/>
      <c r="BN14" s="368"/>
      <c r="BO14" s="368">
        <v>1</v>
      </c>
      <c r="BP14" s="368"/>
      <c r="BQ14" s="368"/>
      <c r="BR14" s="368"/>
      <c r="BS14" s="368"/>
      <c r="BT14" s="368"/>
      <c r="BU14" s="369"/>
      <c r="BV14" s="235"/>
      <c r="BW14" s="219"/>
      <c r="BX14" s="219"/>
      <c r="BY14" s="219"/>
      <c r="BZ14" s="219"/>
      <c r="CA14" s="219"/>
      <c r="CB14" s="220"/>
      <c r="CC14" s="227"/>
      <c r="CD14" s="219"/>
      <c r="CE14" s="220"/>
      <c r="CF14" s="242"/>
      <c r="CG14" s="243"/>
      <c r="CH14" s="243">
        <v>1</v>
      </c>
      <c r="CI14" s="243"/>
      <c r="CJ14" s="243"/>
      <c r="CK14" s="243"/>
      <c r="CL14" s="243"/>
      <c r="CM14" s="243"/>
      <c r="CN14" s="244"/>
      <c r="CO14" s="250"/>
      <c r="CP14" s="251"/>
      <c r="CQ14" s="251"/>
      <c r="CR14" s="251"/>
      <c r="CS14" s="251"/>
      <c r="CT14" s="251"/>
      <c r="CU14" s="252"/>
      <c r="CV14" s="250"/>
      <c r="CW14" s="251"/>
      <c r="CX14" s="252"/>
    </row>
    <row r="15" spans="1:102" ht="261.75" customHeight="1" x14ac:dyDescent="0.3">
      <c r="A15" s="445">
        <v>5</v>
      </c>
      <c r="B15" s="448" t="str">
        <f>IFERROR(VLOOKUP($A15,Riesgos!$A$7:$H$12,2,FALSE),"")</f>
        <v>Administración de Bienes e Infraestructura</v>
      </c>
      <c r="C15" s="448" t="str">
        <f>IFERROR(VLOOKUP($A15,Riesgos!$A$7:$H$12,7,FALSE),"")</f>
        <v>Condiciones inadecuadas de humedad y temperatura en las salas de exhibición</v>
      </c>
      <c r="D15" s="448" t="str">
        <f>IFERROR(VLOOKUP($A15,Riesgos!$A$7:$H$12,8,FALSE),"")</f>
        <v>Posibilidad de afectación reputacional por daños de piezas de la colección debido a fallas en los equipos de medición ambiental que no se encuentran con la calibración apropiadas</v>
      </c>
      <c r="E15" s="171" t="s">
        <v>121</v>
      </c>
      <c r="F15" s="171">
        <v>48</v>
      </c>
      <c r="G15" s="442" t="str">
        <f>IF(F15&lt;=0,"",IF(F15&lt;='Listas y tablas'!$B$3,"Muy Baja",IF(F15&lt;='Listas y tablas'!$B$4,"Baja",IF(F15&lt;='Listas y tablas'!$B$5,"Media",IF(F15&lt;='Listas y tablas'!$B$6,"Alta","Muy Alta")))))</f>
        <v>Media</v>
      </c>
      <c r="H15" s="436">
        <f>IF(G15="","",IF(G15="Muy Baja",'Listas y tablas'!$C$3,IF(G15="Baja",'Listas y tablas'!$C$4,IF(G15="Media",'Listas y tablas'!$C$5,IF(G15="Alta",'Listas y tablas'!$C$6,IF(G15="Muy Alta",'Listas y tablas'!$C$7,))))))</f>
        <v>0.6</v>
      </c>
      <c r="I15" s="439" t="s">
        <v>146</v>
      </c>
      <c r="J15" s="436" t="str">
        <f ca="1">IF(NOT(ISERROR(MATCH(I15,'Tabla Impacto'!$B$221:$B$223,0))),'Tabla Impacto'!$F$223&amp;"Por favor no seleccionar los criterios de impacto(Afectación Económica o presupuestal y Pérdida Reputacional)",I15)</f>
        <v xml:space="preserve">     El riesgo afecta la imagen de la entidad con algunos usuarios de relevancia frente al logro de los objetivos</v>
      </c>
      <c r="K15" s="442" t="str">
        <f ca="1">IF(OR(J15='Tabla Impacto'!$C$11,J15='Tabla Impacto'!$D$11),"Leve",IF(OR(J15='Tabla Impacto'!$C$12,J15='Tabla Impacto'!$D$12),"Menor",IF(OR(J15='Tabla Impacto'!$C$13,J15='Tabla Impacto'!$D$13),"Moderado",IF(OR(J15='Tabla Impacto'!$C$14,J15='Tabla Impacto'!$D$14),"Mayor",IF(OR(J15='Tabla Impacto'!$C$15,J15='Tabla Impacto'!$D$15),"Catastrófico","")))))</f>
        <v>Moderado</v>
      </c>
      <c r="L15" s="436">
        <f ca="1">IF(K15="","",IF(K15="Leve",'Listas y tablas'!$F$3,IF(K15="Menor",'Listas y tablas'!$F$4,IF(K15="Moderado",'Listas y tablas'!$F$5,IF(K15="Mayor",'Listas y tablas'!$F$6,IF(K15="Catastrófico",'Listas y tablas'!$F$7,))))))</f>
        <v>0.6</v>
      </c>
      <c r="M15" s="442" t="str">
        <f t="shared" ca="1" si="4"/>
        <v>Moderado</v>
      </c>
      <c r="N15" s="172" t="str">
        <f t="shared" si="5"/>
        <v>G</v>
      </c>
      <c r="O15" s="335" t="e">
        <f t="shared" ref="O15" si="12">IF(ISTEXT(D15),1+O14,"")</f>
        <v>#REF!</v>
      </c>
      <c r="P15" s="335" t="e">
        <f t="shared" si="6"/>
        <v>#REF!</v>
      </c>
      <c r="Q15" s="342" t="s">
        <v>526</v>
      </c>
      <c r="R15" s="335" t="str">
        <f t="shared" si="10"/>
        <v>Probabilidad</v>
      </c>
      <c r="S15" s="336" t="s">
        <v>14</v>
      </c>
      <c r="T15" s="336" t="s">
        <v>9</v>
      </c>
      <c r="U15" s="337" t="str">
        <f t="shared" si="7"/>
        <v>40%</v>
      </c>
      <c r="V15" s="336" t="s">
        <v>19</v>
      </c>
      <c r="W15" s="336" t="s">
        <v>22</v>
      </c>
      <c r="X15" s="336" t="s">
        <v>114</v>
      </c>
      <c r="Y15" s="454">
        <f t="shared" ref="Y15" si="13">IF(A14=A15,IFERROR(IF(AND(R14="Probabilidad",R15="Probabilidad"),(AA14-(+AA14*U15)),IF(R15="Probabilidad",(H14-(+H14*U15)),IF(R15="Impacto",AA14,""))),""),IFERROR(IF(R15="Probabilidad",(H15-(+H15*U15)),IF(R15="Impacto",K15,"")),""))</f>
        <v>0.36</v>
      </c>
      <c r="Z15" s="433" t="str">
        <f>IFERROR(IF(Y15="","",IF(Y15&lt;='Listas y tablas'!$L$3,"Muy Baja",IF(Y15&lt;='Listas y tablas'!$L$4,"Baja",IF(Y15&lt;='Listas y tablas'!$L$5,"Media",IF(Y15&lt;='Listas y tablas'!$L$6,"Alta","Muy Alta"))))),"")</f>
        <v>Baja</v>
      </c>
      <c r="AA15" s="436">
        <f t="shared" si="8"/>
        <v>0.36</v>
      </c>
      <c r="AB15" s="433" t="str">
        <f>IFERROR(IF(AC15="","",IF(AC15&lt;='Listas y tablas'!$O$3,"Leve",IF(AC15&lt;='Listas y tablas'!$O$4,"Menor",IF(AC15&lt;='Listas y tablas'!$O$5,"Moderado",IF(AC15&lt;='Listas y tablas'!$O$6,"Mayor","Catastrófico"))))),"")</f>
        <v>Catastrófico</v>
      </c>
      <c r="AC15" s="436">
        <f t="shared" ref="AC15" si="14">IF(A14=A15,IFERROR(IF(AND(R14="Impacto",R15="Impacto"),(AC14-(+AC14*U15)),IF(R15="Impacto",($F14-(+$F14*U15)),IF(R15="Probabilidad",AC14,""))),""),IFERROR(IF(R15="Impacto",(F15-(+F15*U15)),IF(R15="Probabilidad",F15,"")),""))</f>
        <v>48</v>
      </c>
      <c r="AD15" s="433" t="str">
        <f t="shared" si="11"/>
        <v>Extremo</v>
      </c>
      <c r="AE15" s="451" t="s">
        <v>128</v>
      </c>
      <c r="AF15" s="326" t="s">
        <v>527</v>
      </c>
      <c r="AG15" s="322" t="s">
        <v>479</v>
      </c>
      <c r="AH15" s="326" t="s">
        <v>515</v>
      </c>
      <c r="AI15" s="326"/>
      <c r="AJ15" s="326"/>
      <c r="AK15" s="326"/>
      <c r="AL15" s="325"/>
      <c r="AM15" s="325"/>
      <c r="AN15" s="171"/>
      <c r="AO15" s="171"/>
      <c r="AP15" s="171"/>
      <c r="AQ15" s="171"/>
      <c r="AR15" s="171"/>
      <c r="AS15" s="171"/>
      <c r="AT15" s="360"/>
      <c r="AU15" s="122"/>
      <c r="AV15" s="122"/>
      <c r="AW15" s="122"/>
      <c r="AX15" s="122"/>
      <c r="AY15" s="122"/>
      <c r="AZ15" s="120"/>
      <c r="BA15" s="120"/>
      <c r="BB15" s="140"/>
      <c r="BC15" s="364"/>
      <c r="BD15" s="317"/>
      <c r="BE15" s="317"/>
      <c r="BF15" s="365"/>
      <c r="BG15" s="164"/>
      <c r="BH15" s="164"/>
      <c r="BI15" s="167"/>
      <c r="BJ15" s="364"/>
      <c r="BK15" s="366"/>
      <c r="BL15" s="549"/>
      <c r="BM15" s="368"/>
      <c r="BN15" s="368"/>
      <c r="BO15" s="368"/>
      <c r="BP15" s="368"/>
      <c r="BQ15" s="368"/>
      <c r="BR15" s="368"/>
      <c r="BS15" s="368"/>
      <c r="BT15" s="368"/>
      <c r="BU15" s="369"/>
      <c r="BV15" s="235"/>
      <c r="BW15" s="219"/>
      <c r="BX15" s="219"/>
      <c r="BY15" s="219"/>
      <c r="BZ15" s="219"/>
      <c r="CA15" s="219"/>
      <c r="CB15" s="220"/>
      <c r="CC15" s="227"/>
      <c r="CD15" s="219"/>
      <c r="CE15" s="220"/>
      <c r="CF15" s="242"/>
      <c r="CG15" s="243"/>
      <c r="CH15" s="243"/>
      <c r="CI15" s="243"/>
      <c r="CJ15" s="243"/>
      <c r="CK15" s="243"/>
      <c r="CL15" s="243"/>
      <c r="CM15" s="243"/>
      <c r="CN15" s="244"/>
      <c r="CO15" s="250"/>
      <c r="CP15" s="251"/>
      <c r="CQ15" s="251"/>
      <c r="CR15" s="251"/>
      <c r="CS15" s="251"/>
      <c r="CT15" s="251"/>
      <c r="CU15" s="252"/>
      <c r="CV15" s="250"/>
      <c r="CW15" s="251"/>
      <c r="CX15" s="252"/>
    </row>
    <row r="16" spans="1:102" ht="261.75" customHeight="1" x14ac:dyDescent="0.3">
      <c r="A16" s="446"/>
      <c r="B16" s="449"/>
      <c r="C16" s="449"/>
      <c r="D16" s="449"/>
      <c r="E16" s="171"/>
      <c r="F16" s="171"/>
      <c r="G16" s="443"/>
      <c r="H16" s="437"/>
      <c r="I16" s="440"/>
      <c r="J16" s="437"/>
      <c r="K16" s="443"/>
      <c r="L16" s="437"/>
      <c r="M16" s="443"/>
      <c r="N16" s="172"/>
      <c r="O16" s="335"/>
      <c r="P16" s="335"/>
      <c r="Q16" s="342" t="s">
        <v>528</v>
      </c>
      <c r="R16" s="335"/>
      <c r="S16" s="336"/>
      <c r="T16" s="336"/>
      <c r="U16" s="337"/>
      <c r="V16" s="336"/>
      <c r="W16" s="336"/>
      <c r="X16" s="336"/>
      <c r="Y16" s="455"/>
      <c r="Z16" s="434"/>
      <c r="AA16" s="437"/>
      <c r="AB16" s="434"/>
      <c r="AC16" s="437"/>
      <c r="AD16" s="434"/>
      <c r="AE16" s="452"/>
      <c r="AF16" s="326" t="s">
        <v>529</v>
      </c>
      <c r="AG16" s="322" t="s">
        <v>479</v>
      </c>
      <c r="AH16" s="326" t="s">
        <v>515</v>
      </c>
      <c r="AI16" s="373"/>
      <c r="AJ16" s="373"/>
      <c r="AK16" s="373"/>
      <c r="AL16" s="325"/>
      <c r="AM16" s="325"/>
      <c r="AN16" s="171"/>
      <c r="AO16" s="171"/>
      <c r="AP16" s="171"/>
      <c r="AQ16" s="171"/>
      <c r="AR16" s="171"/>
      <c r="AS16" s="171"/>
      <c r="AT16" s="374"/>
      <c r="AU16" s="122"/>
      <c r="AV16" s="122"/>
      <c r="AW16" s="122"/>
      <c r="AX16" s="122"/>
      <c r="AY16" s="122"/>
      <c r="AZ16" s="120"/>
      <c r="BA16" s="120"/>
      <c r="BB16" s="140"/>
      <c r="BC16" s="364"/>
      <c r="BD16" s="317"/>
      <c r="BE16" s="317"/>
      <c r="BF16" s="365"/>
      <c r="BG16" s="164"/>
      <c r="BH16" s="164"/>
      <c r="BI16" s="167"/>
      <c r="BJ16" s="364"/>
      <c r="BK16" s="366"/>
      <c r="BL16" s="550"/>
      <c r="BM16" s="374"/>
      <c r="BN16" s="374"/>
      <c r="BO16" s="374"/>
      <c r="BP16" s="374"/>
      <c r="BQ16" s="374"/>
      <c r="BR16" s="374"/>
      <c r="BS16" s="368"/>
      <c r="BT16" s="368"/>
      <c r="BU16" s="369"/>
      <c r="BV16" s="235"/>
      <c r="BW16" s="219"/>
      <c r="BX16" s="219"/>
      <c r="BY16" s="219"/>
      <c r="BZ16" s="219"/>
      <c r="CA16" s="219"/>
      <c r="CB16" s="220"/>
      <c r="CC16" s="227"/>
      <c r="CD16" s="219"/>
      <c r="CE16" s="220"/>
      <c r="CF16" s="242"/>
      <c r="CG16" s="243"/>
      <c r="CH16" s="243"/>
      <c r="CI16" s="243"/>
      <c r="CJ16" s="243"/>
      <c r="CK16" s="243"/>
      <c r="CL16" s="243"/>
      <c r="CM16" s="243"/>
      <c r="CN16" s="244"/>
      <c r="CO16" s="250"/>
      <c r="CP16" s="251"/>
      <c r="CQ16" s="251"/>
      <c r="CR16" s="251"/>
      <c r="CS16" s="251"/>
      <c r="CT16" s="251"/>
      <c r="CU16" s="252"/>
      <c r="CV16" s="250"/>
      <c r="CW16" s="251"/>
      <c r="CX16" s="252"/>
    </row>
    <row r="17" spans="1:102" ht="151.5" customHeight="1" x14ac:dyDescent="0.3">
      <c r="A17" s="447"/>
      <c r="B17" s="450"/>
      <c r="C17" s="450"/>
      <c r="D17" s="450"/>
      <c r="E17" s="171" t="s">
        <v>121</v>
      </c>
      <c r="F17" s="171">
        <v>48</v>
      </c>
      <c r="G17" s="444"/>
      <c r="H17" s="438"/>
      <c r="I17" s="441"/>
      <c r="J17" s="438"/>
      <c r="K17" s="444"/>
      <c r="L17" s="438"/>
      <c r="M17" s="444"/>
      <c r="N17" s="172" t="str">
        <f>+IF(ISTEXT(D15),"G","")</f>
        <v>G</v>
      </c>
      <c r="O17" s="335" t="e">
        <f>IF(ISTEXT(D15),1+O15,"")</f>
        <v>#REF!</v>
      </c>
      <c r="P17" s="335" t="e">
        <f>IF(ISTEXT(D15),CONCATENATE(N17,O17),"")</f>
        <v>#REF!</v>
      </c>
      <c r="Q17" s="342" t="s">
        <v>530</v>
      </c>
      <c r="R17" s="335" t="str">
        <f t="shared" si="10"/>
        <v>Probabilidad</v>
      </c>
      <c r="S17" s="336" t="s">
        <v>14</v>
      </c>
      <c r="T17" s="336" t="s">
        <v>9</v>
      </c>
      <c r="U17" s="337" t="str">
        <f t="shared" si="7"/>
        <v>40%</v>
      </c>
      <c r="V17" s="336" t="s">
        <v>19</v>
      </c>
      <c r="W17" s="336" t="s">
        <v>22</v>
      </c>
      <c r="X17" s="336" t="s">
        <v>114</v>
      </c>
      <c r="Y17" s="456"/>
      <c r="Z17" s="435"/>
      <c r="AA17" s="438"/>
      <c r="AB17" s="435"/>
      <c r="AC17" s="438"/>
      <c r="AD17" s="435"/>
      <c r="AE17" s="453"/>
      <c r="AF17" s="326" t="s">
        <v>531</v>
      </c>
      <c r="AG17" s="322" t="s">
        <v>477</v>
      </c>
      <c r="AH17" s="326" t="s">
        <v>515</v>
      </c>
      <c r="AI17" s="171"/>
      <c r="AJ17" s="171"/>
      <c r="AK17" s="171"/>
      <c r="AL17" s="325"/>
      <c r="AM17" s="325"/>
      <c r="AN17" s="171"/>
      <c r="AO17" s="171"/>
      <c r="AP17" s="171"/>
      <c r="AQ17" s="171"/>
      <c r="AR17" s="171"/>
      <c r="AS17" s="171"/>
      <c r="AT17" s="350"/>
      <c r="AU17" s="122"/>
      <c r="AV17" s="120"/>
      <c r="AW17" s="120"/>
      <c r="AX17" s="120"/>
      <c r="AY17" s="120"/>
      <c r="AZ17" s="120"/>
      <c r="BA17" s="120"/>
      <c r="BB17" s="140"/>
      <c r="BC17" s="364"/>
      <c r="BD17" s="317"/>
      <c r="BE17" s="317"/>
      <c r="BF17" s="365"/>
      <c r="BG17" s="164"/>
      <c r="BH17" s="164"/>
      <c r="BI17" s="167"/>
      <c r="BJ17" s="364"/>
      <c r="BK17" s="366"/>
      <c r="BL17" s="551"/>
      <c r="BM17" s="350"/>
      <c r="BN17" s="122"/>
      <c r="BO17" s="120"/>
      <c r="BP17" s="120"/>
      <c r="BQ17" s="120"/>
      <c r="BR17" s="120"/>
      <c r="BS17" s="218"/>
      <c r="BT17" s="218"/>
      <c r="BU17" s="231"/>
      <c r="BV17" s="235"/>
      <c r="BW17" s="219"/>
      <c r="BX17" s="219"/>
      <c r="BY17" s="219"/>
      <c r="BZ17" s="219"/>
      <c r="CA17" s="219"/>
      <c r="CB17" s="220"/>
      <c r="CC17" s="227"/>
      <c r="CD17" s="219"/>
      <c r="CE17" s="220"/>
      <c r="CF17" s="242"/>
      <c r="CG17" s="243"/>
      <c r="CH17" s="243"/>
      <c r="CI17" s="243"/>
      <c r="CJ17" s="243"/>
      <c r="CK17" s="243"/>
      <c r="CL17" s="243"/>
      <c r="CM17" s="243"/>
      <c r="CN17" s="244"/>
      <c r="CO17" s="250"/>
      <c r="CP17" s="251"/>
      <c r="CQ17" s="251"/>
      <c r="CR17" s="251"/>
      <c r="CS17" s="251"/>
      <c r="CT17" s="251"/>
      <c r="CU17" s="252"/>
      <c r="CV17" s="250"/>
      <c r="CW17" s="251"/>
      <c r="CX17" s="252"/>
    </row>
    <row r="18" spans="1:102" ht="161.25" customHeight="1" x14ac:dyDescent="0.3">
      <c r="A18" s="171">
        <v>6</v>
      </c>
      <c r="B18" s="170" t="str">
        <f>IFERROR(VLOOKUP($A18,Riesgos!$A$7:$H$12,2,FALSE),"")</f>
        <v>Administración de Bienes e Infraestructura</v>
      </c>
      <c r="C18" s="170" t="str">
        <f>IFERROR(VLOOKUP($A18,Riesgos!$A$7:$H$12,7,FALSE),"")</f>
        <v>Deficiencia en los controles de préstamo del material bibliográfico del Centro de Documentación.</v>
      </c>
      <c r="D18" s="170" t="str">
        <f>IFERROR(VLOOKUP($A18,Riesgos!$A$7:$H$12,8,FALSE),"")</f>
        <v>Posible afectación económica por pérdida de material de las colecciones del Centro de Documentación debido a falencias en la devolución de material bibliográfico del centro de documentación.</v>
      </c>
      <c r="E18" s="171" t="s">
        <v>123</v>
      </c>
      <c r="F18" s="171">
        <v>60</v>
      </c>
      <c r="G18" s="172" t="str">
        <f>IF(F18&lt;=0,"",IF(F18&lt;='Listas y tablas'!$B$3,"Muy Baja",IF(F18&lt;='Listas y tablas'!$B$4,"Baja",IF(F18&lt;='Listas y tablas'!$B$5,"Media",IF(F18&lt;='Listas y tablas'!$B$6,"Alta","Muy Alta")))))</f>
        <v>Media</v>
      </c>
      <c r="H18" s="126">
        <f>IF(G18="","",IF(G18="Muy Baja",'Listas y tablas'!$C$3,IF(G18="Baja",'Listas y tablas'!$C$4,IF(G18="Media",'Listas y tablas'!$C$5,IF(G18="Alta",'Listas y tablas'!$C$6,IF(G18="Muy Alta",'Listas y tablas'!$C$7,))))))</f>
        <v>0.6</v>
      </c>
      <c r="I18" s="173" t="s">
        <v>144</v>
      </c>
      <c r="J18" s="126" t="str">
        <f ca="1">IF(NOT(ISERROR(MATCH(I18,'Tabla Impacto'!$B$221:$B$223,0))),'Tabla Impacto'!$F$223&amp;"Por favor no seleccionar los criterios de impacto(Afectación Económica o presupuestal y Pérdida Reputacional)",I18)</f>
        <v xml:space="preserve">     El riesgo afecta la imagen de alguna área de la organización</v>
      </c>
      <c r="K18" s="172" t="str">
        <f ca="1">IF(OR(J18='Tabla Impacto'!$C$11,J18='Tabla Impacto'!$D$11),"Leve",IF(OR(J18='Tabla Impacto'!$C$12,J18='Tabla Impacto'!$D$12),"Menor",IF(OR(J18='Tabla Impacto'!$C$13,J18='Tabla Impacto'!$D$13),"Moderado",IF(OR(J18='Tabla Impacto'!$C$14,J18='Tabla Impacto'!$D$14),"Mayor",IF(OR(J18='Tabla Impacto'!$C$15,J18='Tabla Impacto'!$D$15),"Catastrófico","")))))</f>
        <v>Leve</v>
      </c>
      <c r="L18" s="126">
        <f ca="1">IF(K18="","",IF(K18="Leve",'Listas y tablas'!$F$3,IF(K18="Menor",'Listas y tablas'!$F$4,IF(K18="Moderado",'Listas y tablas'!$F$5,IF(K18="Mayor",'Listas y tablas'!$F$6,IF(K18="Catastrófico",'Listas y tablas'!$F$7,))))))</f>
        <v>0.2</v>
      </c>
      <c r="M18" s="172" t="str">
        <f t="shared" ca="1" si="4"/>
        <v>Moderado</v>
      </c>
      <c r="N18" s="172" t="str">
        <f t="shared" si="5"/>
        <v>G</v>
      </c>
      <c r="O18" s="335" t="e">
        <f>IF(ISTEXT(D18),1+#REF!,"")</f>
        <v>#REF!</v>
      </c>
      <c r="P18" s="335" t="e">
        <f t="shared" si="6"/>
        <v>#REF!</v>
      </c>
      <c r="Q18" s="37" t="s">
        <v>488</v>
      </c>
      <c r="R18" s="335" t="str">
        <f t="shared" ref="R18" si="15">IF(OR(S18="Preventivo",S18="Detectivo"),"Probabilidad",IF(S18="Correctivo","Impacto",""))</f>
        <v>Probabilidad</v>
      </c>
      <c r="S18" s="336" t="s">
        <v>14</v>
      </c>
      <c r="T18" s="336" t="s">
        <v>9</v>
      </c>
      <c r="U18" s="337" t="str">
        <f t="shared" ref="U18:U19" si="16">IF(AND(S18="Preventivo",T18="Automático"),"50%",IF(AND(S18="Preventivo",T18="Manual"),"40%",IF(AND(S18="Detectivo",T18="Automático"),"40%",IF(AND(S18="Detectivo",T18="Manual"),"30%",IF(AND(S18="Correctivo",T18="Automático"),"35%",IF(AND(S18="Correctivo",T18="Manual"),"25%",""))))))</f>
        <v>40%</v>
      </c>
      <c r="V18" s="336" t="s">
        <v>19</v>
      </c>
      <c r="W18" s="336" t="s">
        <v>22</v>
      </c>
      <c r="X18" s="336" t="s">
        <v>114</v>
      </c>
      <c r="Y18" s="338" t="e">
        <f>IF(#REF!=A18,IFERROR(IF(AND(#REF!="Probabilidad",R18="Probabilidad"),(#REF!-(+#REF!*U18)),IF(R18="Probabilidad",(#REF!-(+#REF!*U18)),IF(R18="Impacto",#REF!,""))),""),IFERROR(IF(R18="Probabilidad",(H18-(+H18*U18)),IF(R18="Impacto",K18,"")),""))</f>
        <v>#REF!</v>
      </c>
      <c r="Z18" s="128" t="str">
        <f>IFERROR(IF(Y18="","",IF(Y18&lt;='Listas y tablas'!$L$3,"Muy Baja",IF(Y18&lt;='Listas y tablas'!$L$4,"Baja",IF(Y18&lt;='Listas y tablas'!$L$5,"Media",IF(Y18&lt;='Listas y tablas'!$L$6,"Alta","Muy Alta"))))),"")</f>
        <v/>
      </c>
      <c r="AA18" s="337" t="e">
        <f t="shared" si="8"/>
        <v>#REF!</v>
      </c>
      <c r="AB18" s="128" t="str">
        <f>IFERROR(IF(AC18="","",IF(AC18&lt;='Listas y tablas'!$O$3,"Leve",IF(AC18&lt;='Listas y tablas'!$O$4,"Menor",IF(AC18&lt;='Listas y tablas'!$O$5,"Moderado",IF(AC18&lt;='Listas y tablas'!$O$6,"Mayor","Catastrófico"))))),"")</f>
        <v/>
      </c>
      <c r="AC18" s="337" t="e">
        <f>IF(#REF!=A18,IFERROR(IF(AND(#REF!="Impacto",R18="Impacto"),(#REF!-(+#REF!*U18)),IF(R18="Impacto",(#REF!-(+#REF!*U18)),IF(R18="Probabilidad",#REF!,""))),""),IFERROR(IF(R18="Impacto",(F18-(+F18*U18)),IF(R18="Probabilidad",F18,"")),""))</f>
        <v>#REF!</v>
      </c>
      <c r="AD18" s="128" t="str">
        <f t="shared" si="11"/>
        <v/>
      </c>
      <c r="AE18" s="336" t="s">
        <v>31</v>
      </c>
      <c r="AF18" s="322" t="s">
        <v>489</v>
      </c>
      <c r="AG18" s="322" t="s">
        <v>495</v>
      </c>
      <c r="AH18" s="322" t="s">
        <v>493</v>
      </c>
      <c r="AI18" s="171" t="s">
        <v>497</v>
      </c>
      <c r="AJ18" s="171" t="s">
        <v>499</v>
      </c>
      <c r="AK18" s="322" t="s">
        <v>493</v>
      </c>
      <c r="AL18" s="325">
        <v>45689</v>
      </c>
      <c r="AM18" s="325">
        <v>46006</v>
      </c>
      <c r="AN18" s="171"/>
      <c r="AO18" s="171"/>
      <c r="AP18" s="171"/>
      <c r="AQ18" s="171"/>
      <c r="AR18" s="171"/>
      <c r="AS18" s="171"/>
      <c r="AT18" s="360"/>
      <c r="AU18" s="122"/>
      <c r="AV18" s="122"/>
      <c r="AW18" s="122"/>
      <c r="AX18" s="122"/>
      <c r="AY18" s="122"/>
      <c r="AZ18" s="120"/>
      <c r="BA18" s="120"/>
      <c r="BB18" s="140"/>
      <c r="BC18" s="364"/>
      <c r="BD18" s="317"/>
      <c r="BE18" s="317"/>
      <c r="BF18" s="365"/>
      <c r="BG18" s="164"/>
      <c r="BH18" s="164"/>
      <c r="BI18" s="167"/>
      <c r="BJ18" s="364"/>
      <c r="BK18" s="366"/>
      <c r="BL18" s="367"/>
      <c r="BM18" s="368"/>
      <c r="BN18" s="368"/>
      <c r="BO18" s="368"/>
      <c r="BP18" s="368"/>
      <c r="BQ18" s="368"/>
      <c r="BR18" s="368"/>
      <c r="BS18" s="368"/>
      <c r="BT18" s="368"/>
      <c r="BU18" s="369"/>
      <c r="BV18" s="235"/>
      <c r="BW18" s="219"/>
      <c r="BX18" s="219"/>
      <c r="BY18" s="219"/>
      <c r="BZ18" s="219"/>
      <c r="CA18" s="219"/>
      <c r="CB18" s="220"/>
      <c r="CC18" s="227"/>
      <c r="CD18" s="219"/>
      <c r="CE18" s="220"/>
      <c r="CF18" s="242"/>
      <c r="CG18" s="243"/>
      <c r="CH18" s="243"/>
      <c r="CI18" s="243"/>
      <c r="CJ18" s="243"/>
      <c r="CK18" s="243"/>
      <c r="CL18" s="243"/>
      <c r="CM18" s="243"/>
      <c r="CN18" s="244"/>
      <c r="CO18" s="250"/>
      <c r="CP18" s="251"/>
      <c r="CQ18" s="251"/>
      <c r="CR18" s="251"/>
      <c r="CS18" s="251"/>
      <c r="CT18" s="251"/>
      <c r="CU18" s="252"/>
      <c r="CV18" s="250"/>
      <c r="CW18" s="251"/>
      <c r="CX18" s="252"/>
    </row>
    <row r="19" spans="1:102" ht="161.25" customHeight="1" x14ac:dyDescent="0.3">
      <c r="A19" s="171">
        <v>6</v>
      </c>
      <c r="B19" s="170" t="str">
        <f>IFERROR(VLOOKUP($A19,Riesgos!$A$7:$H$12,2,FALSE),"")</f>
        <v>Administración de Bienes e Infraestructura</v>
      </c>
      <c r="C19" s="170" t="str">
        <f>IFERROR(VLOOKUP($A19,Riesgos!$A$7:$H$12,7,FALSE),"")</f>
        <v>Deficiencia en los controles de préstamo del material bibliográfico del Centro de Documentación.</v>
      </c>
      <c r="D19" s="170" t="str">
        <f>IFERROR(VLOOKUP($A19,Riesgos!$A$7:$H$12,8,FALSE),"")</f>
        <v>Posible afectación económica por pérdida de material de las colecciones del Centro de Documentación debido a falencias en la devolución de material bibliográfico del centro de documentación.</v>
      </c>
      <c r="E19" s="171" t="s">
        <v>123</v>
      </c>
      <c r="F19" s="171">
        <v>60</v>
      </c>
      <c r="G19" s="172" t="str">
        <f>IF(F19&lt;=0,"",IF(F19&lt;='Listas y tablas'!$B$3,"Muy Baja",IF(F19&lt;='Listas y tablas'!$B$4,"Baja",IF(F19&lt;='Listas y tablas'!$B$5,"Media",IF(F19&lt;='Listas y tablas'!$B$6,"Alta","Muy Alta")))))</f>
        <v>Media</v>
      </c>
      <c r="H19" s="126">
        <f>IF(G19="","",IF(G19="Muy Baja",'Listas y tablas'!$C$3,IF(G19="Baja",'Listas y tablas'!$C$4,IF(G19="Media",'Listas y tablas'!$C$5,IF(G19="Alta",'Listas y tablas'!$C$6,IF(G19="Muy Alta",'Listas y tablas'!$C$7,))))))</f>
        <v>0.6</v>
      </c>
      <c r="I19" s="173" t="s">
        <v>144</v>
      </c>
      <c r="J19" s="126" t="str">
        <f ca="1">IF(NOT(ISERROR(MATCH(I19,'Tabla Impacto'!$B$221:$B$223,0))),'Tabla Impacto'!$F$223&amp;"Por favor no seleccionar los criterios de impacto(Afectación Económica o presupuestal y Pérdida Reputacional)",I19)</f>
        <v xml:space="preserve">     El riesgo afecta la imagen de alguna área de la organización</v>
      </c>
      <c r="K19" s="172" t="str">
        <f ca="1">IF(OR(J19='Tabla Impacto'!$C$11,J19='Tabla Impacto'!$D$11),"Leve",IF(OR(J19='Tabla Impacto'!$C$12,J19='Tabla Impacto'!$D$12),"Menor",IF(OR(J19='Tabla Impacto'!$C$13,J19='Tabla Impacto'!$D$13),"Moderado",IF(OR(J19='Tabla Impacto'!$C$14,J19='Tabla Impacto'!$D$14),"Mayor",IF(OR(J19='Tabla Impacto'!$C$15,J19='Tabla Impacto'!$D$15),"Catastrófico","")))))</f>
        <v>Leve</v>
      </c>
      <c r="L19" s="126">
        <f ca="1">IF(K19="","",IF(K19="Leve",'Listas y tablas'!$F$3,IF(K19="Menor",'Listas y tablas'!$F$4,IF(K19="Moderado",'Listas y tablas'!$F$5,IF(K19="Mayor",'Listas y tablas'!$F$6,IF(K19="Catastrófico",'Listas y tablas'!$F$7,))))))</f>
        <v>0.2</v>
      </c>
      <c r="M19" s="172" t="str">
        <f t="shared" ref="M19" ca="1" si="17">IF(OR(AND(G19="Muy Baja",K19="Leve"),AND(G19="Muy Baja",K19="Menor"),AND(G19="Baja",K19="Leve")),"Bajo",IF(OR(AND(G19="Muy baja",K19="Moderado"),AND(G19="Baja",K19="Menor"),AND(G19="Baja",K19="Moderado"),AND(G19="Media",K19="Leve"),AND(G19="Media",K19="Menor"),AND(G19="Media",K19="Moderado"),AND(G19="Alta",K19="Leve"),AND(G19="Alta",K19="Menor")),"Moderado",IF(OR(AND(G19="Muy Baja",K19="Mayor"),AND(G19="Baja",K19="Mayor"),AND(G19="Media",K19="Mayor"),AND(G19="Alta",K19="Moderado"),AND(G19="Alta",K19="Mayor"),AND(G19="Muy Alta",K19="Leve"),AND(G19="Muy Alta",K19="Menor"),AND(G19="Muy Alta",K19="Moderado"),AND(G19="Muy Alta",K19="Mayor")),"Alto",IF(OR(AND(G19="Muy Baja",K19="Catastrófico"),AND(G19="Baja",K19="Catastrófico"),AND(G19="Media",K19="Catastrófico"),AND(G19="Alta",K19="Catastrófico"),AND(G19="Muy Alta",K19="Catastrófico")),"Extremo",""))))</f>
        <v>Moderado</v>
      </c>
      <c r="N19" s="172" t="str">
        <f t="shared" ref="N19" si="18">+IF(ISTEXT(D19),"G","")</f>
        <v>G</v>
      </c>
      <c r="O19" s="335" t="e">
        <f t="shared" ref="O19" si="19">IF(ISTEXT(D19),1+O18,"")</f>
        <v>#REF!</v>
      </c>
      <c r="P19" s="335" t="e">
        <f t="shared" ref="P19" si="20">IF(ISTEXT(D19),CONCATENATE(N19,O19),"")</f>
        <v>#REF!</v>
      </c>
      <c r="Q19" s="37"/>
      <c r="R19" s="335" t="str">
        <f>IF(OR(S19="Preventivo",S19="Detectivo"),"Probabilidad",IF(S19="Correctivo","Impacto",""))</f>
        <v>Probabilidad</v>
      </c>
      <c r="S19" s="336" t="s">
        <v>14</v>
      </c>
      <c r="T19" s="336" t="s">
        <v>9</v>
      </c>
      <c r="U19" s="337" t="str">
        <f t="shared" si="16"/>
        <v>40%</v>
      </c>
      <c r="V19" s="336" t="s">
        <v>19</v>
      </c>
      <c r="W19" s="336" t="s">
        <v>22</v>
      </c>
      <c r="X19" s="336" t="s">
        <v>114</v>
      </c>
      <c r="Y19" s="338"/>
      <c r="Z19" s="128"/>
      <c r="AA19" s="337"/>
      <c r="AB19" s="128"/>
      <c r="AC19" s="337"/>
      <c r="AD19" s="128"/>
      <c r="AE19" s="336"/>
      <c r="AF19" s="322"/>
      <c r="AG19" s="322"/>
      <c r="AH19" s="322"/>
      <c r="AI19" s="171" t="s">
        <v>498</v>
      </c>
      <c r="AJ19" s="171" t="s">
        <v>496</v>
      </c>
      <c r="AK19" s="171" t="s">
        <v>532</v>
      </c>
      <c r="AL19" s="325">
        <v>45717</v>
      </c>
      <c r="AM19" s="325">
        <v>45991</v>
      </c>
      <c r="AN19" s="171"/>
      <c r="AO19" s="171"/>
      <c r="AP19" s="171"/>
      <c r="AQ19" s="171"/>
      <c r="AR19" s="171"/>
      <c r="AS19" s="171"/>
      <c r="AT19" s="360"/>
      <c r="AU19" s="122"/>
      <c r="AV19" s="122"/>
      <c r="AW19" s="122"/>
      <c r="AX19" s="122"/>
      <c r="AY19" s="122"/>
      <c r="AZ19" s="120"/>
      <c r="BA19" s="120"/>
      <c r="BB19" s="140"/>
      <c r="BC19" s="364"/>
      <c r="BD19" s="317"/>
      <c r="BE19" s="317"/>
      <c r="BF19" s="365"/>
      <c r="BG19" s="164"/>
      <c r="BH19" s="164"/>
      <c r="BI19" s="167"/>
      <c r="BJ19" s="364"/>
      <c r="BK19" s="366"/>
      <c r="BL19" s="367"/>
      <c r="BM19" s="368"/>
      <c r="BN19" s="368"/>
      <c r="BO19" s="368"/>
      <c r="BP19" s="368"/>
      <c r="BQ19" s="368"/>
      <c r="BR19" s="368"/>
      <c r="BS19" s="368"/>
      <c r="BT19" s="368"/>
      <c r="BU19" s="369"/>
      <c r="BV19" s="235"/>
      <c r="BW19" s="219"/>
      <c r="BX19" s="219"/>
      <c r="BY19" s="219"/>
      <c r="BZ19" s="219"/>
      <c r="CA19" s="219"/>
      <c r="CB19" s="220"/>
      <c r="CC19" s="227"/>
      <c r="CD19" s="219"/>
      <c r="CE19" s="220"/>
      <c r="CF19" s="242"/>
      <c r="CG19" s="243"/>
      <c r="CH19" s="243"/>
      <c r="CI19" s="243"/>
      <c r="CJ19" s="243"/>
      <c r="CK19" s="243"/>
      <c r="CL19" s="243"/>
      <c r="CM19" s="243"/>
      <c r="CN19" s="244"/>
      <c r="CO19" s="250"/>
      <c r="CP19" s="251"/>
      <c r="CQ19" s="251"/>
      <c r="CR19" s="251"/>
      <c r="CS19" s="251"/>
      <c r="CT19" s="251"/>
      <c r="CU19" s="252"/>
      <c r="CV19" s="250"/>
      <c r="CW19" s="251"/>
      <c r="CX19" s="252"/>
    </row>
    <row r="20" spans="1:102" ht="49.5" customHeight="1" x14ac:dyDescent="0.25">
      <c r="A20" s="192"/>
      <c r="B20" s="192"/>
      <c r="C20" s="122" t="s">
        <v>125</v>
      </c>
      <c r="D20" s="122" t="s">
        <v>125</v>
      </c>
      <c r="E20" s="122"/>
      <c r="F20" s="122"/>
      <c r="G20" s="122"/>
      <c r="H20" s="122"/>
      <c r="I20" s="122"/>
      <c r="J20" s="122"/>
      <c r="K20" s="122"/>
      <c r="L20" s="122"/>
      <c r="M20" s="122"/>
      <c r="N20" s="122"/>
      <c r="O20" s="122"/>
      <c r="P20" s="122"/>
      <c r="Q20" s="122"/>
      <c r="R20" s="122"/>
      <c r="S20" s="122"/>
      <c r="T20" s="122"/>
      <c r="U20" s="122"/>
      <c r="V20" s="122"/>
      <c r="W20" s="122"/>
      <c r="X20" s="122"/>
      <c r="Y20" s="122"/>
      <c r="Z20" s="122"/>
      <c r="AA20" s="122"/>
      <c r="AB20" s="122"/>
      <c r="AC20" s="122"/>
      <c r="AD20" s="122"/>
      <c r="AE20" s="122"/>
      <c r="AF20" s="122"/>
      <c r="AG20" s="122"/>
      <c r="AH20" s="122"/>
      <c r="AI20" s="122"/>
      <c r="AJ20" s="122"/>
      <c r="AK20" s="122"/>
      <c r="AL20" s="340"/>
      <c r="AM20" s="340"/>
      <c r="AN20" s="122"/>
      <c r="AO20" s="122"/>
      <c r="AP20" s="122"/>
      <c r="AQ20" s="122"/>
      <c r="AR20" s="122"/>
      <c r="AS20" s="122"/>
    </row>
    <row r="21" spans="1:102" x14ac:dyDescent="0.25">
      <c r="A21" s="310" t="s">
        <v>251</v>
      </c>
      <c r="B21" s="310" t="s">
        <v>251</v>
      </c>
      <c r="C21" s="310" t="s">
        <v>251</v>
      </c>
      <c r="D21" s="201" t="s">
        <v>251</v>
      </c>
      <c r="E21" s="201" t="s">
        <v>251</v>
      </c>
      <c r="F21" s="201" t="s">
        <v>251</v>
      </c>
      <c r="G21" s="201" t="s">
        <v>251</v>
      </c>
      <c r="H21" s="201" t="s">
        <v>251</v>
      </c>
      <c r="I21" s="201" t="s">
        <v>251</v>
      </c>
      <c r="J21" s="201" t="s">
        <v>251</v>
      </c>
      <c r="K21" s="201" t="s">
        <v>251</v>
      </c>
      <c r="L21" s="201" t="s">
        <v>251</v>
      </c>
      <c r="M21" s="201" t="s">
        <v>251</v>
      </c>
      <c r="N21" s="201" t="s">
        <v>251</v>
      </c>
      <c r="O21" s="201" t="s">
        <v>251</v>
      </c>
      <c r="P21" s="201" t="s">
        <v>251</v>
      </c>
      <c r="Q21" s="201" t="s">
        <v>251</v>
      </c>
      <c r="R21" s="201" t="s">
        <v>251</v>
      </c>
      <c r="S21" s="201" t="s">
        <v>251</v>
      </c>
      <c r="T21" s="201" t="s">
        <v>251</v>
      </c>
      <c r="U21" s="201" t="s">
        <v>251</v>
      </c>
      <c r="V21" s="201" t="s">
        <v>251</v>
      </c>
      <c r="W21" s="201" t="s">
        <v>251</v>
      </c>
      <c r="X21" s="201" t="s">
        <v>251</v>
      </c>
      <c r="Y21" s="201" t="s">
        <v>251</v>
      </c>
      <c r="Z21" s="201" t="s">
        <v>251</v>
      </c>
      <c r="AA21" s="201" t="s">
        <v>251</v>
      </c>
      <c r="AB21" s="201" t="s">
        <v>251</v>
      </c>
      <c r="AC21" s="201" t="s">
        <v>251</v>
      </c>
      <c r="AD21" s="201" t="s">
        <v>251</v>
      </c>
      <c r="AE21" s="201" t="s">
        <v>251</v>
      </c>
      <c r="AF21" s="201" t="s">
        <v>251</v>
      </c>
      <c r="AG21" s="201" t="s">
        <v>251</v>
      </c>
      <c r="AI21" s="201" t="s">
        <v>251</v>
      </c>
      <c r="AJ21" s="201" t="s">
        <v>251</v>
      </c>
      <c r="AK21" s="201" t="s">
        <v>251</v>
      </c>
      <c r="AL21" s="339" t="s">
        <v>251</v>
      </c>
      <c r="AM21" s="339" t="s">
        <v>251</v>
      </c>
      <c r="AN21" s="201" t="s">
        <v>251</v>
      </c>
      <c r="AO21" s="201" t="s">
        <v>251</v>
      </c>
      <c r="AP21" s="201" t="s">
        <v>251</v>
      </c>
      <c r="AQ21" s="201" t="s">
        <v>251</v>
      </c>
      <c r="AR21" s="201" t="s">
        <v>251</v>
      </c>
      <c r="AS21" s="201" t="s">
        <v>251</v>
      </c>
    </row>
    <row r="22" spans="1:102" x14ac:dyDescent="0.25">
      <c r="A22" s="201"/>
      <c r="B22" s="201"/>
      <c r="C22" s="201"/>
    </row>
  </sheetData>
  <autoFilter ref="A7:CX21"/>
  <dataConsolidate/>
  <mergeCells count="92">
    <mergeCell ref="BL15:BL17"/>
    <mergeCell ref="BH6:BI6"/>
    <mergeCell ref="BJ6:BJ7"/>
    <mergeCell ref="BK6:BK7"/>
    <mergeCell ref="BL6:BL7"/>
    <mergeCell ref="BL8:BL11"/>
    <mergeCell ref="AT6:AU6"/>
    <mergeCell ref="AV6:AY6"/>
    <mergeCell ref="BA6:BB6"/>
    <mergeCell ref="BC6:BD6"/>
    <mergeCell ref="BE6:BF6"/>
    <mergeCell ref="CX6:CX7"/>
    <mergeCell ref="BM6:BN6"/>
    <mergeCell ref="BO6:BR6"/>
    <mergeCell ref="BT6:BU6"/>
    <mergeCell ref="BV6:BW6"/>
    <mergeCell ref="BX6:BY6"/>
    <mergeCell ref="CA6:CB6"/>
    <mergeCell ref="CC6:CC7"/>
    <mergeCell ref="CD6:CD7"/>
    <mergeCell ref="CE6:CE7"/>
    <mergeCell ref="CF6:CG6"/>
    <mergeCell ref="CO6:CP6"/>
    <mergeCell ref="CQ6:CR6"/>
    <mergeCell ref="CT6:CU6"/>
    <mergeCell ref="CV6:CV7"/>
    <mergeCell ref="CW6:CW7"/>
    <mergeCell ref="AD8:AD11"/>
    <mergeCell ref="AE8:AE11"/>
    <mergeCell ref="AT4:BL4"/>
    <mergeCell ref="BM4:CE4"/>
    <mergeCell ref="CF4:CX4"/>
    <mergeCell ref="AT5:BB5"/>
    <mergeCell ref="BC5:BI5"/>
    <mergeCell ref="BJ5:BL5"/>
    <mergeCell ref="BM5:BU5"/>
    <mergeCell ref="BV5:CB5"/>
    <mergeCell ref="CC5:CE5"/>
    <mergeCell ref="CF5:CN5"/>
    <mergeCell ref="CO5:CU5"/>
    <mergeCell ref="CV5:CX5"/>
    <mergeCell ref="CH6:CK6"/>
    <mergeCell ref="CM6:CN6"/>
    <mergeCell ref="Y8:Y11"/>
    <mergeCell ref="Z8:Z11"/>
    <mergeCell ref="AA8:AA11"/>
    <mergeCell ref="AB8:AB11"/>
    <mergeCell ref="AC8:AC11"/>
    <mergeCell ref="AN4:AS5"/>
    <mergeCell ref="A1:AE2"/>
    <mergeCell ref="A4:D4"/>
    <mergeCell ref="E4:M4"/>
    <mergeCell ref="O4:X4"/>
    <mergeCell ref="S5:X5"/>
    <mergeCell ref="AI4:AM5"/>
    <mergeCell ref="Y4:AE6"/>
    <mergeCell ref="AF4:AH6"/>
    <mergeCell ref="A8:A11"/>
    <mergeCell ref="B8:B11"/>
    <mergeCell ref="C8:C11"/>
    <mergeCell ref="D8:D11"/>
    <mergeCell ref="E8:E11"/>
    <mergeCell ref="K8:K11"/>
    <mergeCell ref="L8:L11"/>
    <mergeCell ref="M8:M11"/>
    <mergeCell ref="F8:F11"/>
    <mergeCell ref="G8:G11"/>
    <mergeCell ref="H8:H11"/>
    <mergeCell ref="I8:I11"/>
    <mergeCell ref="J8:J11"/>
    <mergeCell ref="AE15:AE17"/>
    <mergeCell ref="M15:M17"/>
    <mergeCell ref="Y15:Y17"/>
    <mergeCell ref="Z15:Z17"/>
    <mergeCell ref="AA15:AA17"/>
    <mergeCell ref="AB15:AB17"/>
    <mergeCell ref="AC15:AC17"/>
    <mergeCell ref="A12:A13"/>
    <mergeCell ref="B12:B13"/>
    <mergeCell ref="C12:C13"/>
    <mergeCell ref="D12:D13"/>
    <mergeCell ref="AD15:AD17"/>
    <mergeCell ref="H15:H17"/>
    <mergeCell ref="I15:I17"/>
    <mergeCell ref="J15:J17"/>
    <mergeCell ref="K15:K17"/>
    <mergeCell ref="L15:L17"/>
    <mergeCell ref="A15:A17"/>
    <mergeCell ref="B15:B17"/>
    <mergeCell ref="C15:C17"/>
    <mergeCell ref="D15:D17"/>
    <mergeCell ref="G15:G17"/>
  </mergeCells>
  <conditionalFormatting sqref="G18 Z18:Z19 G9 Z9">
    <cfRule type="cellIs" dxfId="166" priority="1238" operator="equal">
      <formula>"Muy Alta"</formula>
    </cfRule>
    <cfRule type="cellIs" dxfId="165" priority="1239" operator="equal">
      <formula>"Alta"</formula>
    </cfRule>
    <cfRule type="cellIs" dxfId="164" priority="1240" operator="equal">
      <formula>"Media"</formula>
    </cfRule>
    <cfRule type="cellIs" dxfId="163" priority="1241" operator="equal">
      <formula>"Baja"</formula>
    </cfRule>
    <cfRule type="cellIs" dxfId="162" priority="1242" operator="equal">
      <formula>"Muy Baja"</formula>
    </cfRule>
  </conditionalFormatting>
  <conditionalFormatting sqref="G12:G16">
    <cfRule type="cellIs" dxfId="161" priority="1223" operator="equal">
      <formula>"Muy Alta"</formula>
    </cfRule>
    <cfRule type="cellIs" dxfId="160" priority="1224" operator="equal">
      <formula>"Alta"</formula>
    </cfRule>
    <cfRule type="cellIs" dxfId="159" priority="1225" operator="equal">
      <formula>"Media"</formula>
    </cfRule>
    <cfRule type="cellIs" dxfId="158" priority="1226" operator="equal">
      <formula>"Baja"</formula>
    </cfRule>
    <cfRule type="cellIs" dxfId="157" priority="1227" operator="equal">
      <formula>"Muy Baja"</formula>
    </cfRule>
  </conditionalFormatting>
  <conditionalFormatting sqref="J18 J9">
    <cfRule type="containsText" dxfId="156" priority="1228" operator="containsText" text="❌">
      <formula>NOT(ISERROR(SEARCH("❌",J9)))</formula>
    </cfRule>
  </conditionalFormatting>
  <conditionalFormatting sqref="J12:J16">
    <cfRule type="containsText" dxfId="155" priority="1213" operator="containsText" text="❌">
      <formula>NOT(ISERROR(SEARCH("❌",J12)))</formula>
    </cfRule>
  </conditionalFormatting>
  <conditionalFormatting sqref="K18 AB18:AB19 K9 AB9">
    <cfRule type="cellIs" dxfId="154" priority="1233" operator="equal">
      <formula>"Catastrófico"</formula>
    </cfRule>
    <cfRule type="cellIs" dxfId="153" priority="1234" operator="equal">
      <formula>"Mayor"</formula>
    </cfRule>
    <cfRule type="cellIs" dxfId="152" priority="1235" operator="equal">
      <formula>"Moderado"</formula>
    </cfRule>
    <cfRule type="cellIs" dxfId="151" priority="1236" operator="equal">
      <formula>"Menor"</formula>
    </cfRule>
    <cfRule type="cellIs" dxfId="150" priority="1237" operator="equal">
      <formula>"Leve"</formula>
    </cfRule>
  </conditionalFormatting>
  <conditionalFormatting sqref="K12:K16">
    <cfRule type="cellIs" dxfId="149" priority="1218" operator="equal">
      <formula>"Catastrófico"</formula>
    </cfRule>
    <cfRule type="cellIs" dxfId="148" priority="1219" operator="equal">
      <formula>"Mayor"</formula>
    </cfRule>
    <cfRule type="cellIs" dxfId="147" priority="1220" operator="equal">
      <formula>"Moderado"</formula>
    </cfRule>
    <cfRule type="cellIs" dxfId="146" priority="1221" operator="equal">
      <formula>"Menor"</formula>
    </cfRule>
    <cfRule type="cellIs" dxfId="145" priority="1222" operator="equal">
      <formula>"Leve"</formula>
    </cfRule>
  </conditionalFormatting>
  <conditionalFormatting sqref="M12:M16 M18:N18 AD18:AD19 N12:N17 M9 AD9">
    <cfRule type="cellIs" dxfId="144" priority="1214" operator="equal">
      <formula>"Extremo"</formula>
    </cfRule>
    <cfRule type="cellIs" dxfId="143" priority="1215" operator="equal">
      <formula>"Alto"</formula>
    </cfRule>
    <cfRule type="cellIs" dxfId="142" priority="1216" operator="equal">
      <formula>"Moderado"</formula>
    </cfRule>
    <cfRule type="cellIs" dxfId="141" priority="1217" operator="equal">
      <formula>"Bajo"</formula>
    </cfRule>
  </conditionalFormatting>
  <conditionalFormatting sqref="Z12:Z16">
    <cfRule type="cellIs" dxfId="140" priority="1200" operator="equal">
      <formula>"Muy Alta"</formula>
    </cfRule>
    <cfRule type="cellIs" dxfId="139" priority="1201" operator="equal">
      <formula>"Alta"</formula>
    </cfRule>
    <cfRule type="cellIs" dxfId="138" priority="1202" operator="equal">
      <formula>"Media"</formula>
    </cfRule>
    <cfRule type="cellIs" dxfId="137" priority="1203" operator="equal">
      <formula>"Baja"</formula>
    </cfRule>
    <cfRule type="cellIs" dxfId="136" priority="1204" operator="equal">
      <formula>"Muy Baja"</formula>
    </cfRule>
  </conditionalFormatting>
  <conditionalFormatting sqref="AB12:AB16">
    <cfRule type="cellIs" dxfId="135" priority="1195" operator="equal">
      <formula>"Catastrófico"</formula>
    </cfRule>
    <cfRule type="cellIs" dxfId="134" priority="1196" operator="equal">
      <formula>"Mayor"</formula>
    </cfRule>
    <cfRule type="cellIs" dxfId="133" priority="1197" operator="equal">
      <formula>"Moderado"</formula>
    </cfRule>
    <cfRule type="cellIs" dxfId="132" priority="1198" operator="equal">
      <formula>"Menor"</formula>
    </cfRule>
    <cfRule type="cellIs" dxfId="131" priority="1199" operator="equal">
      <formula>"Leve"</formula>
    </cfRule>
  </conditionalFormatting>
  <conditionalFormatting sqref="AD12:AD16">
    <cfRule type="cellIs" dxfId="130" priority="1205" operator="equal">
      <formula>"Extremo"</formula>
    </cfRule>
    <cfRule type="cellIs" dxfId="129" priority="1206" operator="equal">
      <formula>"Alto"</formula>
    </cfRule>
    <cfRule type="cellIs" dxfId="128" priority="1207" operator="equal">
      <formula>"Moderado"</formula>
    </cfRule>
    <cfRule type="cellIs" dxfId="127" priority="1208" operator="equal">
      <formula>"Bajo"</formula>
    </cfRule>
  </conditionalFormatting>
  <conditionalFormatting sqref="AZ9 BS9 CL9 AZ12:AZ19 BS12:BS19 CL12:CL19">
    <cfRule type="cellIs" dxfId="126" priority="163" operator="equal">
      <formula>"sí"</formula>
    </cfRule>
  </conditionalFormatting>
  <conditionalFormatting sqref="G19">
    <cfRule type="cellIs" dxfId="125" priority="148" operator="equal">
      <formula>"Muy Alta"</formula>
    </cfRule>
    <cfRule type="cellIs" dxfId="124" priority="149" operator="equal">
      <formula>"Alta"</formula>
    </cfRule>
    <cfRule type="cellIs" dxfId="123" priority="150" operator="equal">
      <formula>"Media"</formula>
    </cfRule>
    <cfRule type="cellIs" dxfId="122" priority="151" operator="equal">
      <formula>"Baja"</formula>
    </cfRule>
    <cfRule type="cellIs" dxfId="121" priority="152" operator="equal">
      <formula>"Muy Baja"</formula>
    </cfRule>
  </conditionalFormatting>
  <conditionalFormatting sqref="J19">
    <cfRule type="containsText" dxfId="120" priority="138" operator="containsText" text="❌">
      <formula>NOT(ISERROR(SEARCH("❌",J19)))</formula>
    </cfRule>
  </conditionalFormatting>
  <conditionalFormatting sqref="K19">
    <cfRule type="cellIs" dxfId="119" priority="143" operator="equal">
      <formula>"Catastrófico"</formula>
    </cfRule>
    <cfRule type="cellIs" dxfId="118" priority="144" operator="equal">
      <formula>"Mayor"</formula>
    </cfRule>
    <cfRule type="cellIs" dxfId="117" priority="145" operator="equal">
      <formula>"Moderado"</formula>
    </cfRule>
    <cfRule type="cellIs" dxfId="116" priority="146" operator="equal">
      <formula>"Menor"</formula>
    </cfRule>
    <cfRule type="cellIs" dxfId="115" priority="147" operator="equal">
      <formula>"Leve"</formula>
    </cfRule>
  </conditionalFormatting>
  <conditionalFormatting sqref="M19">
    <cfRule type="cellIs" dxfId="114" priority="139" operator="equal">
      <formula>"Extremo"</formula>
    </cfRule>
    <cfRule type="cellIs" dxfId="113" priority="140" operator="equal">
      <formula>"Alto"</formula>
    </cfRule>
    <cfRule type="cellIs" dxfId="112" priority="141" operator="equal">
      <formula>"Moderado"</formula>
    </cfRule>
    <cfRule type="cellIs" dxfId="111" priority="142" operator="equal">
      <formula>"Bajo"</formula>
    </cfRule>
  </conditionalFormatting>
  <conditionalFormatting sqref="N19">
    <cfRule type="cellIs" dxfId="110" priority="134" operator="equal">
      <formula>"Extremo"</formula>
    </cfRule>
    <cfRule type="cellIs" dxfId="109" priority="135" operator="equal">
      <formula>"Alto"</formula>
    </cfRule>
    <cfRule type="cellIs" dxfId="108" priority="136" operator="equal">
      <formula>"Moderado"</formula>
    </cfRule>
    <cfRule type="cellIs" dxfId="107" priority="137" operator="equal">
      <formula>"Bajo"</formula>
    </cfRule>
  </conditionalFormatting>
  <conditionalFormatting sqref="AZ10">
    <cfRule type="cellIs" dxfId="106" priority="128" operator="equal">
      <formula>"sí"</formula>
    </cfRule>
  </conditionalFormatting>
  <conditionalFormatting sqref="BS10">
    <cfRule type="cellIs" dxfId="105" priority="127" operator="equal">
      <formula>"sí"</formula>
    </cfRule>
  </conditionalFormatting>
  <conditionalFormatting sqref="CL10">
    <cfRule type="cellIs" dxfId="104" priority="129" operator="equal">
      <formula>"sí"</formula>
    </cfRule>
  </conditionalFormatting>
  <conditionalFormatting sqref="N10">
    <cfRule type="cellIs" dxfId="103" priority="95" operator="equal">
      <formula>"Extremo"</formula>
    </cfRule>
    <cfRule type="cellIs" dxfId="102" priority="96" operator="equal">
      <formula>"Alto"</formula>
    </cfRule>
    <cfRule type="cellIs" dxfId="101" priority="97" operator="equal">
      <formula>"Moderado"</formula>
    </cfRule>
    <cfRule type="cellIs" dxfId="100" priority="98" operator="equal">
      <formula>"Bajo"</formula>
    </cfRule>
  </conditionalFormatting>
  <conditionalFormatting sqref="G11">
    <cfRule type="cellIs" dxfId="99" priority="68" operator="equal">
      <formula>"Muy Alta"</formula>
    </cfRule>
    <cfRule type="cellIs" dxfId="98" priority="69" operator="equal">
      <formula>"Alta"</formula>
    </cfRule>
    <cfRule type="cellIs" dxfId="97" priority="70" operator="equal">
      <formula>"Media"</formula>
    </cfRule>
    <cfRule type="cellIs" dxfId="96" priority="71" operator="equal">
      <formula>"Baja"</formula>
    </cfRule>
    <cfRule type="cellIs" dxfId="95" priority="72" operator="equal">
      <formula>"Muy Baja"</formula>
    </cfRule>
  </conditionalFormatting>
  <conditionalFormatting sqref="J11">
    <cfRule type="containsText" dxfId="94" priority="58" operator="containsText" text="❌">
      <formula>NOT(ISERROR(SEARCH("❌",J11)))</formula>
    </cfRule>
  </conditionalFormatting>
  <conditionalFormatting sqref="K11">
    <cfRule type="cellIs" dxfId="93" priority="63" operator="equal">
      <formula>"Catastrófico"</formula>
    </cfRule>
    <cfRule type="cellIs" dxfId="92" priority="64" operator="equal">
      <formula>"Mayor"</formula>
    </cfRule>
    <cfRule type="cellIs" dxfId="91" priority="65" operator="equal">
      <formula>"Moderado"</formula>
    </cfRule>
    <cfRule type="cellIs" dxfId="90" priority="66" operator="equal">
      <formula>"Menor"</formula>
    </cfRule>
    <cfRule type="cellIs" dxfId="89" priority="67" operator="equal">
      <formula>"Leve"</formula>
    </cfRule>
  </conditionalFormatting>
  <conditionalFormatting sqref="M11">
    <cfRule type="cellIs" dxfId="88" priority="59" operator="equal">
      <formula>"Extremo"</formula>
    </cfRule>
    <cfRule type="cellIs" dxfId="87" priority="60" operator="equal">
      <formula>"Alto"</formula>
    </cfRule>
    <cfRule type="cellIs" dxfId="86" priority="61" operator="equal">
      <formula>"Moderado"</formula>
    </cfRule>
    <cfRule type="cellIs" dxfId="85" priority="62" operator="equal">
      <formula>"Bajo"</formula>
    </cfRule>
  </conditionalFormatting>
  <conditionalFormatting sqref="Z11">
    <cfRule type="cellIs" dxfId="84" priority="82" operator="equal">
      <formula>"Muy Alta"</formula>
    </cfRule>
    <cfRule type="cellIs" dxfId="83" priority="83" operator="equal">
      <formula>"Alta"</formula>
    </cfRule>
    <cfRule type="cellIs" dxfId="82" priority="84" operator="equal">
      <formula>"Media"</formula>
    </cfRule>
    <cfRule type="cellIs" dxfId="81" priority="85" operator="equal">
      <formula>"Baja"</formula>
    </cfRule>
    <cfRule type="cellIs" dxfId="80" priority="86" operator="equal">
      <formula>"Muy Baja"</formula>
    </cfRule>
  </conditionalFormatting>
  <conditionalFormatting sqref="AB11">
    <cfRule type="cellIs" dxfId="79" priority="77" operator="equal">
      <formula>"Catastrófico"</formula>
    </cfRule>
    <cfRule type="cellIs" dxfId="78" priority="78" operator="equal">
      <formula>"Mayor"</formula>
    </cfRule>
    <cfRule type="cellIs" dxfId="77" priority="79" operator="equal">
      <formula>"Moderado"</formula>
    </cfRule>
    <cfRule type="cellIs" dxfId="76" priority="80" operator="equal">
      <formula>"Menor"</formula>
    </cfRule>
    <cfRule type="cellIs" dxfId="75" priority="81" operator="equal">
      <formula>"Leve"</formula>
    </cfRule>
  </conditionalFormatting>
  <conditionalFormatting sqref="AD11">
    <cfRule type="cellIs" dxfId="74" priority="73" operator="equal">
      <formula>"Extremo"</formula>
    </cfRule>
    <cfRule type="cellIs" dxfId="73" priority="74" operator="equal">
      <formula>"Alto"</formula>
    </cfRule>
    <cfRule type="cellIs" dxfId="72" priority="75" operator="equal">
      <formula>"Moderado"</formula>
    </cfRule>
    <cfRule type="cellIs" dxfId="71" priority="76" operator="equal">
      <formula>"Bajo"</formula>
    </cfRule>
  </conditionalFormatting>
  <conditionalFormatting sqref="AZ11 BS11 CL11">
    <cfRule type="cellIs" dxfId="70" priority="57" operator="equal">
      <formula>"sí"</formula>
    </cfRule>
  </conditionalFormatting>
  <conditionalFormatting sqref="N8">
    <cfRule type="cellIs" dxfId="69" priority="5" operator="equal">
      <formula>"Extremo"</formula>
    </cfRule>
    <cfRule type="cellIs" dxfId="68" priority="6" operator="equal">
      <formula>"Alto"</formula>
    </cfRule>
    <cfRule type="cellIs" dxfId="67" priority="7" operator="equal">
      <formula>"Moderado"</formula>
    </cfRule>
    <cfRule type="cellIs" dxfId="66" priority="8" operator="equal">
      <formula>"Bajo"</formula>
    </cfRule>
  </conditionalFormatting>
  <conditionalFormatting sqref="N11">
    <cfRule type="cellIs" dxfId="65" priority="45" operator="equal">
      <formula>"Extremo"</formula>
    </cfRule>
    <cfRule type="cellIs" dxfId="64" priority="46" operator="equal">
      <formula>"Alto"</formula>
    </cfRule>
    <cfRule type="cellIs" dxfId="63" priority="47" operator="equal">
      <formula>"Moderado"</formula>
    </cfRule>
    <cfRule type="cellIs" dxfId="62" priority="48" operator="equal">
      <formula>"Bajo"</formula>
    </cfRule>
  </conditionalFormatting>
  <conditionalFormatting sqref="G8">
    <cfRule type="cellIs" dxfId="61" priority="22" operator="equal">
      <formula>"Muy Alta"</formula>
    </cfRule>
    <cfRule type="cellIs" dxfId="60" priority="23" operator="equal">
      <formula>"Alta"</formula>
    </cfRule>
    <cfRule type="cellIs" dxfId="59" priority="24" operator="equal">
      <formula>"Media"</formula>
    </cfRule>
    <cfRule type="cellIs" dxfId="58" priority="25" operator="equal">
      <formula>"Baja"</formula>
    </cfRule>
    <cfRule type="cellIs" dxfId="57" priority="26" operator="equal">
      <formula>"Muy Baja"</formula>
    </cfRule>
  </conditionalFormatting>
  <conditionalFormatting sqref="J8">
    <cfRule type="containsText" dxfId="56" priority="12" operator="containsText" text="❌">
      <formula>NOT(ISERROR(SEARCH("❌",J8)))</formula>
    </cfRule>
  </conditionalFormatting>
  <conditionalFormatting sqref="K8">
    <cfRule type="cellIs" dxfId="55" priority="17" operator="equal">
      <formula>"Catastrófico"</formula>
    </cfRule>
    <cfRule type="cellIs" dxfId="54" priority="18" operator="equal">
      <formula>"Mayor"</formula>
    </cfRule>
    <cfRule type="cellIs" dxfId="53" priority="19" operator="equal">
      <formula>"Moderado"</formula>
    </cfRule>
    <cfRule type="cellIs" dxfId="52" priority="20" operator="equal">
      <formula>"Menor"</formula>
    </cfRule>
    <cfRule type="cellIs" dxfId="51" priority="21" operator="equal">
      <formula>"Leve"</formula>
    </cfRule>
  </conditionalFormatting>
  <conditionalFormatting sqref="M8">
    <cfRule type="cellIs" dxfId="50" priority="13" operator="equal">
      <formula>"Extremo"</formula>
    </cfRule>
    <cfRule type="cellIs" dxfId="49" priority="14" operator="equal">
      <formula>"Alto"</formula>
    </cfRule>
    <cfRule type="cellIs" dxfId="48" priority="15" operator="equal">
      <formula>"Moderado"</formula>
    </cfRule>
    <cfRule type="cellIs" dxfId="47" priority="16" operator="equal">
      <formula>"Bajo"</formula>
    </cfRule>
  </conditionalFormatting>
  <conditionalFormatting sqref="Z8">
    <cfRule type="cellIs" dxfId="46" priority="36" operator="equal">
      <formula>"Muy Alta"</formula>
    </cfRule>
    <cfRule type="cellIs" dxfId="45" priority="37" operator="equal">
      <formula>"Alta"</formula>
    </cfRule>
    <cfRule type="cellIs" dxfId="44" priority="38" operator="equal">
      <formula>"Media"</formula>
    </cfRule>
    <cfRule type="cellIs" dxfId="43" priority="39" operator="equal">
      <formula>"Baja"</formula>
    </cfRule>
    <cfRule type="cellIs" dxfId="42" priority="40" operator="equal">
      <formula>"Muy Baja"</formula>
    </cfRule>
  </conditionalFormatting>
  <conditionalFormatting sqref="AB8">
    <cfRule type="cellIs" dxfId="41" priority="31" operator="equal">
      <formula>"Catastrófico"</formula>
    </cfRule>
    <cfRule type="cellIs" dxfId="40" priority="32" operator="equal">
      <formula>"Mayor"</formula>
    </cfRule>
    <cfRule type="cellIs" dxfId="39" priority="33" operator="equal">
      <formula>"Moderado"</formula>
    </cfRule>
    <cfRule type="cellIs" dxfId="38" priority="34" operator="equal">
      <formula>"Menor"</formula>
    </cfRule>
    <cfRule type="cellIs" dxfId="37" priority="35" operator="equal">
      <formula>"Leve"</formula>
    </cfRule>
  </conditionalFormatting>
  <conditionalFormatting sqref="AD8">
    <cfRule type="cellIs" dxfId="36" priority="27" operator="equal">
      <formula>"Extremo"</formula>
    </cfRule>
    <cfRule type="cellIs" dxfId="35" priority="28" operator="equal">
      <formula>"Alto"</formula>
    </cfRule>
    <cfRule type="cellIs" dxfId="34" priority="29" operator="equal">
      <formula>"Moderado"</formula>
    </cfRule>
    <cfRule type="cellIs" dxfId="33" priority="30" operator="equal">
      <formula>"Bajo"</formula>
    </cfRule>
  </conditionalFormatting>
  <conditionalFormatting sqref="AZ8">
    <cfRule type="cellIs" dxfId="32" priority="10" operator="equal">
      <formula>"sí"</formula>
    </cfRule>
  </conditionalFormatting>
  <conditionalFormatting sqref="BS8">
    <cfRule type="cellIs" dxfId="31" priority="9" operator="equal">
      <formula>"sí"</formula>
    </cfRule>
  </conditionalFormatting>
  <conditionalFormatting sqref="CL8">
    <cfRule type="cellIs" dxfId="30" priority="11" operator="equal">
      <formula>"sí"</formula>
    </cfRule>
  </conditionalFormatting>
  <conditionalFormatting sqref="N9">
    <cfRule type="cellIs" dxfId="29" priority="1" operator="equal">
      <formula>"Extremo"</formula>
    </cfRule>
    <cfRule type="cellIs" dxfId="28" priority="2" operator="equal">
      <formula>"Alto"</formula>
    </cfRule>
    <cfRule type="cellIs" dxfId="27" priority="3" operator="equal">
      <formula>"Moderado"</formula>
    </cfRule>
    <cfRule type="cellIs" dxfId="26" priority="4" operator="equal">
      <formula>"Bajo"</formula>
    </cfRule>
  </conditionalFormatting>
  <dataValidations count="1">
    <dataValidation type="list" allowBlank="1" showInputMessage="1" showErrorMessage="1" sqref="BL8:BL9 BL11:BL13">
      <formula1>#N/A</formula1>
    </dataValidation>
  </dataValidations>
  <pageMargins left="0.70866141732283472" right="0.70866141732283472" top="0.74803149606299213" bottom="0.74803149606299213" header="0.31496062992125984" footer="0.31496062992125984"/>
  <pageSetup orientation="landscape" r:id="rId1"/>
  <headerFooter>
    <oddFooter>&amp;LVersión 3  02/05/2022</oddFooter>
  </headerFooter>
  <extLst>
    <ext xmlns:x14="http://schemas.microsoft.com/office/spreadsheetml/2009/9/main" uri="{CCE6A557-97BC-4b89-ADB6-D9C93CAAB3DF}">
      <x14:dataValidations xmlns:xm="http://schemas.microsoft.com/office/excel/2006/main" count="12">
        <x14:dataValidation type="list" allowBlank="1" showInputMessage="1" showErrorMessage="1">
          <x14:formula1>
            <xm:f>'Opciones Tratamiento'!$B$2:$B$5</xm:f>
          </x14:formula1>
          <xm:sqref>AE18:AE19 AE8:AE9 AE11:AE16</xm:sqref>
        </x14:dataValidation>
        <x14:dataValidation type="list" allowBlank="1" showInputMessage="1" showErrorMessage="1">
          <x14:formula1>
            <xm:f>'Tabla Impacto'!$F$210:$F$221</xm:f>
          </x14:formula1>
          <xm:sqref>I18:I19 I8:I9 I11:I16</xm:sqref>
        </x14:dataValidation>
        <x14:dataValidation type="list" allowBlank="1" showInputMessage="1" showErrorMessage="1">
          <x14:formula1>
            <xm:f>'Opciones Tratamiento'!$B$13:$B$19</xm:f>
          </x14:formula1>
          <xm:sqref>E8:E9 E11:E19</xm:sqref>
        </x14:dataValidation>
        <x14:dataValidation type="list" allowBlank="1" showInputMessage="1" showErrorMessage="1">
          <x14:formula1>
            <xm:f>'Listas y tablas'!#REF!</xm:f>
          </x14:formula1>
          <xm:sqref>BL14:BL16 BL18:BL19</xm:sqref>
        </x14:dataValidation>
        <x14:dataValidation type="list" allowBlank="1" showInputMessage="1" showErrorMessage="1">
          <x14:formula1>
            <xm:f>'Tabla Valoración controles'!$D$13:$D$14</xm:f>
          </x14:formula1>
          <xm:sqref>X8:X19</xm:sqref>
        </x14:dataValidation>
        <x14:dataValidation type="list" allowBlank="1" showInputMessage="1" showErrorMessage="1">
          <x14:formula1>
            <xm:f>'Tabla Valoración controles'!$D$11:$D$12</xm:f>
          </x14:formula1>
          <xm:sqref>W8:W19</xm:sqref>
        </x14:dataValidation>
        <x14:dataValidation type="list" allowBlank="1" showInputMessage="1" showErrorMessage="1">
          <x14:formula1>
            <xm:f>'Tabla Valoración controles'!$D$9:$D$10</xm:f>
          </x14:formula1>
          <xm:sqref>V8:V19</xm:sqref>
        </x14:dataValidation>
        <x14:dataValidation type="list" allowBlank="1" showInputMessage="1" showErrorMessage="1">
          <x14:formula1>
            <xm:f>'Tabla Valoración controles'!$D$7:$D$8</xm:f>
          </x14:formula1>
          <xm:sqref>T8:T19</xm:sqref>
        </x14:dataValidation>
        <x14:dataValidation type="list" allowBlank="1" showInputMessage="1" showErrorMessage="1">
          <x14:formula1>
            <xm:f>'Tabla Valoración controles'!$D$4:$D$6</xm:f>
          </x14:formula1>
          <xm:sqref>S8:S19</xm:sqref>
        </x14:dataValidation>
        <x14:dataValidation type="list" allowBlank="1" showInputMessage="1" showErrorMessage="1">
          <x14:formula1>
            <xm:f>'Listas y tablas'!$Z$3:$Z$4</xm:f>
          </x14:formula1>
          <xm:sqref>BZ8:CA19 BS8:BT19 CS8:CT19 CL8:CM19 CX8:CX19 BG8:BH19 CE8:CE19 AZ8:BA19</xm:sqref>
        </x14:dataValidation>
        <x14:dataValidation type="list" allowBlank="1" showInputMessage="1" showErrorMessage="1">
          <x14:formula1>
            <xm:f>'Listas y tablas'!$T$3:$T$8</xm:f>
          </x14:formula1>
          <xm:sqref>BW8:BW19 BD8:BD19 CP8:CP19</xm:sqref>
        </x14:dataValidation>
        <x14:dataValidation type="list" allowBlank="1" showInputMessage="1" showErrorMessage="1">
          <x14:formula1>
            <xm:f>'Listas y tablas'!$V$3:$V$10</xm:f>
          </x14:formula1>
          <xm:sqref>BY8:BY19 BF8:BF19 CR8:CR19</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U11"/>
  <sheetViews>
    <sheetView topLeftCell="A4" zoomScale="90" zoomScaleNormal="90" workbookViewId="0">
      <pane xSplit="4" ySplit="4" topLeftCell="E8" activePane="bottomRight" state="frozen"/>
      <selection activeCell="A4" sqref="A4"/>
      <selection pane="topRight" activeCell="E4" sqref="E4"/>
      <selection pane="bottomLeft" activeCell="A8" sqref="A8"/>
      <selection pane="bottomRight" sqref="A1:BP2"/>
    </sheetView>
  </sheetViews>
  <sheetFormatPr baseColWidth="10" defaultRowHeight="16.5" x14ac:dyDescent="0.3"/>
  <cols>
    <col min="1" max="1" width="4" style="310" bestFit="1" customWidth="1"/>
    <col min="2" max="2" width="25.28515625" style="310" customWidth="1"/>
    <col min="3" max="3" width="29.7109375" style="310" customWidth="1"/>
    <col min="4" max="4" width="36.85546875" style="309" customWidth="1"/>
    <col min="5" max="5" width="17.28515625" style="309" hidden="1" customWidth="1"/>
    <col min="6" max="6" width="8.7109375" style="357" hidden="1" customWidth="1"/>
    <col min="7" max="7" width="15.42578125" style="309" hidden="1" customWidth="1"/>
    <col min="8" max="26" width="18.7109375" style="357" hidden="1" customWidth="1"/>
    <col min="27" max="27" width="8.7109375" style="309" hidden="1" customWidth="1"/>
    <col min="28" max="28" width="17.7109375" style="309" hidden="1" customWidth="1"/>
    <col min="29" max="29" width="23.42578125" style="309" hidden="1" customWidth="1"/>
    <col min="30" max="30" width="17.42578125" style="357" hidden="1" customWidth="1"/>
    <col min="31" max="32" width="5.85546875" style="309" hidden="1" customWidth="1"/>
    <col min="33" max="33" width="5.85546875" style="309" customWidth="1"/>
    <col min="34" max="34" width="31" style="309" customWidth="1"/>
    <col min="35" max="35" width="15.140625" style="309" hidden="1" customWidth="1"/>
    <col min="36" max="55" width="16.7109375" style="309" hidden="1" customWidth="1"/>
    <col min="56" max="56" width="38.28515625" style="309" hidden="1" customWidth="1"/>
    <col min="57" max="57" width="7.28515625" style="309" hidden="1" customWidth="1"/>
    <col min="58" max="58" width="52.42578125" style="309" customWidth="1"/>
    <col min="59" max="59" width="35.85546875" style="309" customWidth="1"/>
    <col min="60" max="60" width="16.7109375" style="309" customWidth="1"/>
    <col min="61" max="62" width="14.7109375" style="309" customWidth="1"/>
    <col min="63" max="68" width="18.7109375" style="309" customWidth="1"/>
    <col min="69" max="69" width="55.140625" style="309" customWidth="1"/>
    <col min="70" max="70" width="24.5703125" style="309" customWidth="1"/>
    <col min="71" max="72" width="11.42578125" style="309"/>
    <col min="73" max="73" width="45.42578125" style="361" customWidth="1"/>
    <col min="74" max="74" width="33" style="361" customWidth="1"/>
    <col min="75" max="77" width="11.42578125" style="309"/>
    <col min="78" max="78" width="34" style="309" customWidth="1"/>
    <col min="79" max="79" width="22.28515625" style="309" customWidth="1"/>
    <col min="80" max="80" width="35" style="309" customWidth="1"/>
    <col min="81" max="81" width="21.28515625" style="309" customWidth="1"/>
    <col min="82" max="82" width="18.42578125" style="309" customWidth="1"/>
    <col min="83" max="83" width="16" style="309" customWidth="1"/>
    <col min="84" max="84" width="20.28515625" style="309" customWidth="1"/>
    <col min="85" max="85" width="43.42578125" style="309" customWidth="1"/>
    <col min="86" max="86" width="13.5703125" style="309" customWidth="1"/>
    <col min="87" max="87" width="11.42578125" style="309"/>
    <col min="88" max="88" width="18.5703125" style="309" customWidth="1"/>
    <col min="89" max="89" width="23.85546875" style="309" customWidth="1"/>
    <col min="90" max="91" width="11.42578125" style="309"/>
    <col min="92" max="92" width="21.28515625" style="309" customWidth="1"/>
    <col min="93" max="93" width="19.85546875" style="309" customWidth="1"/>
    <col min="94" max="16384" width="11.42578125" style="309"/>
  </cols>
  <sheetData>
    <row r="1" spans="1:125" x14ac:dyDescent="0.3">
      <c r="A1" s="427" t="s">
        <v>398</v>
      </c>
      <c r="B1" s="428"/>
      <c r="C1" s="428"/>
      <c r="D1" s="428"/>
      <c r="E1" s="428"/>
      <c r="F1" s="428"/>
      <c r="G1" s="428"/>
      <c r="H1" s="428"/>
      <c r="I1" s="428"/>
      <c r="J1" s="428"/>
      <c r="K1" s="428"/>
      <c r="L1" s="428"/>
      <c r="M1" s="428"/>
      <c r="N1" s="428"/>
      <c r="O1" s="428"/>
      <c r="P1" s="428"/>
      <c r="Q1" s="428"/>
      <c r="R1" s="428"/>
      <c r="S1" s="428"/>
      <c r="T1" s="428"/>
      <c r="U1" s="428"/>
      <c r="V1" s="428"/>
      <c r="W1" s="428"/>
      <c r="X1" s="428"/>
      <c r="Y1" s="428"/>
      <c r="Z1" s="428"/>
      <c r="AA1" s="428"/>
      <c r="AB1" s="428"/>
      <c r="AC1" s="428"/>
      <c r="AD1" s="428"/>
      <c r="AE1" s="428"/>
      <c r="AF1" s="428"/>
      <c r="AG1" s="428"/>
      <c r="AH1" s="428"/>
      <c r="AI1" s="428"/>
      <c r="AJ1" s="428"/>
      <c r="AK1" s="428"/>
      <c r="AL1" s="428"/>
      <c r="AM1" s="428"/>
      <c r="AN1" s="428"/>
      <c r="AO1" s="428"/>
      <c r="AP1" s="428"/>
      <c r="AQ1" s="428"/>
      <c r="AR1" s="428"/>
      <c r="AS1" s="428"/>
      <c r="AT1" s="428"/>
      <c r="AU1" s="428"/>
      <c r="AV1" s="428"/>
      <c r="AW1" s="428"/>
      <c r="AX1" s="428"/>
      <c r="AY1" s="428"/>
      <c r="AZ1" s="428"/>
      <c r="BA1" s="428"/>
      <c r="BB1" s="428"/>
      <c r="BC1" s="428"/>
      <c r="BD1" s="428"/>
      <c r="BE1" s="428"/>
      <c r="BF1" s="428"/>
      <c r="BG1" s="428"/>
      <c r="BH1" s="428"/>
      <c r="BI1" s="428"/>
      <c r="BJ1" s="428"/>
      <c r="BK1" s="428"/>
      <c r="BL1" s="428"/>
      <c r="BM1" s="428"/>
      <c r="BN1" s="428"/>
      <c r="BO1" s="428"/>
      <c r="BP1" s="428"/>
    </row>
    <row r="2" spans="1:125" x14ac:dyDescent="0.3">
      <c r="A2" s="427"/>
      <c r="B2" s="428"/>
      <c r="C2" s="428"/>
      <c r="D2" s="428"/>
      <c r="E2" s="428"/>
      <c r="F2" s="428"/>
      <c r="G2" s="428"/>
      <c r="H2" s="428"/>
      <c r="I2" s="428"/>
      <c r="J2" s="428"/>
      <c r="K2" s="428"/>
      <c r="L2" s="428"/>
      <c r="M2" s="428"/>
      <c r="N2" s="428"/>
      <c r="O2" s="428"/>
      <c r="P2" s="428"/>
      <c r="Q2" s="428"/>
      <c r="R2" s="428"/>
      <c r="S2" s="428"/>
      <c r="T2" s="428"/>
      <c r="U2" s="428"/>
      <c r="V2" s="428"/>
      <c r="W2" s="428"/>
      <c r="X2" s="428"/>
      <c r="Y2" s="428"/>
      <c r="Z2" s="428"/>
      <c r="AA2" s="428"/>
      <c r="AB2" s="428"/>
      <c r="AC2" s="428"/>
      <c r="AD2" s="428"/>
      <c r="AE2" s="428"/>
      <c r="AF2" s="428"/>
      <c r="AG2" s="428"/>
      <c r="AH2" s="428"/>
      <c r="AI2" s="428"/>
      <c r="AJ2" s="428"/>
      <c r="AK2" s="428"/>
      <c r="AL2" s="428"/>
      <c r="AM2" s="428"/>
      <c r="AN2" s="428"/>
      <c r="AO2" s="428"/>
      <c r="AP2" s="428"/>
      <c r="AQ2" s="428"/>
      <c r="AR2" s="428"/>
      <c r="AS2" s="428"/>
      <c r="AT2" s="428"/>
      <c r="AU2" s="428"/>
      <c r="AV2" s="428"/>
      <c r="AW2" s="428"/>
      <c r="AX2" s="428"/>
      <c r="AY2" s="428"/>
      <c r="AZ2" s="428"/>
      <c r="BA2" s="428"/>
      <c r="BB2" s="428"/>
      <c r="BC2" s="428"/>
      <c r="BD2" s="428"/>
      <c r="BE2" s="428"/>
      <c r="BF2" s="428"/>
      <c r="BG2" s="428"/>
      <c r="BH2" s="428"/>
      <c r="BI2" s="428"/>
      <c r="BJ2" s="428"/>
      <c r="BK2" s="428"/>
      <c r="BL2" s="428"/>
      <c r="BM2" s="428"/>
      <c r="BN2" s="428"/>
      <c r="BO2" s="428"/>
      <c r="BP2" s="428"/>
    </row>
    <row r="3" spans="1:125" ht="17.25" thickBot="1" x14ac:dyDescent="0.35">
      <c r="A3" s="308"/>
      <c r="B3" s="308"/>
      <c r="C3" s="308"/>
      <c r="D3" s="311"/>
      <c r="E3" s="311"/>
      <c r="F3" s="351"/>
      <c r="G3" s="311"/>
      <c r="H3" s="351"/>
      <c r="I3" s="351"/>
      <c r="J3" s="351"/>
      <c r="K3" s="351"/>
      <c r="L3" s="351"/>
      <c r="M3" s="351"/>
      <c r="N3" s="351"/>
      <c r="O3" s="351"/>
      <c r="P3" s="351"/>
      <c r="Q3" s="351"/>
      <c r="R3" s="351"/>
      <c r="S3" s="351"/>
      <c r="T3" s="351"/>
      <c r="U3" s="351"/>
      <c r="V3" s="351"/>
      <c r="W3" s="351"/>
      <c r="X3" s="351"/>
      <c r="Y3" s="351"/>
      <c r="Z3" s="351"/>
      <c r="AA3" s="311"/>
      <c r="AB3" s="311"/>
      <c r="AC3" s="311"/>
      <c r="AD3" s="351"/>
      <c r="AE3" s="311"/>
      <c r="AF3" s="311"/>
      <c r="AG3" s="311"/>
      <c r="AH3" s="311"/>
      <c r="AI3" s="311"/>
      <c r="AJ3" s="311"/>
      <c r="AK3" s="311"/>
      <c r="AL3" s="311"/>
      <c r="AM3" s="311"/>
      <c r="AN3" s="311"/>
      <c r="AO3" s="311"/>
      <c r="AP3" s="311"/>
      <c r="AQ3" s="311"/>
      <c r="AR3" s="311"/>
      <c r="AS3" s="311"/>
      <c r="AT3" s="311"/>
      <c r="AU3" s="311"/>
      <c r="AV3" s="311"/>
      <c r="AW3" s="311"/>
      <c r="AX3" s="311"/>
      <c r="AY3" s="311"/>
      <c r="AZ3" s="311"/>
      <c r="BA3" s="311"/>
      <c r="BB3" s="311"/>
      <c r="BC3" s="311"/>
      <c r="BD3" s="311"/>
      <c r="BE3" s="311"/>
      <c r="BF3" s="311"/>
    </row>
    <row r="4" spans="1:125" ht="17.25" thickBot="1" x14ac:dyDescent="0.35">
      <c r="A4" s="424" t="s">
        <v>131</v>
      </c>
      <c r="B4" s="424"/>
      <c r="C4" s="424"/>
      <c r="D4" s="424"/>
      <c r="E4" s="425" t="s">
        <v>132</v>
      </c>
      <c r="F4" s="426"/>
      <c r="G4" s="426"/>
      <c r="H4" s="426"/>
      <c r="I4" s="426"/>
      <c r="J4" s="426"/>
      <c r="K4" s="426"/>
      <c r="L4" s="426"/>
      <c r="M4" s="426"/>
      <c r="N4" s="426"/>
      <c r="O4" s="426"/>
      <c r="P4" s="426"/>
      <c r="Q4" s="426"/>
      <c r="R4" s="426"/>
      <c r="S4" s="426"/>
      <c r="T4" s="426"/>
      <c r="U4" s="426"/>
      <c r="V4" s="426"/>
      <c r="W4" s="426"/>
      <c r="X4" s="426"/>
      <c r="Y4" s="426"/>
      <c r="Z4" s="426"/>
      <c r="AA4" s="426"/>
      <c r="AB4" s="426"/>
      <c r="AC4" s="426"/>
      <c r="AD4" s="465"/>
      <c r="AE4" s="327"/>
      <c r="AF4" s="424" t="s">
        <v>133</v>
      </c>
      <c r="AG4" s="424"/>
      <c r="AH4" s="424"/>
      <c r="AI4" s="424"/>
      <c r="AJ4" s="424"/>
      <c r="AK4" s="424"/>
      <c r="AL4" s="424"/>
      <c r="AM4" s="424"/>
      <c r="AN4" s="424"/>
      <c r="AO4" s="424"/>
      <c r="AP4" s="424"/>
      <c r="AQ4" s="424"/>
      <c r="AR4" s="424"/>
      <c r="AS4" s="424"/>
      <c r="AT4" s="424"/>
      <c r="AU4" s="424"/>
      <c r="AV4" s="424"/>
      <c r="AW4" s="424"/>
      <c r="AX4" s="424"/>
      <c r="AY4" s="424"/>
      <c r="AZ4" s="424"/>
      <c r="BA4" s="424"/>
      <c r="BB4" s="424"/>
      <c r="BC4" s="424"/>
      <c r="BD4" s="424" t="s">
        <v>134</v>
      </c>
      <c r="BE4" s="424"/>
      <c r="BF4" s="352"/>
      <c r="BG4" s="424" t="s">
        <v>236</v>
      </c>
      <c r="BH4" s="424"/>
      <c r="BI4" s="424"/>
      <c r="BJ4" s="424"/>
      <c r="BK4" s="459" t="s">
        <v>234</v>
      </c>
      <c r="BL4" s="460"/>
      <c r="BM4" s="460"/>
      <c r="BN4" s="460"/>
      <c r="BO4" s="460"/>
      <c r="BP4" s="460"/>
      <c r="BQ4" s="484" t="s">
        <v>407</v>
      </c>
      <c r="BR4" s="485"/>
      <c r="BS4" s="485"/>
      <c r="BT4" s="485"/>
      <c r="BU4" s="485"/>
      <c r="BV4" s="485"/>
      <c r="BW4" s="485"/>
      <c r="BX4" s="485"/>
      <c r="BY4" s="485"/>
      <c r="BZ4" s="485"/>
      <c r="CA4" s="485"/>
      <c r="CB4" s="485"/>
      <c r="CC4" s="485"/>
      <c r="CD4" s="485"/>
      <c r="CE4" s="485"/>
      <c r="CF4" s="485"/>
      <c r="CG4" s="485"/>
      <c r="CH4" s="486"/>
      <c r="CI4" s="487"/>
      <c r="CJ4" s="488" t="s">
        <v>408</v>
      </c>
      <c r="CK4" s="488"/>
      <c r="CL4" s="488"/>
      <c r="CM4" s="488"/>
      <c r="CN4" s="488"/>
      <c r="CO4" s="488"/>
      <c r="CP4" s="488"/>
      <c r="CQ4" s="488"/>
      <c r="CR4" s="488"/>
      <c r="CS4" s="488"/>
      <c r="CT4" s="488"/>
      <c r="CU4" s="488"/>
      <c r="CV4" s="488"/>
      <c r="CW4" s="488"/>
      <c r="CX4" s="488"/>
      <c r="CY4" s="488"/>
      <c r="CZ4" s="488"/>
      <c r="DA4" s="488"/>
      <c r="DB4" s="489"/>
      <c r="DC4" s="490" t="s">
        <v>409</v>
      </c>
      <c r="DD4" s="491"/>
      <c r="DE4" s="491"/>
      <c r="DF4" s="491"/>
      <c r="DG4" s="491"/>
      <c r="DH4" s="491"/>
      <c r="DI4" s="491"/>
      <c r="DJ4" s="491"/>
      <c r="DK4" s="491"/>
      <c r="DL4" s="491"/>
      <c r="DM4" s="491"/>
      <c r="DN4" s="491"/>
      <c r="DO4" s="491"/>
      <c r="DP4" s="491"/>
      <c r="DQ4" s="491"/>
      <c r="DR4" s="491"/>
      <c r="DS4" s="491"/>
      <c r="DT4" s="492"/>
      <c r="DU4" s="493"/>
    </row>
    <row r="5" spans="1:125" ht="17.25" thickBot="1" x14ac:dyDescent="0.35">
      <c r="A5" s="328"/>
      <c r="B5" s="329"/>
      <c r="C5" s="111"/>
      <c r="D5" s="111"/>
      <c r="E5" s="111"/>
      <c r="F5" s="466" t="s">
        <v>4</v>
      </c>
      <c r="G5" s="468"/>
      <c r="H5" s="424" t="s">
        <v>2</v>
      </c>
      <c r="I5" s="424"/>
      <c r="J5" s="424"/>
      <c r="K5" s="424"/>
      <c r="L5" s="424"/>
      <c r="M5" s="424"/>
      <c r="N5" s="424"/>
      <c r="O5" s="424"/>
      <c r="P5" s="424"/>
      <c r="Q5" s="424"/>
      <c r="R5" s="424"/>
      <c r="S5" s="424"/>
      <c r="T5" s="424"/>
      <c r="U5" s="424"/>
      <c r="V5" s="424"/>
      <c r="W5" s="424"/>
      <c r="X5" s="424"/>
      <c r="Y5" s="424"/>
      <c r="Z5" s="424"/>
      <c r="AA5" s="111"/>
      <c r="AB5" s="111"/>
      <c r="AC5" s="111"/>
      <c r="AD5" s="111"/>
      <c r="AE5" s="111"/>
      <c r="AF5" s="112"/>
      <c r="AG5" s="112"/>
      <c r="AH5" s="111"/>
      <c r="AI5" s="111"/>
      <c r="AJ5" s="424" t="s">
        <v>8</v>
      </c>
      <c r="AK5" s="424"/>
      <c r="AL5" s="424"/>
      <c r="AM5" s="424"/>
      <c r="AN5" s="424"/>
      <c r="AO5" s="424"/>
      <c r="AP5" s="424"/>
      <c r="AQ5" s="424"/>
      <c r="AR5" s="424"/>
      <c r="AS5" s="424"/>
      <c r="AT5" s="424"/>
      <c r="AU5" s="424"/>
      <c r="AV5" s="424"/>
      <c r="AW5" s="424"/>
      <c r="AX5" s="424"/>
      <c r="AY5" s="424"/>
      <c r="AZ5" s="424"/>
      <c r="BA5" s="424"/>
      <c r="BB5" s="424"/>
      <c r="BC5" s="424"/>
      <c r="BD5" s="118"/>
      <c r="BE5" s="118"/>
      <c r="BF5" s="117"/>
      <c r="BG5" s="116"/>
      <c r="BH5" s="116"/>
      <c r="BI5" s="116"/>
      <c r="BJ5" s="116"/>
      <c r="BK5" s="460"/>
      <c r="BL5" s="460"/>
      <c r="BM5" s="460"/>
      <c r="BN5" s="460"/>
      <c r="BO5" s="460"/>
      <c r="BP5" s="460"/>
      <c r="BQ5" s="494" t="s">
        <v>425</v>
      </c>
      <c r="BR5" s="495"/>
      <c r="BS5" s="495"/>
      <c r="BT5" s="495"/>
      <c r="BU5" s="495"/>
      <c r="BV5" s="495"/>
      <c r="BW5" s="495"/>
      <c r="BX5" s="495"/>
      <c r="BY5" s="496"/>
      <c r="BZ5" s="497" t="s">
        <v>268</v>
      </c>
      <c r="CA5" s="498"/>
      <c r="CB5" s="498"/>
      <c r="CC5" s="498"/>
      <c r="CD5" s="498"/>
      <c r="CE5" s="498"/>
      <c r="CF5" s="499"/>
      <c r="CG5" s="500" t="s">
        <v>274</v>
      </c>
      <c r="CH5" s="501"/>
      <c r="CI5" s="502"/>
      <c r="CJ5" s="488" t="s">
        <v>425</v>
      </c>
      <c r="CK5" s="488"/>
      <c r="CL5" s="488"/>
      <c r="CM5" s="488"/>
      <c r="CN5" s="488"/>
      <c r="CO5" s="488"/>
      <c r="CP5" s="488"/>
      <c r="CQ5" s="488"/>
      <c r="CR5" s="489"/>
      <c r="CS5" s="503" t="s">
        <v>268</v>
      </c>
      <c r="CT5" s="504"/>
      <c r="CU5" s="504"/>
      <c r="CV5" s="504"/>
      <c r="CW5" s="504"/>
      <c r="CX5" s="504"/>
      <c r="CY5" s="505"/>
      <c r="CZ5" s="506" t="s">
        <v>274</v>
      </c>
      <c r="DA5" s="507"/>
      <c r="DB5" s="508"/>
      <c r="DC5" s="509" t="s">
        <v>425</v>
      </c>
      <c r="DD5" s="509"/>
      <c r="DE5" s="509"/>
      <c r="DF5" s="509"/>
      <c r="DG5" s="509"/>
      <c r="DH5" s="509"/>
      <c r="DI5" s="509"/>
      <c r="DJ5" s="509"/>
      <c r="DK5" s="510"/>
      <c r="DL5" s="511" t="s">
        <v>268</v>
      </c>
      <c r="DM5" s="509"/>
      <c r="DN5" s="509"/>
      <c r="DO5" s="509"/>
      <c r="DP5" s="509"/>
      <c r="DQ5" s="509"/>
      <c r="DR5" s="510"/>
      <c r="DS5" s="512" t="s">
        <v>274</v>
      </c>
      <c r="DT5" s="513"/>
      <c r="DU5" s="514"/>
    </row>
    <row r="6" spans="1:125" ht="33" x14ac:dyDescent="0.3">
      <c r="A6" s="330"/>
      <c r="B6" s="331"/>
      <c r="C6" s="306"/>
      <c r="D6" s="306"/>
      <c r="E6" s="306"/>
      <c r="F6" s="469"/>
      <c r="G6" s="471"/>
      <c r="H6" s="424" t="s">
        <v>325</v>
      </c>
      <c r="I6" s="424"/>
      <c r="J6" s="424"/>
      <c r="K6" s="424"/>
      <c r="L6" s="424"/>
      <c r="M6" s="424"/>
      <c r="N6" s="424"/>
      <c r="O6" s="424"/>
      <c r="P6" s="424"/>
      <c r="Q6" s="424"/>
      <c r="R6" s="424"/>
      <c r="S6" s="424"/>
      <c r="T6" s="424"/>
      <c r="U6" s="424"/>
      <c r="V6" s="424"/>
      <c r="W6" s="424"/>
      <c r="X6" s="424"/>
      <c r="Y6" s="424"/>
      <c r="Z6" s="424"/>
      <c r="AA6" s="306"/>
      <c r="AB6" s="306"/>
      <c r="AC6" s="306"/>
      <c r="AD6" s="306"/>
      <c r="AE6" s="306"/>
      <c r="AF6" s="135"/>
      <c r="AG6" s="135"/>
      <c r="AH6" s="306"/>
      <c r="AI6" s="306"/>
      <c r="AJ6" s="111"/>
      <c r="AK6" s="111"/>
      <c r="AL6" s="111"/>
      <c r="AM6" s="111"/>
      <c r="AN6" s="111"/>
      <c r="AO6" s="111"/>
      <c r="AP6" s="111"/>
      <c r="AQ6" s="111"/>
      <c r="AR6" s="111"/>
      <c r="AS6" s="111"/>
      <c r="AT6" s="111"/>
      <c r="AU6" s="111"/>
      <c r="AV6" s="111"/>
      <c r="AW6" s="111"/>
      <c r="AX6" s="111"/>
      <c r="AY6" s="111"/>
      <c r="AZ6" s="111"/>
      <c r="BA6" s="111"/>
      <c r="BB6" s="111"/>
      <c r="BC6" s="111"/>
      <c r="BD6" s="194"/>
      <c r="BE6" s="194"/>
      <c r="BF6" s="195"/>
      <c r="BG6" s="136"/>
      <c r="BH6" s="136"/>
      <c r="BI6" s="136"/>
      <c r="BJ6" s="136"/>
      <c r="BK6" s="332"/>
      <c r="BL6" s="332"/>
      <c r="BM6" s="332"/>
      <c r="BN6" s="332"/>
      <c r="BO6" s="332"/>
      <c r="BP6" s="332"/>
      <c r="BQ6" s="541" t="s">
        <v>235</v>
      </c>
      <c r="BR6" s="542"/>
      <c r="BS6" s="469" t="s">
        <v>236</v>
      </c>
      <c r="BT6" s="470"/>
      <c r="BU6" s="470"/>
      <c r="BV6" s="543"/>
      <c r="BW6" s="299" t="s">
        <v>405</v>
      </c>
      <c r="BX6" s="544" t="s">
        <v>234</v>
      </c>
      <c r="BY6" s="545"/>
      <c r="BZ6" s="546" t="s">
        <v>235</v>
      </c>
      <c r="CA6" s="471"/>
      <c r="CB6" s="547" t="s">
        <v>236</v>
      </c>
      <c r="CC6" s="548"/>
      <c r="CD6" s="233" t="s">
        <v>405</v>
      </c>
      <c r="CE6" s="552" t="s">
        <v>234</v>
      </c>
      <c r="CF6" s="553"/>
      <c r="CG6" s="554" t="s">
        <v>272</v>
      </c>
      <c r="CH6" s="556" t="s">
        <v>273</v>
      </c>
      <c r="CI6" s="558" t="s">
        <v>247</v>
      </c>
      <c r="CJ6" s="519" t="s">
        <v>235</v>
      </c>
      <c r="CK6" s="520"/>
      <c r="CL6" s="521" t="s">
        <v>236</v>
      </c>
      <c r="CM6" s="521"/>
      <c r="CN6" s="521"/>
      <c r="CO6" s="521"/>
      <c r="CP6" s="288" t="s">
        <v>405</v>
      </c>
      <c r="CQ6" s="522" t="s">
        <v>234</v>
      </c>
      <c r="CR6" s="523"/>
      <c r="CS6" s="524" t="s">
        <v>235</v>
      </c>
      <c r="CT6" s="525"/>
      <c r="CU6" s="526" t="s">
        <v>236</v>
      </c>
      <c r="CV6" s="526"/>
      <c r="CW6" s="234" t="s">
        <v>405</v>
      </c>
      <c r="CX6" s="527" t="s">
        <v>234</v>
      </c>
      <c r="CY6" s="528"/>
      <c r="CZ6" s="529" t="s">
        <v>436</v>
      </c>
      <c r="DA6" s="525" t="s">
        <v>437</v>
      </c>
      <c r="DB6" s="532" t="s">
        <v>438</v>
      </c>
      <c r="DC6" s="534" t="s">
        <v>235</v>
      </c>
      <c r="DD6" s="535"/>
      <c r="DE6" s="515" t="s">
        <v>236</v>
      </c>
      <c r="DF6" s="515"/>
      <c r="DG6" s="515"/>
      <c r="DH6" s="515"/>
      <c r="DI6" s="296" t="s">
        <v>405</v>
      </c>
      <c r="DJ6" s="516" t="s">
        <v>234</v>
      </c>
      <c r="DK6" s="517"/>
      <c r="DL6" s="536" t="s">
        <v>235</v>
      </c>
      <c r="DM6" s="537"/>
      <c r="DN6" s="538" t="s">
        <v>236</v>
      </c>
      <c r="DO6" s="538"/>
      <c r="DP6" s="237" t="s">
        <v>405</v>
      </c>
      <c r="DQ6" s="539" t="s">
        <v>234</v>
      </c>
      <c r="DR6" s="540"/>
      <c r="DS6" s="536" t="s">
        <v>420</v>
      </c>
      <c r="DT6" s="537" t="s">
        <v>421</v>
      </c>
      <c r="DU6" s="518" t="s">
        <v>422</v>
      </c>
    </row>
    <row r="7" spans="1:125" s="334" customFormat="1" ht="81" customHeight="1" x14ac:dyDescent="0.25">
      <c r="A7" s="333" t="s">
        <v>0</v>
      </c>
      <c r="B7" s="211" t="s">
        <v>187</v>
      </c>
      <c r="C7" s="211" t="s">
        <v>303</v>
      </c>
      <c r="D7" s="211" t="s">
        <v>304</v>
      </c>
      <c r="E7" s="211" t="s">
        <v>45</v>
      </c>
      <c r="F7" s="211" t="s">
        <v>306</v>
      </c>
      <c r="G7" s="257" t="s">
        <v>307</v>
      </c>
      <c r="H7" s="188" t="s">
        <v>324</v>
      </c>
      <c r="I7" s="188" t="s">
        <v>326</v>
      </c>
      <c r="J7" s="188" t="s">
        <v>327</v>
      </c>
      <c r="K7" s="188" t="s">
        <v>328</v>
      </c>
      <c r="L7" s="188" t="s">
        <v>329</v>
      </c>
      <c r="M7" s="188" t="s">
        <v>330</v>
      </c>
      <c r="N7" s="188" t="s">
        <v>331</v>
      </c>
      <c r="O7" s="188" t="s">
        <v>332</v>
      </c>
      <c r="P7" s="188" t="s">
        <v>333</v>
      </c>
      <c r="Q7" s="188" t="s">
        <v>334</v>
      </c>
      <c r="R7" s="188" t="s">
        <v>335</v>
      </c>
      <c r="S7" s="188" t="s">
        <v>336</v>
      </c>
      <c r="T7" s="188" t="s">
        <v>337</v>
      </c>
      <c r="U7" s="188" t="s">
        <v>338</v>
      </c>
      <c r="V7" s="188" t="s">
        <v>339</v>
      </c>
      <c r="W7" s="188" t="s">
        <v>340</v>
      </c>
      <c r="X7" s="188" t="s">
        <v>341</v>
      </c>
      <c r="Y7" s="188" t="s">
        <v>342</v>
      </c>
      <c r="Z7" s="188" t="s">
        <v>343</v>
      </c>
      <c r="AA7" s="211" t="s">
        <v>344</v>
      </c>
      <c r="AB7" s="211" t="s">
        <v>2</v>
      </c>
      <c r="AC7" s="211" t="s">
        <v>345</v>
      </c>
      <c r="AD7" s="211" t="s">
        <v>346</v>
      </c>
      <c r="AE7" s="211"/>
      <c r="AF7" s="113" t="s">
        <v>11</v>
      </c>
      <c r="AG7" s="113" t="s">
        <v>11</v>
      </c>
      <c r="AH7" s="211" t="s">
        <v>154</v>
      </c>
      <c r="AI7" s="211" t="s">
        <v>12</v>
      </c>
      <c r="AJ7" s="113" t="s">
        <v>365</v>
      </c>
      <c r="AK7" s="211" t="s">
        <v>390</v>
      </c>
      <c r="AL7" s="211" t="s">
        <v>368</v>
      </c>
      <c r="AM7" s="211" t="s">
        <v>391</v>
      </c>
      <c r="AN7" s="211" t="s">
        <v>369</v>
      </c>
      <c r="AO7" s="211" t="s">
        <v>366</v>
      </c>
      <c r="AP7" s="211" t="s">
        <v>370</v>
      </c>
      <c r="AQ7" s="211" t="s">
        <v>367</v>
      </c>
      <c r="AR7" s="211" t="s">
        <v>371</v>
      </c>
      <c r="AS7" s="211" t="s">
        <v>392</v>
      </c>
      <c r="AT7" s="211" t="s">
        <v>372</v>
      </c>
      <c r="AU7" s="211" t="s">
        <v>393</v>
      </c>
      <c r="AV7" s="211" t="s">
        <v>373</v>
      </c>
      <c r="AW7" s="211" t="s">
        <v>389</v>
      </c>
      <c r="AX7" s="211" t="s">
        <v>388</v>
      </c>
      <c r="AY7" s="113" t="s">
        <v>374</v>
      </c>
      <c r="AZ7" s="113" t="s">
        <v>375</v>
      </c>
      <c r="BA7" s="211" t="s">
        <v>376</v>
      </c>
      <c r="BB7" s="211" t="s">
        <v>377</v>
      </c>
      <c r="BC7" s="211" t="s">
        <v>378</v>
      </c>
      <c r="BD7" s="211" t="s">
        <v>44</v>
      </c>
      <c r="BE7" s="113" t="s">
        <v>29</v>
      </c>
      <c r="BF7" s="196" t="s">
        <v>400</v>
      </c>
      <c r="BG7" s="211" t="s">
        <v>34</v>
      </c>
      <c r="BH7" s="211" t="s">
        <v>35</v>
      </c>
      <c r="BI7" s="211" t="s">
        <v>250</v>
      </c>
      <c r="BJ7" s="211" t="s">
        <v>237</v>
      </c>
      <c r="BK7" s="197" t="s">
        <v>238</v>
      </c>
      <c r="BL7" s="197" t="s">
        <v>239</v>
      </c>
      <c r="BM7" s="197" t="s">
        <v>35</v>
      </c>
      <c r="BN7" s="197" t="s">
        <v>240</v>
      </c>
      <c r="BO7" s="197" t="s">
        <v>241</v>
      </c>
      <c r="BP7" s="197" t="s">
        <v>242</v>
      </c>
      <c r="BQ7" s="297" t="s">
        <v>243</v>
      </c>
      <c r="BR7" s="298" t="s">
        <v>245</v>
      </c>
      <c r="BS7" s="257" t="s">
        <v>402</v>
      </c>
      <c r="BT7" s="257" t="s">
        <v>403</v>
      </c>
      <c r="BU7" s="362" t="s">
        <v>246</v>
      </c>
      <c r="BV7" s="362" t="s">
        <v>252</v>
      </c>
      <c r="BW7" s="300" t="s">
        <v>404</v>
      </c>
      <c r="BX7" s="301" t="s">
        <v>248</v>
      </c>
      <c r="BY7" s="302" t="s">
        <v>249</v>
      </c>
      <c r="BZ7" s="210" t="s">
        <v>269</v>
      </c>
      <c r="CA7" s="211" t="s">
        <v>244</v>
      </c>
      <c r="CB7" s="137" t="s">
        <v>270</v>
      </c>
      <c r="CC7" s="258" t="s">
        <v>271</v>
      </c>
      <c r="CD7" s="205" t="s">
        <v>406</v>
      </c>
      <c r="CE7" s="134" t="s">
        <v>248</v>
      </c>
      <c r="CF7" s="146" t="s">
        <v>249</v>
      </c>
      <c r="CG7" s="555"/>
      <c r="CH7" s="557"/>
      <c r="CI7" s="559"/>
      <c r="CJ7" s="286" t="s">
        <v>426</v>
      </c>
      <c r="CK7" s="286" t="s">
        <v>427</v>
      </c>
      <c r="CL7" s="287" t="s">
        <v>402</v>
      </c>
      <c r="CM7" s="287" t="s">
        <v>403</v>
      </c>
      <c r="CN7" s="287" t="s">
        <v>428</v>
      </c>
      <c r="CO7" s="287" t="s">
        <v>429</v>
      </c>
      <c r="CP7" s="289" t="s">
        <v>404</v>
      </c>
      <c r="CQ7" s="290" t="s">
        <v>430</v>
      </c>
      <c r="CR7" s="291" t="s">
        <v>431</v>
      </c>
      <c r="CS7" s="214" t="s">
        <v>432</v>
      </c>
      <c r="CT7" s="212" t="s">
        <v>433</v>
      </c>
      <c r="CU7" s="215" t="s">
        <v>434</v>
      </c>
      <c r="CV7" s="215" t="s">
        <v>435</v>
      </c>
      <c r="CW7" s="213" t="s">
        <v>406</v>
      </c>
      <c r="CX7" s="216" t="s">
        <v>430</v>
      </c>
      <c r="CY7" s="230" t="s">
        <v>431</v>
      </c>
      <c r="CZ7" s="530"/>
      <c r="DA7" s="531"/>
      <c r="DB7" s="533"/>
      <c r="DC7" s="293" t="s">
        <v>410</v>
      </c>
      <c r="DD7" s="293" t="s">
        <v>411</v>
      </c>
      <c r="DE7" s="292" t="s">
        <v>402</v>
      </c>
      <c r="DF7" s="292" t="s">
        <v>403</v>
      </c>
      <c r="DG7" s="292" t="s">
        <v>412</v>
      </c>
      <c r="DH7" s="292" t="s">
        <v>413</v>
      </c>
      <c r="DI7" s="296" t="s">
        <v>404</v>
      </c>
      <c r="DJ7" s="294" t="s">
        <v>414</v>
      </c>
      <c r="DK7" s="295" t="s">
        <v>415</v>
      </c>
      <c r="DL7" s="249" t="s">
        <v>416</v>
      </c>
      <c r="DM7" s="238" t="s">
        <v>417</v>
      </c>
      <c r="DN7" s="239" t="s">
        <v>418</v>
      </c>
      <c r="DO7" s="239" t="s">
        <v>419</v>
      </c>
      <c r="DP7" s="237" t="s">
        <v>406</v>
      </c>
      <c r="DQ7" s="240" t="s">
        <v>414</v>
      </c>
      <c r="DR7" s="241" t="s">
        <v>415</v>
      </c>
      <c r="DS7" s="536"/>
      <c r="DT7" s="537"/>
      <c r="DU7" s="518"/>
    </row>
    <row r="8" spans="1:125" s="201" customFormat="1" ht="148.5" x14ac:dyDescent="0.3">
      <c r="A8" s="171">
        <v>3</v>
      </c>
      <c r="B8" s="170" t="str">
        <f>IFERROR(VLOOKUP($A8,Riesgos!$A$7:$H$12,2,FALSE),"")</f>
        <v>Administración de Bienes e Infraestructura</v>
      </c>
      <c r="C8" s="170" t="str">
        <f>IFERROR(VLOOKUP($A8,Riesgos!$A$7:$H$12,7,FALSE),"")</f>
        <v>Debido al abuso de autoridad en el cargo o deficiente control de los bienes, permitiendo que un tercero haga uso indebido de ellos.</v>
      </c>
      <c r="D8" s="170" t="str">
        <f>IFERROR(VLOOKUP($A8,Riesgos!$A$7:$H$12,8,FALSE),"")</f>
        <v>Posibilidad de afectación económica por destinar los bienes o recursos de la entidad a actividades no relacionadas con la misión o las funciones institucionales, debido al abuso de autoridad en el cargo o deficiente control de los bienes, permitiendo que un tercero haga uso indebido de ellos.</v>
      </c>
      <c r="E8" s="171" t="s">
        <v>120</v>
      </c>
      <c r="F8" s="193">
        <v>1</v>
      </c>
      <c r="G8" s="189" t="str">
        <f>IF(ISNUMBER(F8),VLOOKUP(F8,'Listas y tablas'!$AC$2:$AF$7,2,FALSE),"")</f>
        <v>Rara vez</v>
      </c>
      <c r="H8" s="193" t="s">
        <v>280</v>
      </c>
      <c r="I8" s="193" t="s">
        <v>280</v>
      </c>
      <c r="J8" s="193" t="s">
        <v>279</v>
      </c>
      <c r="K8" s="193" t="s">
        <v>279</v>
      </c>
      <c r="L8" s="193" t="s">
        <v>280</v>
      </c>
      <c r="M8" s="193" t="s">
        <v>280</v>
      </c>
      <c r="N8" s="193" t="s">
        <v>280</v>
      </c>
      <c r="O8" s="193" t="s">
        <v>279</v>
      </c>
      <c r="P8" s="193" t="s">
        <v>279</v>
      </c>
      <c r="Q8" s="193" t="s">
        <v>280</v>
      </c>
      <c r="R8" s="193" t="s">
        <v>280</v>
      </c>
      <c r="S8" s="193" t="s">
        <v>280</v>
      </c>
      <c r="T8" s="193" t="s">
        <v>280</v>
      </c>
      <c r="U8" s="193" t="s">
        <v>279</v>
      </c>
      <c r="V8" s="193" t="s">
        <v>279</v>
      </c>
      <c r="W8" s="193" t="s">
        <v>279</v>
      </c>
      <c r="X8" s="193" t="s">
        <v>279</v>
      </c>
      <c r="Y8" s="193" t="s">
        <v>279</v>
      </c>
      <c r="Z8" s="193" t="s">
        <v>279</v>
      </c>
      <c r="AA8" s="189">
        <f>COUNTIF(H8:Z8,"Sí")</f>
        <v>9</v>
      </c>
      <c r="AB8" s="202" t="str">
        <f>+IF(AA8&gt;0,IF(AA8&gt;=12,"Catastrófico",IF(AA8&gt;=6,"Mayor","Moderado")),"")</f>
        <v>Mayor</v>
      </c>
      <c r="AC8" s="203" t="str">
        <f>CONCATENATE(G8," ",AB8)</f>
        <v>Rara vez Mayor</v>
      </c>
      <c r="AD8" s="204" t="str">
        <f>IFERROR(VLOOKUP(AC8,'Listas y tablas'!$AH$3:$AI$17,2,FALSE),"")</f>
        <v>Bajo</v>
      </c>
      <c r="AE8" s="203" t="str">
        <f>+IF(ISTEXT(D8),"C","")</f>
        <v>C</v>
      </c>
      <c r="AF8" s="353">
        <f>IF(ISTEXT(D8),1,"")</f>
        <v>1</v>
      </c>
      <c r="AG8" s="353" t="str">
        <f>IF(ISTEXT(D8),CONCATENATE(AE8,AF8),"")</f>
        <v>C1</v>
      </c>
      <c r="AH8" s="345" t="s">
        <v>535</v>
      </c>
      <c r="AI8" s="353" t="str">
        <f>IF(OR(AJ8="Preventivo",AJ8="Detectivo"),"Probabilidad",IF(AJ8="Correctivo","Impacto",""))</f>
        <v>Probabilidad</v>
      </c>
      <c r="AJ8" s="321" t="s">
        <v>14</v>
      </c>
      <c r="AK8" s="321" t="s">
        <v>280</v>
      </c>
      <c r="AL8" s="354"/>
      <c r="AM8" s="321" t="s">
        <v>280</v>
      </c>
      <c r="AN8" s="354"/>
      <c r="AO8" s="321" t="s">
        <v>279</v>
      </c>
      <c r="AP8" s="354"/>
      <c r="AQ8" s="321" t="s">
        <v>280</v>
      </c>
      <c r="AR8" s="354"/>
      <c r="AS8" s="321" t="s">
        <v>280</v>
      </c>
      <c r="AT8" s="354"/>
      <c r="AU8" s="321" t="s">
        <v>280</v>
      </c>
      <c r="AV8" s="354"/>
      <c r="AW8" s="321" t="s">
        <v>280</v>
      </c>
      <c r="AX8" s="353">
        <f>IF(AW8="Sí",30,0)</f>
        <v>30</v>
      </c>
      <c r="AY8" s="353">
        <f>+AL8+AN8+AP8+AR8+AT8+AV8+AX8</f>
        <v>30</v>
      </c>
      <c r="AZ8" s="353">
        <f>+IF(AY8&gt;=76,2,IF(AY8&gt;50,1,0))</f>
        <v>0</v>
      </c>
      <c r="BA8" s="353">
        <f>IF(ISTEXT(AJ8),IF(F8-AZ8&lt;1,1,F8-AZ8),"")</f>
        <v>1</v>
      </c>
      <c r="BB8" s="353" t="str">
        <f>IFERROR(IF(ISNUMBER(BA8),VLOOKUP(BA8,'Listas y tablas'!$AC$2:$AF$7,2,FALSE),""),"")</f>
        <v>Rara vez</v>
      </c>
      <c r="BC8" s="353" t="str">
        <f t="shared" ref="BC8" si="0">CONCATENATE(BB8," ",AB8)</f>
        <v>Rara vez Mayor</v>
      </c>
      <c r="BD8" s="355" t="str">
        <f>IFERROR(VLOOKUP(BC8,'Listas y tablas'!$AH$3:$AI$17,2,FALSE),"")</f>
        <v>Bajo</v>
      </c>
      <c r="BE8" s="336" t="s">
        <v>128</v>
      </c>
      <c r="BF8" s="322" t="s">
        <v>534</v>
      </c>
      <c r="BG8" s="307" t="s">
        <v>533</v>
      </c>
      <c r="BH8" s="307" t="s">
        <v>470</v>
      </c>
      <c r="BI8" s="346">
        <v>45778</v>
      </c>
      <c r="BJ8" s="346">
        <v>45808</v>
      </c>
      <c r="BK8" s="347" t="s">
        <v>480</v>
      </c>
      <c r="BL8" s="347" t="s">
        <v>481</v>
      </c>
      <c r="BM8" s="307" t="s">
        <v>470</v>
      </c>
      <c r="BN8" s="307" t="s">
        <v>482</v>
      </c>
      <c r="BO8" s="307" t="s">
        <v>483</v>
      </c>
      <c r="BP8" s="307" t="s">
        <v>484</v>
      </c>
      <c r="BQ8" s="360"/>
      <c r="BR8" s="122"/>
      <c r="BS8" s="120"/>
      <c r="BT8" s="120"/>
      <c r="BU8" s="122"/>
      <c r="BV8" s="120"/>
      <c r="BW8" s="120"/>
      <c r="BX8" s="120"/>
      <c r="BY8" s="140"/>
      <c r="BZ8" s="364"/>
      <c r="CA8" s="317"/>
      <c r="CB8" s="164"/>
      <c r="CC8" s="206"/>
      <c r="CD8" s="164"/>
      <c r="CE8" s="164"/>
      <c r="CF8" s="167"/>
      <c r="CG8" s="364"/>
      <c r="CH8" s="366"/>
      <c r="CI8" s="367"/>
      <c r="CJ8" s="368"/>
      <c r="CK8" s="368"/>
      <c r="CL8" s="218"/>
      <c r="CM8" s="218"/>
      <c r="CN8" s="368"/>
      <c r="CO8" s="368"/>
      <c r="CP8" s="218"/>
      <c r="CQ8" s="218"/>
      <c r="CR8" s="231"/>
      <c r="CS8" s="235"/>
      <c r="CT8" s="219"/>
      <c r="CU8" s="219"/>
      <c r="CV8" s="219"/>
      <c r="CW8" s="219"/>
      <c r="CX8" s="219"/>
      <c r="CY8" s="220"/>
      <c r="CZ8" s="227"/>
      <c r="DA8" s="219"/>
      <c r="DB8" s="220"/>
      <c r="DC8" s="242"/>
      <c r="DD8" s="243"/>
      <c r="DE8" s="243"/>
      <c r="DF8" s="243"/>
      <c r="DG8" s="243"/>
      <c r="DH8" s="243"/>
      <c r="DI8" s="243"/>
      <c r="DJ8" s="243"/>
      <c r="DK8" s="244"/>
      <c r="DL8" s="250"/>
      <c r="DM8" s="251"/>
      <c r="DN8" s="251"/>
      <c r="DO8" s="251"/>
      <c r="DP8" s="251"/>
      <c r="DQ8" s="251"/>
      <c r="DR8" s="252"/>
      <c r="DS8" s="250"/>
      <c r="DT8" s="251"/>
      <c r="DU8" s="252"/>
    </row>
    <row r="9" spans="1:125" ht="181.5" x14ac:dyDescent="0.3">
      <c r="A9" s="192"/>
      <c r="B9" s="192"/>
      <c r="C9" s="122" t="s">
        <v>125</v>
      </c>
      <c r="D9" s="122" t="s">
        <v>125</v>
      </c>
      <c r="E9" s="122"/>
      <c r="F9" s="192"/>
      <c r="G9" s="122"/>
      <c r="H9" s="192"/>
      <c r="I9" s="192"/>
      <c r="J9" s="192"/>
      <c r="K9" s="192"/>
      <c r="L9" s="192"/>
      <c r="M9" s="192"/>
      <c r="N9" s="192"/>
      <c r="O9" s="192"/>
      <c r="P9" s="192"/>
      <c r="Q9" s="192"/>
      <c r="R9" s="192"/>
      <c r="S9" s="192"/>
      <c r="T9" s="192"/>
      <c r="U9" s="192"/>
      <c r="V9" s="192"/>
      <c r="W9" s="192"/>
      <c r="X9" s="192"/>
      <c r="Y9" s="192"/>
      <c r="Z9" s="192"/>
      <c r="AA9" s="122"/>
      <c r="AB9" s="122"/>
      <c r="AC9" s="122"/>
      <c r="AD9" s="192"/>
      <c r="AE9" s="122"/>
      <c r="AF9" s="122"/>
      <c r="AG9" s="122"/>
      <c r="AH9" s="122"/>
      <c r="AI9" s="122"/>
      <c r="AJ9" s="122"/>
      <c r="AK9" s="122"/>
      <c r="AL9" s="122"/>
      <c r="AM9" s="122"/>
      <c r="AN9" s="122"/>
      <c r="AO9" s="122"/>
      <c r="AP9" s="122"/>
      <c r="AQ9" s="122"/>
      <c r="AR9" s="122"/>
      <c r="AS9" s="122"/>
      <c r="AT9" s="122"/>
      <c r="AU9" s="122"/>
      <c r="AV9" s="122"/>
      <c r="AW9" s="122"/>
      <c r="AX9" s="122"/>
      <c r="AY9" s="122"/>
      <c r="AZ9" s="122"/>
      <c r="BA9" s="122"/>
      <c r="BB9" s="122"/>
      <c r="BC9" s="122"/>
      <c r="BD9" s="122"/>
      <c r="BE9" s="122"/>
      <c r="BF9" s="356"/>
      <c r="BG9" s="356"/>
      <c r="BH9" s="356"/>
      <c r="BI9" s="356"/>
      <c r="BJ9" s="356"/>
      <c r="BK9" s="356"/>
      <c r="BL9" s="356"/>
      <c r="BM9" s="356"/>
      <c r="BN9" s="356"/>
      <c r="BO9" s="356"/>
      <c r="BP9" s="356"/>
      <c r="BQ9" s="141"/>
      <c r="BR9" s="120"/>
      <c r="BS9" s="120"/>
      <c r="BT9" s="120"/>
      <c r="BU9" s="363"/>
      <c r="BV9" s="363"/>
      <c r="BW9" s="120"/>
      <c r="BX9" s="120"/>
      <c r="BY9" s="140"/>
      <c r="BZ9" s="364"/>
      <c r="CA9" s="317"/>
      <c r="CB9" s="164"/>
      <c r="CC9" s="206"/>
      <c r="CD9" s="164"/>
      <c r="CE9" s="164"/>
      <c r="CF9" s="167"/>
      <c r="CG9" s="364"/>
      <c r="CH9" s="366"/>
      <c r="CI9" s="303"/>
      <c r="CJ9" s="217"/>
      <c r="CK9" s="218"/>
      <c r="CL9" s="218"/>
      <c r="CM9" s="218"/>
      <c r="CN9" s="218"/>
      <c r="CO9" s="218"/>
      <c r="CP9" s="218"/>
      <c r="CQ9" s="218"/>
      <c r="CR9" s="231"/>
      <c r="CS9" s="235"/>
      <c r="CT9" s="219"/>
      <c r="CU9" s="219"/>
      <c r="CV9" s="219"/>
      <c r="CW9" s="219"/>
      <c r="CX9" s="219"/>
      <c r="CY9" s="220"/>
      <c r="CZ9" s="227"/>
      <c r="DA9" s="219"/>
      <c r="DB9" s="220"/>
      <c r="DC9" s="242"/>
      <c r="DD9" s="243"/>
      <c r="DE9" s="243"/>
      <c r="DF9" s="243"/>
      <c r="DG9" s="243"/>
      <c r="DH9" s="243"/>
      <c r="DI9" s="243"/>
      <c r="DJ9" s="243"/>
      <c r="DK9" s="244"/>
      <c r="DL9" s="250"/>
      <c r="DM9" s="251"/>
      <c r="DN9" s="251"/>
      <c r="DO9" s="251"/>
      <c r="DP9" s="251"/>
      <c r="DQ9" s="251"/>
      <c r="DR9" s="252"/>
      <c r="DS9" s="250"/>
      <c r="DT9" s="251"/>
      <c r="DU9" s="252"/>
    </row>
    <row r="10" spans="1:125" x14ac:dyDescent="0.3">
      <c r="A10" s="310" t="s">
        <v>251</v>
      </c>
      <c r="B10" s="310" t="s">
        <v>251</v>
      </c>
      <c r="C10" s="310" t="s">
        <v>251</v>
      </c>
      <c r="D10" s="310" t="s">
        <v>251</v>
      </c>
      <c r="E10" s="310" t="s">
        <v>251</v>
      </c>
      <c r="F10" s="310" t="s">
        <v>251</v>
      </c>
      <c r="G10" s="310" t="s">
        <v>251</v>
      </c>
      <c r="H10" s="310" t="s">
        <v>251</v>
      </c>
      <c r="I10" s="310" t="s">
        <v>251</v>
      </c>
      <c r="J10" s="310" t="s">
        <v>251</v>
      </c>
      <c r="K10" s="310" t="s">
        <v>251</v>
      </c>
      <c r="L10" s="310" t="s">
        <v>251</v>
      </c>
      <c r="M10" s="310" t="s">
        <v>251</v>
      </c>
      <c r="N10" s="310" t="s">
        <v>251</v>
      </c>
      <c r="O10" s="310" t="s">
        <v>251</v>
      </c>
      <c r="P10" s="310" t="s">
        <v>251</v>
      </c>
      <c r="Q10" s="310" t="s">
        <v>251</v>
      </c>
      <c r="R10" s="310" t="s">
        <v>251</v>
      </c>
      <c r="S10" s="310" t="s">
        <v>251</v>
      </c>
      <c r="T10" s="310" t="s">
        <v>251</v>
      </c>
      <c r="U10" s="310" t="s">
        <v>251</v>
      </c>
      <c r="V10" s="310" t="s">
        <v>251</v>
      </c>
      <c r="W10" s="310" t="s">
        <v>251</v>
      </c>
      <c r="X10" s="310" t="s">
        <v>251</v>
      </c>
      <c r="Y10" s="310" t="s">
        <v>251</v>
      </c>
      <c r="Z10" s="310" t="s">
        <v>251</v>
      </c>
      <c r="AA10" s="310" t="s">
        <v>251</v>
      </c>
      <c r="AB10" s="310" t="s">
        <v>251</v>
      </c>
      <c r="AC10" s="310" t="s">
        <v>251</v>
      </c>
      <c r="AD10" s="310" t="s">
        <v>251</v>
      </c>
      <c r="AE10" s="310" t="s">
        <v>251</v>
      </c>
      <c r="AF10" s="310" t="s">
        <v>251</v>
      </c>
      <c r="AG10" s="310" t="s">
        <v>251</v>
      </c>
      <c r="AH10" s="310" t="s">
        <v>251</v>
      </c>
      <c r="AI10" s="310" t="s">
        <v>251</v>
      </c>
      <c r="AJ10" s="310" t="s">
        <v>251</v>
      </c>
      <c r="AK10" s="310" t="s">
        <v>251</v>
      </c>
      <c r="AL10" s="310" t="s">
        <v>251</v>
      </c>
      <c r="AM10" s="310" t="s">
        <v>251</v>
      </c>
      <c r="AN10" s="310" t="s">
        <v>251</v>
      </c>
      <c r="AO10" s="310" t="s">
        <v>251</v>
      </c>
      <c r="AP10" s="310" t="s">
        <v>251</v>
      </c>
      <c r="AQ10" s="310" t="s">
        <v>251</v>
      </c>
      <c r="AR10" s="310" t="s">
        <v>251</v>
      </c>
      <c r="AS10" s="310" t="s">
        <v>251</v>
      </c>
      <c r="AT10" s="310" t="s">
        <v>251</v>
      </c>
      <c r="AU10" s="310" t="s">
        <v>251</v>
      </c>
      <c r="AV10" s="310" t="s">
        <v>251</v>
      </c>
      <c r="AW10" s="310" t="s">
        <v>251</v>
      </c>
      <c r="AX10" s="310" t="s">
        <v>251</v>
      </c>
      <c r="AY10" s="310" t="s">
        <v>251</v>
      </c>
      <c r="AZ10" s="310" t="s">
        <v>251</v>
      </c>
      <c r="BA10" s="310" t="s">
        <v>251</v>
      </c>
      <c r="BB10" s="310" t="s">
        <v>251</v>
      </c>
      <c r="BC10" s="310" t="s">
        <v>251</v>
      </c>
      <c r="BD10" s="310" t="s">
        <v>251</v>
      </c>
      <c r="BE10" s="310" t="s">
        <v>251</v>
      </c>
      <c r="BF10" s="310" t="s">
        <v>251</v>
      </c>
      <c r="BG10" s="310" t="s">
        <v>251</v>
      </c>
      <c r="BH10" s="310" t="s">
        <v>251</v>
      </c>
      <c r="BI10" s="310" t="s">
        <v>251</v>
      </c>
      <c r="BJ10" s="310" t="s">
        <v>251</v>
      </c>
      <c r="BK10" s="310" t="s">
        <v>251</v>
      </c>
      <c r="BL10" s="310" t="s">
        <v>251</v>
      </c>
      <c r="BM10" s="310" t="s">
        <v>251</v>
      </c>
      <c r="BN10" s="310" t="s">
        <v>251</v>
      </c>
      <c r="BO10" s="310" t="s">
        <v>251</v>
      </c>
      <c r="BP10" s="310" t="s">
        <v>251</v>
      </c>
    </row>
    <row r="11" spans="1:125" x14ac:dyDescent="0.3">
      <c r="A11" s="309"/>
      <c r="B11" s="309"/>
      <c r="C11" s="309"/>
    </row>
  </sheetData>
  <autoFilter ref="A7:DU10"/>
  <dataConsolidate/>
  <mergeCells count="50">
    <mergeCell ref="DT6:DT7"/>
    <mergeCell ref="DU6:DU7"/>
    <mergeCell ref="DJ6:DK6"/>
    <mergeCell ref="DL6:DM6"/>
    <mergeCell ref="DN6:DO6"/>
    <mergeCell ref="DQ6:DR6"/>
    <mergeCell ref="DS6:DS7"/>
    <mergeCell ref="CZ6:CZ7"/>
    <mergeCell ref="DA6:DA7"/>
    <mergeCell ref="DB6:DB7"/>
    <mergeCell ref="DC6:DD6"/>
    <mergeCell ref="DE6:DH6"/>
    <mergeCell ref="CL6:CO6"/>
    <mergeCell ref="CQ6:CR6"/>
    <mergeCell ref="CS6:CT6"/>
    <mergeCell ref="CU6:CV6"/>
    <mergeCell ref="CX6:CY6"/>
    <mergeCell ref="CE6:CF6"/>
    <mergeCell ref="CG6:CG7"/>
    <mergeCell ref="CH6:CH7"/>
    <mergeCell ref="CI6:CI7"/>
    <mergeCell ref="CJ6:CK6"/>
    <mergeCell ref="BQ6:BR6"/>
    <mergeCell ref="BS6:BV6"/>
    <mergeCell ref="BX6:BY6"/>
    <mergeCell ref="BZ6:CA6"/>
    <mergeCell ref="CB6:CC6"/>
    <mergeCell ref="BQ4:CI4"/>
    <mergeCell ref="CJ4:DB4"/>
    <mergeCell ref="DC4:DU4"/>
    <mergeCell ref="BQ5:BY5"/>
    <mergeCell ref="BZ5:CF5"/>
    <mergeCell ref="CG5:CI5"/>
    <mergeCell ref="CJ5:CR5"/>
    <mergeCell ref="CS5:CY5"/>
    <mergeCell ref="CZ5:DB5"/>
    <mergeCell ref="DC5:DK5"/>
    <mergeCell ref="DL5:DR5"/>
    <mergeCell ref="DS5:DU5"/>
    <mergeCell ref="F5:G6"/>
    <mergeCell ref="H5:Z5"/>
    <mergeCell ref="H6:Z6"/>
    <mergeCell ref="BG4:BJ4"/>
    <mergeCell ref="BK4:BP5"/>
    <mergeCell ref="AJ5:BC5"/>
    <mergeCell ref="A1:BP2"/>
    <mergeCell ref="A4:D4"/>
    <mergeCell ref="AF4:BC4"/>
    <mergeCell ref="BD4:BE4"/>
    <mergeCell ref="E4:AD4"/>
  </mergeCells>
  <conditionalFormatting sqref="AB8">
    <cfRule type="cellIs" dxfId="25" priority="4" operator="equal">
      <formula>"Catastrófico"</formula>
    </cfRule>
    <cfRule type="cellIs" dxfId="24" priority="5" operator="equal">
      <formula>"Mayor"</formula>
    </cfRule>
    <cfRule type="cellIs" dxfId="23" priority="6" operator="equal">
      <formula>"Moderado"</formula>
    </cfRule>
    <cfRule type="cellIs" dxfId="22" priority="7" operator="equal">
      <formula>"Menor"</formula>
    </cfRule>
    <cfRule type="cellIs" dxfId="21" priority="8" operator="equal">
      <formula>"Leve"</formula>
    </cfRule>
  </conditionalFormatting>
  <conditionalFormatting sqref="AD8:AE8">
    <cfRule type="containsText" dxfId="20" priority="18" operator="containsText" text="Bajo">
      <formula>NOT(ISERROR(SEARCH("Bajo",AD8)))</formula>
    </cfRule>
    <cfRule type="containsText" dxfId="19" priority="19" operator="containsText" text="Moderado">
      <formula>NOT(ISERROR(SEARCH("Moderado",AD8)))</formula>
    </cfRule>
    <cfRule type="containsText" dxfId="18" priority="20" operator="containsText" text="Alto">
      <formula>NOT(ISERROR(SEARCH("Alto",AD8)))</formula>
    </cfRule>
    <cfRule type="cellIs" dxfId="17" priority="21" operator="equal">
      <formula>"Extremo"</formula>
    </cfRule>
  </conditionalFormatting>
  <conditionalFormatting sqref="BD8">
    <cfRule type="containsText" dxfId="16" priority="14" operator="containsText" text="Bajo">
      <formula>NOT(ISERROR(SEARCH("Bajo",BD8)))</formula>
    </cfRule>
    <cfRule type="containsText" dxfId="15" priority="15" operator="containsText" text="Moderado">
      <formula>NOT(ISERROR(SEARCH("Moderado",BD8)))</formula>
    </cfRule>
    <cfRule type="containsText" dxfId="14" priority="16" operator="containsText" text="Alto">
      <formula>NOT(ISERROR(SEARCH("Alto",BD8)))</formula>
    </cfRule>
    <cfRule type="cellIs" dxfId="13" priority="17" operator="equal">
      <formula>"Extremo"</formula>
    </cfRule>
  </conditionalFormatting>
  <conditionalFormatting sqref="BW8:BW9 CP8:CP9 DI8:DI9">
    <cfRule type="cellIs" dxfId="12" priority="3" operator="equal">
      <formula>"sí"</formula>
    </cfRule>
  </conditionalFormatting>
  <pageMargins left="0.70866141732283472" right="0.70866141732283472" top="0.74803149606299213" bottom="0.74803149606299213" header="0.31496062992125984" footer="0.31496062992125984"/>
  <pageSetup orientation="portrait" r:id="rId1"/>
  <headerFooter>
    <oddFooter>&amp;LVersión 3  02/05/2022</oddFooter>
  </headerFooter>
  <extLst>
    <ext xmlns:x14="http://schemas.microsoft.com/office/spreadsheetml/2009/9/main" uri="{CCE6A557-97BC-4b89-ADB6-D9C93CAAB3DF}">
      <x14:dataValidations xmlns:xm="http://schemas.microsoft.com/office/excel/2006/main" count="8">
        <x14:dataValidation type="list" allowBlank="1" showInputMessage="1" showErrorMessage="1">
          <x14:formula1>
            <xm:f>'Opciones Tratamiento'!$B$2:$B$5</xm:f>
          </x14:formula1>
          <xm:sqref>BE8</xm:sqref>
        </x14:dataValidation>
        <x14:dataValidation type="list" allowBlank="1" showInputMessage="1" showErrorMessage="1">
          <x14:formula1>
            <xm:f>'Opciones Tratamiento'!$B$13:$B$19</xm:f>
          </x14:formula1>
          <xm:sqref>E8</xm:sqref>
        </x14:dataValidation>
        <x14:dataValidation type="list" allowBlank="1" showInputMessage="1" showErrorMessage="1">
          <x14:formula1>
            <xm:f>'Listas y tablas'!$AC$2:$AC$7</xm:f>
          </x14:formula1>
          <xm:sqref>F8</xm:sqref>
        </x14:dataValidation>
        <x14:dataValidation type="list" allowBlank="1" showInputMessage="1" showErrorMessage="1">
          <x14:formula1>
            <xm:f>'Listas y tablas'!$Z$3:$Z$4</xm:f>
          </x14:formula1>
          <xm:sqref>H8:Z8 AW8 AS8 AO8 AK8 AM8 AQ8 AU8 CD8:CE9 CW8:CX9 CP8:CQ9 DP8:DQ9 DI8:DJ9 DU8:DU9 BW8:BX9 DB8:DB9 CI9</xm:sqref>
        </x14:dataValidation>
        <x14:dataValidation type="list" allowBlank="1" showInputMessage="1" showErrorMessage="1">
          <x14:formula1>
            <xm:f>'Listas y tablas'!#REF!</xm:f>
          </x14:formula1>
          <xm:sqref>CI8</xm:sqref>
        </x14:dataValidation>
        <x14:dataValidation type="list" allowBlank="1" showInputMessage="1" showErrorMessage="1">
          <x14:formula1>
            <xm:f>'Tabla Valoración controles'!$D$4:$D$6</xm:f>
          </x14:formula1>
          <xm:sqref>AJ8</xm:sqref>
        </x14:dataValidation>
        <x14:dataValidation type="list" allowBlank="1" showInputMessage="1" showErrorMessage="1">
          <x14:formula1>
            <xm:f>'Listas y tablas'!$V$3:$V$10</xm:f>
          </x14:formula1>
          <xm:sqref>DO8:DO9 CV8:CV9 CC8:CC9</xm:sqref>
        </x14:dataValidation>
        <x14:dataValidation type="list" allowBlank="1" showInputMessage="1" showErrorMessage="1">
          <x14:formula1>
            <xm:f>'Listas y tablas'!$T$3:$T$8</xm:f>
          </x14:formula1>
          <xm:sqref>DM8:DM9 CT8:CT9 CA8:CA9</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CA254"/>
  <sheetViews>
    <sheetView topLeftCell="Z1" zoomScale="70" zoomScaleNormal="70" workbookViewId="0">
      <selection activeCell="AN8" sqref="AN8"/>
    </sheetView>
  </sheetViews>
  <sheetFormatPr baseColWidth="10" defaultRowHeight="16.5" x14ac:dyDescent="0.3"/>
  <cols>
    <col min="1" max="1" width="4" style="2" bestFit="1" customWidth="1"/>
    <col min="2" max="3" width="25.28515625" style="2" customWidth="1"/>
    <col min="4" max="4" width="29.7109375" style="2" customWidth="1"/>
    <col min="5" max="6" width="32.42578125" style="1" customWidth="1"/>
    <col min="7" max="7" width="5.85546875" style="1" customWidth="1"/>
    <col min="8" max="8" width="31" style="1" customWidth="1"/>
    <col min="9" max="10" width="25.7109375" style="1" customWidth="1"/>
    <col min="11" max="11" width="22" style="1" customWidth="1"/>
    <col min="12" max="12" width="12.42578125" style="1" customWidth="1"/>
    <col min="13" max="13" width="20" style="1" customWidth="1"/>
    <col min="14" max="14" width="16.7109375" style="1" customWidth="1"/>
    <col min="15" max="15" width="17.42578125" style="1" customWidth="1"/>
    <col min="16" max="16" width="17.7109375" style="1" customWidth="1"/>
    <col min="17" max="22" width="18.7109375" style="1" customWidth="1"/>
    <col min="23" max="23" width="26.28515625" style="1" customWidth="1"/>
    <col min="24" max="26" width="21" style="1" customWidth="1"/>
    <col min="27" max="27" width="28.7109375" style="1" customWidth="1"/>
    <col min="28" max="28" width="23.140625" style="1" customWidth="1"/>
    <col min="29" max="31" width="18.7109375" style="1" customWidth="1"/>
    <col min="32" max="32" width="28.7109375" style="1" customWidth="1"/>
    <col min="33" max="33" width="18.7109375" style="1" customWidth="1"/>
    <col min="34" max="34" width="28.7109375" style="1" customWidth="1"/>
    <col min="35" max="38" width="18.7109375" style="1" customWidth="1"/>
    <col min="39" max="40" width="28.7109375" style="1" customWidth="1"/>
    <col min="41" max="41" width="18.7109375" style="1" customWidth="1"/>
    <col min="42" max="42" width="26.28515625" style="1" customWidth="1"/>
    <col min="43" max="45" width="21" style="1" customWidth="1"/>
    <col min="46" max="46" width="28.7109375" style="1" customWidth="1"/>
    <col min="47" max="47" width="23.140625" style="1" customWidth="1"/>
    <col min="48" max="50" width="18.7109375" style="1" customWidth="1"/>
    <col min="51" max="51" width="28.7109375" style="1" customWidth="1"/>
    <col min="52" max="52" width="18.7109375" style="1" customWidth="1"/>
    <col min="53" max="53" width="28.7109375" style="1" customWidth="1"/>
    <col min="54" max="57" width="18.7109375" style="1" customWidth="1"/>
    <col min="58" max="59" width="28.7109375" style="1" customWidth="1"/>
    <col min="60" max="60" width="18.7109375" style="1" customWidth="1"/>
    <col min="61" max="61" width="26.28515625" style="1" customWidth="1"/>
    <col min="62" max="64" width="21" style="1" customWidth="1"/>
    <col min="65" max="65" width="28.7109375" style="1" customWidth="1"/>
    <col min="66" max="66" width="23.140625" style="1" customWidth="1"/>
    <col min="67" max="69" width="18.7109375" style="1" customWidth="1"/>
    <col min="70" max="70" width="28.7109375" style="1" customWidth="1"/>
    <col min="71" max="71" width="18.7109375" style="1" customWidth="1"/>
    <col min="72" max="72" width="28.7109375" style="1" customWidth="1"/>
    <col min="73" max="76" width="18.7109375" style="1" customWidth="1"/>
    <col min="77" max="78" width="28.7109375" style="1" customWidth="1"/>
    <col min="79" max="79" width="18.7109375" style="1" customWidth="1"/>
    <col min="80" max="16384" width="11.42578125" style="1"/>
  </cols>
  <sheetData>
    <row r="1" spans="1:79" ht="16.5" customHeight="1" x14ac:dyDescent="0.3">
      <c r="A1" s="560" t="s">
        <v>399</v>
      </c>
      <c r="B1" s="561"/>
      <c r="C1" s="561"/>
      <c r="D1" s="561"/>
      <c r="E1" s="561"/>
      <c r="F1" s="561"/>
      <c r="G1" s="561"/>
      <c r="H1" s="561"/>
      <c r="I1" s="561"/>
      <c r="J1" s="561"/>
      <c r="K1" s="561"/>
      <c r="L1" s="561"/>
      <c r="M1" s="561"/>
      <c r="N1" s="561"/>
      <c r="O1" s="561"/>
      <c r="P1" s="561"/>
      <c r="Q1" s="561"/>
      <c r="R1" s="561"/>
      <c r="S1" s="561"/>
      <c r="T1" s="561"/>
      <c r="U1" s="561"/>
      <c r="V1" s="561"/>
      <c r="W1" s="561"/>
      <c r="X1" s="561"/>
      <c r="Y1" s="561"/>
      <c r="Z1" s="561"/>
      <c r="AA1" s="561"/>
      <c r="AB1" s="561"/>
      <c r="AC1" s="561"/>
      <c r="AD1" s="561"/>
      <c r="AE1" s="561"/>
      <c r="AF1" s="561"/>
      <c r="AG1" s="561"/>
      <c r="AH1" s="561"/>
      <c r="AI1" s="561"/>
      <c r="AJ1" s="561"/>
      <c r="AK1" s="561"/>
      <c r="AL1" s="561"/>
      <c r="AM1" s="561"/>
      <c r="AN1" s="561"/>
      <c r="AO1" s="561"/>
      <c r="AP1" s="561"/>
      <c r="AQ1" s="561"/>
      <c r="AR1" s="561"/>
      <c r="AS1" s="561"/>
      <c r="AT1" s="561"/>
      <c r="AU1" s="561"/>
      <c r="AV1" s="561"/>
      <c r="AW1" s="561"/>
      <c r="AX1" s="561"/>
      <c r="AY1" s="561"/>
      <c r="AZ1" s="561"/>
      <c r="BA1" s="561"/>
      <c r="BB1" s="561"/>
      <c r="BC1" s="561"/>
      <c r="BD1" s="561"/>
      <c r="BE1" s="561"/>
      <c r="BF1" s="561"/>
      <c r="BG1" s="561"/>
      <c r="BH1" s="561"/>
      <c r="BI1" s="561"/>
      <c r="BJ1" s="561"/>
      <c r="BK1" s="561"/>
      <c r="BL1" s="561"/>
      <c r="BM1" s="561"/>
      <c r="BN1" s="561"/>
      <c r="BO1" s="561"/>
      <c r="BP1" s="561"/>
      <c r="BQ1" s="561"/>
      <c r="BR1" s="561"/>
      <c r="BS1" s="561"/>
      <c r="BT1" s="561"/>
      <c r="BU1" s="561"/>
      <c r="BV1" s="561"/>
      <c r="BW1" s="561"/>
      <c r="BX1" s="561"/>
      <c r="BY1" s="561"/>
      <c r="BZ1" s="561"/>
      <c r="CA1" s="562"/>
    </row>
    <row r="2" spans="1:79" ht="24" customHeight="1" x14ac:dyDescent="0.3">
      <c r="A2" s="563"/>
      <c r="B2" s="564"/>
      <c r="C2" s="564"/>
      <c r="D2" s="564"/>
      <c r="E2" s="564"/>
      <c r="F2" s="564"/>
      <c r="G2" s="564"/>
      <c r="H2" s="564"/>
      <c r="I2" s="564"/>
      <c r="J2" s="564"/>
      <c r="K2" s="564"/>
      <c r="L2" s="564"/>
      <c r="M2" s="564"/>
      <c r="N2" s="564"/>
      <c r="O2" s="564"/>
      <c r="P2" s="564"/>
      <c r="Q2" s="564"/>
      <c r="R2" s="564"/>
      <c r="S2" s="564"/>
      <c r="T2" s="564"/>
      <c r="U2" s="564"/>
      <c r="V2" s="564"/>
      <c r="W2" s="564"/>
      <c r="X2" s="564"/>
      <c r="Y2" s="564"/>
      <c r="Z2" s="564"/>
      <c r="AA2" s="564"/>
      <c r="AB2" s="564"/>
      <c r="AC2" s="564"/>
      <c r="AD2" s="564"/>
      <c r="AE2" s="564"/>
      <c r="AF2" s="564"/>
      <c r="AG2" s="564"/>
      <c r="AH2" s="564"/>
      <c r="AI2" s="564"/>
      <c r="AJ2" s="564"/>
      <c r="AK2" s="564"/>
      <c r="AL2" s="564"/>
      <c r="AM2" s="564"/>
      <c r="AN2" s="564"/>
      <c r="AO2" s="564"/>
      <c r="AP2" s="564"/>
      <c r="AQ2" s="564"/>
      <c r="AR2" s="564"/>
      <c r="AS2" s="564"/>
      <c r="AT2" s="564"/>
      <c r="AU2" s="564"/>
      <c r="AV2" s="564"/>
      <c r="AW2" s="564"/>
      <c r="AX2" s="564"/>
      <c r="AY2" s="564"/>
      <c r="AZ2" s="564"/>
      <c r="BA2" s="564"/>
      <c r="BB2" s="564"/>
      <c r="BC2" s="564"/>
      <c r="BD2" s="564"/>
      <c r="BE2" s="564"/>
      <c r="BF2" s="564"/>
      <c r="BG2" s="564"/>
      <c r="BH2" s="564"/>
      <c r="BI2" s="564"/>
      <c r="BJ2" s="564"/>
      <c r="BK2" s="564"/>
      <c r="BL2" s="564"/>
      <c r="BM2" s="564"/>
      <c r="BN2" s="564"/>
      <c r="BO2" s="564"/>
      <c r="BP2" s="564"/>
      <c r="BQ2" s="564"/>
      <c r="BR2" s="564"/>
      <c r="BS2" s="564"/>
      <c r="BT2" s="564"/>
      <c r="BU2" s="564"/>
      <c r="BV2" s="564"/>
      <c r="BW2" s="564"/>
      <c r="BX2" s="564"/>
      <c r="BY2" s="564"/>
      <c r="BZ2" s="564"/>
      <c r="CA2" s="565"/>
    </row>
    <row r="3" spans="1:79" ht="17.25" thickBot="1" x14ac:dyDescent="0.35">
      <c r="A3" s="20"/>
      <c r="B3" s="20"/>
      <c r="C3" s="20"/>
      <c r="D3" s="20"/>
      <c r="E3" s="4"/>
      <c r="F3" s="4"/>
      <c r="G3" s="4"/>
      <c r="H3" s="4"/>
      <c r="I3" s="4"/>
      <c r="J3" s="4"/>
      <c r="K3" s="4"/>
      <c r="L3" s="4"/>
    </row>
    <row r="4" spans="1:79" ht="36.75" customHeight="1" thickBot="1" x14ac:dyDescent="0.35">
      <c r="A4" s="566" t="s">
        <v>131</v>
      </c>
      <c r="B4" s="566"/>
      <c r="C4" s="566"/>
      <c r="D4" s="566"/>
      <c r="E4" s="566"/>
      <c r="F4" s="566"/>
      <c r="G4" s="575" t="s">
        <v>133</v>
      </c>
      <c r="H4" s="575"/>
      <c r="I4" s="566" t="s">
        <v>134</v>
      </c>
      <c r="J4" s="566"/>
      <c r="K4" s="566"/>
      <c r="L4" s="566"/>
      <c r="M4" s="566" t="s">
        <v>236</v>
      </c>
      <c r="N4" s="566"/>
      <c r="O4" s="566"/>
      <c r="P4" s="566"/>
      <c r="Q4" s="569" t="s">
        <v>234</v>
      </c>
      <c r="R4" s="569"/>
      <c r="S4" s="569"/>
      <c r="T4" s="569"/>
      <c r="U4" s="569"/>
      <c r="V4" s="570"/>
      <c r="W4" s="484" t="s">
        <v>407</v>
      </c>
      <c r="X4" s="485"/>
      <c r="Y4" s="485"/>
      <c r="Z4" s="485"/>
      <c r="AA4" s="485"/>
      <c r="AB4" s="485"/>
      <c r="AC4" s="485"/>
      <c r="AD4" s="485"/>
      <c r="AE4" s="485"/>
      <c r="AF4" s="485"/>
      <c r="AG4" s="485"/>
      <c r="AH4" s="485"/>
      <c r="AI4" s="485"/>
      <c r="AJ4" s="485"/>
      <c r="AK4" s="485"/>
      <c r="AL4" s="485"/>
      <c r="AM4" s="485"/>
      <c r="AN4" s="486"/>
      <c r="AO4" s="487"/>
      <c r="AP4" s="488" t="s">
        <v>408</v>
      </c>
      <c r="AQ4" s="488"/>
      <c r="AR4" s="488"/>
      <c r="AS4" s="488"/>
      <c r="AT4" s="488"/>
      <c r="AU4" s="488"/>
      <c r="AV4" s="488"/>
      <c r="AW4" s="488"/>
      <c r="AX4" s="488"/>
      <c r="AY4" s="488"/>
      <c r="AZ4" s="488"/>
      <c r="BA4" s="488"/>
      <c r="BB4" s="488"/>
      <c r="BC4" s="488"/>
      <c r="BD4" s="488"/>
      <c r="BE4" s="488"/>
      <c r="BF4" s="488"/>
      <c r="BG4" s="488"/>
      <c r="BH4" s="489"/>
      <c r="BI4" s="490" t="s">
        <v>409</v>
      </c>
      <c r="BJ4" s="491"/>
      <c r="BK4" s="491"/>
      <c r="BL4" s="491"/>
      <c r="BM4" s="491"/>
      <c r="BN4" s="491"/>
      <c r="BO4" s="491"/>
      <c r="BP4" s="491"/>
      <c r="BQ4" s="491"/>
      <c r="BR4" s="491"/>
      <c r="BS4" s="491"/>
      <c r="BT4" s="491"/>
      <c r="BU4" s="491"/>
      <c r="BV4" s="491"/>
      <c r="BW4" s="491"/>
      <c r="BX4" s="491"/>
      <c r="BY4" s="491"/>
      <c r="BZ4" s="492"/>
      <c r="CA4" s="493"/>
    </row>
    <row r="5" spans="1:79" ht="21.75" customHeight="1" thickBot="1" x14ac:dyDescent="0.35">
      <c r="A5" s="567"/>
      <c r="B5" s="567"/>
      <c r="C5" s="567"/>
      <c r="D5" s="567"/>
      <c r="E5" s="567"/>
      <c r="F5" s="567"/>
      <c r="G5" s="576"/>
      <c r="H5" s="576"/>
      <c r="I5" s="567"/>
      <c r="J5" s="567"/>
      <c r="K5" s="567"/>
      <c r="L5" s="567"/>
      <c r="M5" s="567"/>
      <c r="N5" s="567"/>
      <c r="O5" s="567"/>
      <c r="P5" s="567"/>
      <c r="Q5" s="571"/>
      <c r="R5" s="571"/>
      <c r="S5" s="571"/>
      <c r="T5" s="571"/>
      <c r="U5" s="571"/>
      <c r="V5" s="572"/>
      <c r="W5" s="494" t="s">
        <v>425</v>
      </c>
      <c r="X5" s="495"/>
      <c r="Y5" s="495"/>
      <c r="Z5" s="495"/>
      <c r="AA5" s="495"/>
      <c r="AB5" s="495"/>
      <c r="AC5" s="495"/>
      <c r="AD5" s="495"/>
      <c r="AE5" s="496"/>
      <c r="AF5" s="497" t="s">
        <v>268</v>
      </c>
      <c r="AG5" s="498"/>
      <c r="AH5" s="498"/>
      <c r="AI5" s="498"/>
      <c r="AJ5" s="498"/>
      <c r="AK5" s="498"/>
      <c r="AL5" s="499"/>
      <c r="AM5" s="500" t="s">
        <v>274</v>
      </c>
      <c r="AN5" s="501"/>
      <c r="AO5" s="502"/>
      <c r="AP5" s="488" t="s">
        <v>425</v>
      </c>
      <c r="AQ5" s="488"/>
      <c r="AR5" s="488"/>
      <c r="AS5" s="488"/>
      <c r="AT5" s="488"/>
      <c r="AU5" s="488"/>
      <c r="AV5" s="488"/>
      <c r="AW5" s="488"/>
      <c r="AX5" s="489"/>
      <c r="AY5" s="503" t="s">
        <v>268</v>
      </c>
      <c r="AZ5" s="504"/>
      <c r="BA5" s="504"/>
      <c r="BB5" s="504"/>
      <c r="BC5" s="504"/>
      <c r="BD5" s="504"/>
      <c r="BE5" s="505"/>
      <c r="BF5" s="506" t="s">
        <v>274</v>
      </c>
      <c r="BG5" s="507"/>
      <c r="BH5" s="508"/>
      <c r="BI5" s="509" t="s">
        <v>425</v>
      </c>
      <c r="BJ5" s="509"/>
      <c r="BK5" s="509"/>
      <c r="BL5" s="509"/>
      <c r="BM5" s="509"/>
      <c r="BN5" s="509"/>
      <c r="BO5" s="509"/>
      <c r="BP5" s="509"/>
      <c r="BQ5" s="510"/>
      <c r="BR5" s="511" t="s">
        <v>268</v>
      </c>
      <c r="BS5" s="509"/>
      <c r="BT5" s="509"/>
      <c r="BU5" s="509"/>
      <c r="BV5" s="509"/>
      <c r="BW5" s="509"/>
      <c r="BX5" s="510"/>
      <c r="BY5" s="512" t="s">
        <v>274</v>
      </c>
      <c r="BZ5" s="513"/>
      <c r="CA5" s="514"/>
    </row>
    <row r="6" spans="1:79" ht="36.75" customHeight="1" thickBot="1" x14ac:dyDescent="0.35">
      <c r="A6" s="568"/>
      <c r="B6" s="568"/>
      <c r="C6" s="568"/>
      <c r="D6" s="568"/>
      <c r="E6" s="568"/>
      <c r="F6" s="568"/>
      <c r="G6" s="577"/>
      <c r="H6" s="577"/>
      <c r="I6" s="568"/>
      <c r="J6" s="568"/>
      <c r="K6" s="568"/>
      <c r="L6" s="568"/>
      <c r="M6" s="568"/>
      <c r="N6" s="568"/>
      <c r="O6" s="568"/>
      <c r="P6" s="568"/>
      <c r="Q6" s="573"/>
      <c r="R6" s="573"/>
      <c r="S6" s="573"/>
      <c r="T6" s="573"/>
      <c r="U6" s="573"/>
      <c r="V6" s="574"/>
      <c r="W6" s="541" t="s">
        <v>235</v>
      </c>
      <c r="X6" s="542"/>
      <c r="Y6" s="469" t="s">
        <v>236</v>
      </c>
      <c r="Z6" s="470"/>
      <c r="AA6" s="470"/>
      <c r="AB6" s="543"/>
      <c r="AC6" s="299" t="s">
        <v>405</v>
      </c>
      <c r="AD6" s="544" t="s">
        <v>234</v>
      </c>
      <c r="AE6" s="545"/>
      <c r="AF6" s="546" t="s">
        <v>235</v>
      </c>
      <c r="AG6" s="471"/>
      <c r="AH6" s="547" t="s">
        <v>236</v>
      </c>
      <c r="AI6" s="548"/>
      <c r="AJ6" s="233" t="s">
        <v>405</v>
      </c>
      <c r="AK6" s="552" t="s">
        <v>234</v>
      </c>
      <c r="AL6" s="553"/>
      <c r="AM6" s="554" t="s">
        <v>272</v>
      </c>
      <c r="AN6" s="556" t="s">
        <v>273</v>
      </c>
      <c r="AO6" s="558" t="s">
        <v>247</v>
      </c>
      <c r="AP6" s="519" t="s">
        <v>235</v>
      </c>
      <c r="AQ6" s="520"/>
      <c r="AR6" s="521" t="s">
        <v>236</v>
      </c>
      <c r="AS6" s="521"/>
      <c r="AT6" s="521"/>
      <c r="AU6" s="521"/>
      <c r="AV6" s="288" t="s">
        <v>405</v>
      </c>
      <c r="AW6" s="522" t="s">
        <v>234</v>
      </c>
      <c r="AX6" s="523"/>
      <c r="AY6" s="524" t="s">
        <v>235</v>
      </c>
      <c r="AZ6" s="525"/>
      <c r="BA6" s="526" t="s">
        <v>236</v>
      </c>
      <c r="BB6" s="526"/>
      <c r="BC6" s="234" t="s">
        <v>405</v>
      </c>
      <c r="BD6" s="527" t="s">
        <v>234</v>
      </c>
      <c r="BE6" s="528"/>
      <c r="BF6" s="529" t="s">
        <v>436</v>
      </c>
      <c r="BG6" s="525" t="s">
        <v>437</v>
      </c>
      <c r="BH6" s="532" t="s">
        <v>438</v>
      </c>
      <c r="BI6" s="534" t="s">
        <v>235</v>
      </c>
      <c r="BJ6" s="535"/>
      <c r="BK6" s="515" t="s">
        <v>236</v>
      </c>
      <c r="BL6" s="515"/>
      <c r="BM6" s="515"/>
      <c r="BN6" s="515"/>
      <c r="BO6" s="296" t="s">
        <v>405</v>
      </c>
      <c r="BP6" s="516" t="s">
        <v>234</v>
      </c>
      <c r="BQ6" s="517"/>
      <c r="BR6" s="536" t="s">
        <v>235</v>
      </c>
      <c r="BS6" s="537"/>
      <c r="BT6" s="538" t="s">
        <v>236</v>
      </c>
      <c r="BU6" s="538"/>
      <c r="BV6" s="237" t="s">
        <v>405</v>
      </c>
      <c r="BW6" s="539" t="s">
        <v>234</v>
      </c>
      <c r="BX6" s="540"/>
      <c r="BY6" s="536" t="s">
        <v>420</v>
      </c>
      <c r="BZ6" s="537" t="s">
        <v>421</v>
      </c>
      <c r="CA6" s="518" t="s">
        <v>422</v>
      </c>
    </row>
    <row r="7" spans="1:79" s="123" customFormat="1" ht="112.5" customHeight="1" x14ac:dyDescent="0.25">
      <c r="A7" s="278" t="s">
        <v>0</v>
      </c>
      <c r="B7" s="279" t="s">
        <v>187</v>
      </c>
      <c r="C7" s="279" t="s">
        <v>299</v>
      </c>
      <c r="D7" s="280" t="s">
        <v>39</v>
      </c>
      <c r="E7" s="279" t="s">
        <v>1</v>
      </c>
      <c r="F7" s="281" t="s">
        <v>396</v>
      </c>
      <c r="G7" s="282" t="s">
        <v>11</v>
      </c>
      <c r="H7" s="283" t="s">
        <v>154</v>
      </c>
      <c r="I7" s="284" t="s">
        <v>394</v>
      </c>
      <c r="J7" s="280" t="s">
        <v>395</v>
      </c>
      <c r="K7" s="280" t="s">
        <v>29</v>
      </c>
      <c r="L7" s="285" t="s">
        <v>400</v>
      </c>
      <c r="M7" s="210" t="s">
        <v>34</v>
      </c>
      <c r="N7" s="211" t="s">
        <v>35</v>
      </c>
      <c r="O7" s="211" t="s">
        <v>250</v>
      </c>
      <c r="P7" s="265" t="s">
        <v>237</v>
      </c>
      <c r="Q7" s="266" t="s">
        <v>238</v>
      </c>
      <c r="R7" s="197" t="s">
        <v>239</v>
      </c>
      <c r="S7" s="197" t="s">
        <v>35</v>
      </c>
      <c r="T7" s="197" t="s">
        <v>240</v>
      </c>
      <c r="U7" s="197" t="s">
        <v>241</v>
      </c>
      <c r="V7" s="267" t="s">
        <v>242</v>
      </c>
      <c r="W7" s="297" t="s">
        <v>243</v>
      </c>
      <c r="X7" s="298" t="s">
        <v>245</v>
      </c>
      <c r="Y7" s="257" t="s">
        <v>402</v>
      </c>
      <c r="Z7" s="257" t="s">
        <v>403</v>
      </c>
      <c r="AA7" s="257" t="s">
        <v>246</v>
      </c>
      <c r="AB7" s="257" t="s">
        <v>252</v>
      </c>
      <c r="AC7" s="300" t="s">
        <v>404</v>
      </c>
      <c r="AD7" s="301" t="s">
        <v>248</v>
      </c>
      <c r="AE7" s="302" t="s">
        <v>249</v>
      </c>
      <c r="AF7" s="210" t="s">
        <v>269</v>
      </c>
      <c r="AG7" s="211" t="s">
        <v>244</v>
      </c>
      <c r="AH7" s="137" t="s">
        <v>270</v>
      </c>
      <c r="AI7" s="258" t="s">
        <v>271</v>
      </c>
      <c r="AJ7" s="205" t="s">
        <v>406</v>
      </c>
      <c r="AK7" s="134" t="s">
        <v>248</v>
      </c>
      <c r="AL7" s="146" t="s">
        <v>249</v>
      </c>
      <c r="AM7" s="555"/>
      <c r="AN7" s="557"/>
      <c r="AO7" s="559"/>
      <c r="AP7" s="286" t="s">
        <v>426</v>
      </c>
      <c r="AQ7" s="286" t="s">
        <v>427</v>
      </c>
      <c r="AR7" s="287" t="s">
        <v>402</v>
      </c>
      <c r="AS7" s="287" t="s">
        <v>403</v>
      </c>
      <c r="AT7" s="287" t="s">
        <v>428</v>
      </c>
      <c r="AU7" s="287" t="s">
        <v>429</v>
      </c>
      <c r="AV7" s="289" t="s">
        <v>404</v>
      </c>
      <c r="AW7" s="290" t="s">
        <v>430</v>
      </c>
      <c r="AX7" s="291" t="s">
        <v>431</v>
      </c>
      <c r="AY7" s="214" t="s">
        <v>432</v>
      </c>
      <c r="AZ7" s="212" t="s">
        <v>433</v>
      </c>
      <c r="BA7" s="215" t="s">
        <v>434</v>
      </c>
      <c r="BB7" s="215" t="s">
        <v>435</v>
      </c>
      <c r="BC7" s="213" t="s">
        <v>406</v>
      </c>
      <c r="BD7" s="216" t="s">
        <v>430</v>
      </c>
      <c r="BE7" s="230" t="s">
        <v>431</v>
      </c>
      <c r="BF7" s="530"/>
      <c r="BG7" s="531"/>
      <c r="BH7" s="533"/>
      <c r="BI7" s="293" t="s">
        <v>410</v>
      </c>
      <c r="BJ7" s="293" t="s">
        <v>411</v>
      </c>
      <c r="BK7" s="292" t="s">
        <v>402</v>
      </c>
      <c r="BL7" s="292" t="s">
        <v>403</v>
      </c>
      <c r="BM7" s="292" t="s">
        <v>412</v>
      </c>
      <c r="BN7" s="292" t="s">
        <v>413</v>
      </c>
      <c r="BO7" s="296" t="s">
        <v>404</v>
      </c>
      <c r="BP7" s="294" t="s">
        <v>414</v>
      </c>
      <c r="BQ7" s="295" t="s">
        <v>415</v>
      </c>
      <c r="BR7" s="249" t="s">
        <v>416</v>
      </c>
      <c r="BS7" s="238" t="s">
        <v>417</v>
      </c>
      <c r="BT7" s="239" t="s">
        <v>418</v>
      </c>
      <c r="BU7" s="239" t="s">
        <v>419</v>
      </c>
      <c r="BV7" s="237" t="s">
        <v>406</v>
      </c>
      <c r="BW7" s="240" t="s">
        <v>414</v>
      </c>
      <c r="BX7" s="241" t="s">
        <v>415</v>
      </c>
      <c r="BY7" s="536"/>
      <c r="BZ7" s="537"/>
      <c r="CA7" s="518"/>
    </row>
    <row r="8" spans="1:79" s="3" customFormat="1" ht="167.25" customHeight="1" x14ac:dyDescent="0.3">
      <c r="A8" s="268" t="str">
        <f>IFERROR(INDEX(Riesgos!$A$7:$M$12,MATCH(E8,INDEX(Riesgos!$A$7:$M$12,,MATCH(E$7,Riesgos!$A$6:$M$6,0)),0),MATCH(A$7,Riesgos!$A$6:$M$6,0)),"")</f>
        <v/>
      </c>
      <c r="B8" s="269" t="str">
        <f>IFERROR(INDEX(Riesgos!$A$7:$M$12,MATCH(E8,INDEX(Riesgos!$A$7:$M$12,,MATCH(E$7,Riesgos!$A$6:$M$6,0)),0),MATCH(B$7,Riesgos!$A$6:$M$6,0)),"")</f>
        <v/>
      </c>
      <c r="C8" s="269"/>
      <c r="D8" s="270" t="str">
        <f>IFERROR(INDEX(Riesgos!$A$7:$M$12,MATCH(E8,INDEX(Riesgos!$A$7:$M$12,,MATCH(E$7,Riesgos!$A$6:$M$6,0)),0),MATCH(D$7,Riesgos!$A$6:$M$6,0)),"")</f>
        <v/>
      </c>
      <c r="E8" s="271"/>
      <c r="F8" s="271"/>
      <c r="G8" s="272" t="str">
        <f>IF(ISTEXT(E8),1,"")</f>
        <v/>
      </c>
      <c r="H8" s="273"/>
      <c r="I8" s="274" t="str">
        <f>IFERROR(IF(#REF!="Probabilidad",(#REF!-(+#REF!*#REF!)),IF(#REF!="Impacto",#REF!,"")),"")</f>
        <v/>
      </c>
      <c r="J8" s="275" t="str">
        <f>IFERROR(IF(I8="","",IF(I8&lt;='Listas y tablas'!$L$3,"Muy Baja",IF(I8&lt;='Listas y tablas'!$L$4,"Baja",IF(I8&lt;='Listas y tablas'!$L$5,"Media",IF(I8&lt;='Listas y tablas'!$L$6,"Alta","Muy Alta"))))),"")</f>
        <v/>
      </c>
      <c r="K8" s="276"/>
      <c r="L8" s="277"/>
      <c r="M8" s="141"/>
      <c r="N8" s="121"/>
      <c r="O8" s="121"/>
      <c r="P8" s="142"/>
      <c r="Q8" s="259"/>
      <c r="R8" s="120"/>
      <c r="S8" s="120"/>
      <c r="T8" s="120"/>
      <c r="U8" s="120"/>
      <c r="V8" s="138"/>
      <c r="W8" s="141"/>
      <c r="X8" s="120"/>
      <c r="Y8" s="120"/>
      <c r="Z8" s="120"/>
      <c r="AA8" s="120"/>
      <c r="AB8" s="120"/>
      <c r="AC8" s="120"/>
      <c r="AD8" s="120"/>
      <c r="AE8" s="140"/>
      <c r="AF8" s="166"/>
      <c r="AG8" s="164"/>
      <c r="AH8" s="164"/>
      <c r="AI8" s="206"/>
      <c r="AJ8" s="164"/>
      <c r="AK8" s="164"/>
      <c r="AL8" s="167"/>
      <c r="AM8" s="166"/>
      <c r="AN8" s="184"/>
      <c r="AO8" s="303"/>
      <c r="AP8" s="217"/>
      <c r="AQ8" s="218"/>
      <c r="AR8" s="218"/>
      <c r="AS8" s="218"/>
      <c r="AT8" s="218"/>
      <c r="AU8" s="218"/>
      <c r="AV8" s="218"/>
      <c r="AW8" s="218"/>
      <c r="AX8" s="231"/>
      <c r="AY8" s="235"/>
      <c r="AZ8" s="219"/>
      <c r="BA8" s="219"/>
      <c r="BB8" s="219"/>
      <c r="BC8" s="219"/>
      <c r="BD8" s="219"/>
      <c r="BE8" s="220"/>
      <c r="BF8" s="227"/>
      <c r="BG8" s="219"/>
      <c r="BH8" s="220"/>
      <c r="BI8" s="242"/>
      <c r="BJ8" s="243"/>
      <c r="BK8" s="243"/>
      <c r="BL8" s="243"/>
      <c r="BM8" s="243"/>
      <c r="BN8" s="243"/>
      <c r="BO8" s="243"/>
      <c r="BP8" s="243"/>
      <c r="BQ8" s="244"/>
      <c r="BR8" s="250"/>
      <c r="BS8" s="251"/>
      <c r="BT8" s="251"/>
      <c r="BU8" s="251"/>
      <c r="BV8" s="251"/>
      <c r="BW8" s="251"/>
      <c r="BX8" s="252"/>
      <c r="BY8" s="250"/>
      <c r="BZ8" s="251"/>
      <c r="CA8" s="252"/>
    </row>
    <row r="9" spans="1:79" ht="151.5" customHeight="1" x14ac:dyDescent="0.3">
      <c r="A9" s="260" t="str">
        <f>IFERROR(INDEX(Riesgos!$A$7:$M$12,MATCH(E9,INDEX(Riesgos!$A$7:$M$12,,MATCH(E$7,Riesgos!$A$6:$M$6,0)),0),MATCH(A$7,Riesgos!$A$6:$M$6,0)),"")</f>
        <v/>
      </c>
      <c r="B9" s="124" t="str">
        <f>IFERROR(INDEX(Riesgos!$A$7:$M$12,MATCH(E9,INDEX(Riesgos!$A$7:$M$12,,MATCH(E$7,Riesgos!$A$6:$M$6,0)),0),MATCH(B$7,Riesgos!$A$6:$M$6,0)),"")</f>
        <v/>
      </c>
      <c r="C9" s="124"/>
      <c r="D9" s="125" t="str">
        <f>IFERROR(INDEX(Riesgos!$A$7:$M$12,MATCH(E9,INDEX(Riesgos!$A$7:$M$12,,MATCH(E$7,Riesgos!$A$6:$M$6,0)),0),MATCH(D$7,Riesgos!$A$6:$M$6,0)),"")</f>
        <v/>
      </c>
      <c r="E9" s="189"/>
      <c r="F9" s="189"/>
      <c r="G9" s="127" t="str">
        <f t="shared" ref="G9:G40" si="0">IF(ISTEXT(E9),1+G8,"")</f>
        <v/>
      </c>
      <c r="H9" s="198"/>
      <c r="I9" s="129" t="str">
        <f>IF(A8=A9,IFERROR(IF(AND(#REF!="Probabilidad",#REF!="Probabilidad"),(#REF!-(+#REF!*#REF!)),IF(#REF!="Probabilidad",(#REF!-(+#REF!*#REF!)),IF(#REF!="Impacto",#REF!,""))),""),IFERROR(IF(#REF!="Probabilidad",(#REF!-(+#REF!*#REF!)),IF(#REF!="Impacto",#REF!,"")),""))</f>
        <v/>
      </c>
      <c r="J9" s="128" t="str">
        <f>IFERROR(IF(I9="","",IF(I9&lt;='Listas y tablas'!$L$3,"Muy Baja",IF(I9&lt;='Listas y tablas'!$L$4,"Baja",IF(I9&lt;='Listas y tablas'!$L$5,"Media",IF(I9&lt;='Listas y tablas'!$L$6,"Alta","Muy Alta"))))),"")</f>
        <v/>
      </c>
      <c r="K9" s="200"/>
      <c r="L9" s="261"/>
      <c r="M9" s="141"/>
      <c r="N9" s="121"/>
      <c r="O9" s="121"/>
      <c r="P9" s="142"/>
      <c r="Q9" s="259"/>
      <c r="R9" s="121"/>
      <c r="S9" s="121"/>
      <c r="T9" s="121"/>
      <c r="U9" s="121"/>
      <c r="V9" s="139"/>
      <c r="W9" s="141"/>
      <c r="X9" s="121"/>
      <c r="Y9" s="121"/>
      <c r="Z9" s="121"/>
      <c r="AA9" s="121"/>
      <c r="AB9" s="121"/>
      <c r="AC9" s="120"/>
      <c r="AD9" s="121"/>
      <c r="AE9" s="142"/>
      <c r="AF9" s="168"/>
      <c r="AG9" s="165"/>
      <c r="AH9" s="165"/>
      <c r="AI9" s="207"/>
      <c r="AJ9" s="164"/>
      <c r="AK9" s="164"/>
      <c r="AL9" s="167"/>
      <c r="AM9" s="168"/>
      <c r="AN9" s="185"/>
      <c r="AO9" s="304"/>
      <c r="AP9" s="217"/>
      <c r="AQ9" s="217"/>
      <c r="AR9" s="217"/>
      <c r="AS9" s="217"/>
      <c r="AT9" s="217"/>
      <c r="AU9" s="217"/>
      <c r="AV9" s="218"/>
      <c r="AW9" s="217"/>
      <c r="AX9" s="232"/>
      <c r="AY9" s="236"/>
      <c r="AZ9" s="221"/>
      <c r="BA9" s="221"/>
      <c r="BB9" s="221"/>
      <c r="BC9" s="219"/>
      <c r="BD9" s="219"/>
      <c r="BE9" s="220"/>
      <c r="BF9" s="228"/>
      <c r="BG9" s="221"/>
      <c r="BH9" s="222"/>
      <c r="BI9" s="242"/>
      <c r="BJ9" s="242"/>
      <c r="BK9" s="242"/>
      <c r="BL9" s="242"/>
      <c r="BM9" s="242"/>
      <c r="BN9" s="242"/>
      <c r="BO9" s="243"/>
      <c r="BP9" s="242"/>
      <c r="BQ9" s="245"/>
      <c r="BR9" s="253"/>
      <c r="BS9" s="254"/>
      <c r="BT9" s="254"/>
      <c r="BU9" s="254"/>
      <c r="BV9" s="251"/>
      <c r="BW9" s="251"/>
      <c r="BX9" s="252"/>
      <c r="BY9" s="253"/>
      <c r="BZ9" s="254"/>
      <c r="CA9" s="256"/>
    </row>
    <row r="10" spans="1:79" ht="151.5" customHeight="1" x14ac:dyDescent="0.3">
      <c r="A10" s="260" t="str">
        <f>IFERROR(INDEX(Riesgos!$A$7:$M$12,MATCH(E10,INDEX(Riesgos!$A$7:$M$12,,MATCH(E$7,Riesgos!$A$6:$M$6,0)),0),MATCH(A$7,Riesgos!$A$6:$M$6,0)),"")</f>
        <v/>
      </c>
      <c r="B10" s="124" t="str">
        <f>IFERROR(INDEX(Riesgos!$A$7:$M$12,MATCH(E10,INDEX(Riesgos!$A$7:$M$12,,MATCH(E$7,Riesgos!$A$6:$M$6,0)),0),MATCH(B$7,Riesgos!$A$6:$M$6,0)),"")</f>
        <v/>
      </c>
      <c r="C10" s="124"/>
      <c r="D10" s="125" t="str">
        <f>IFERROR(INDEX(Riesgos!$A$7:$M$12,MATCH(E10,INDEX(Riesgos!$A$7:$M$12,,MATCH(E$7,Riesgos!$A$6:$M$6,0)),0),MATCH(D$7,Riesgos!$A$6:$M$6,0)),"")</f>
        <v/>
      </c>
      <c r="E10" s="189"/>
      <c r="F10" s="189"/>
      <c r="G10" s="127" t="str">
        <f t="shared" si="0"/>
        <v/>
      </c>
      <c r="H10" s="199"/>
      <c r="I10" s="129" t="str">
        <f>IF(A9=A10,IFERROR(IF(AND(#REF!="Probabilidad",#REF!="Probabilidad"),(#REF!-(+#REF!*#REF!)),IF(#REF!="Probabilidad",(#REF!-(+#REF!*#REF!)),IF(#REF!="Impacto",#REF!,""))),""),IFERROR(IF(#REF!="Probabilidad",(#REF!-(+#REF!*#REF!)),IF(#REF!="Impacto",#REF!,"")),""))</f>
        <v/>
      </c>
      <c r="J10" s="128" t="str">
        <f>IFERROR(IF(I10="","",IF(I10&lt;='Listas y tablas'!$L$3,"Muy Baja",IF(I10&lt;='Listas y tablas'!$L$4,"Baja",IF(I10&lt;='Listas y tablas'!$L$5,"Media",IF(I10&lt;='Listas y tablas'!$L$6,"Alta","Muy Alta"))))),"")</f>
        <v/>
      </c>
      <c r="K10" s="200"/>
      <c r="L10" s="261"/>
      <c r="M10" s="141"/>
      <c r="N10" s="121"/>
      <c r="O10" s="121"/>
      <c r="P10" s="142"/>
      <c r="Q10" s="259"/>
      <c r="R10" s="121"/>
      <c r="S10" s="121"/>
      <c r="T10" s="121"/>
      <c r="U10" s="121"/>
      <c r="V10" s="139"/>
      <c r="W10" s="141"/>
      <c r="X10" s="121"/>
      <c r="Y10" s="121"/>
      <c r="Z10" s="121"/>
      <c r="AA10" s="121"/>
      <c r="AB10" s="121"/>
      <c r="AC10" s="120"/>
      <c r="AD10" s="121"/>
      <c r="AE10" s="142"/>
      <c r="AF10" s="168"/>
      <c r="AG10" s="165"/>
      <c r="AH10" s="165"/>
      <c r="AI10" s="207"/>
      <c r="AJ10" s="164"/>
      <c r="AK10" s="164"/>
      <c r="AL10" s="167"/>
      <c r="AM10" s="168"/>
      <c r="AN10" s="185"/>
      <c r="AO10" s="304"/>
      <c r="AP10" s="217"/>
      <c r="AQ10" s="217"/>
      <c r="AR10" s="217"/>
      <c r="AS10" s="217"/>
      <c r="AT10" s="217"/>
      <c r="AU10" s="217"/>
      <c r="AV10" s="218"/>
      <c r="AW10" s="217"/>
      <c r="AX10" s="232"/>
      <c r="AY10" s="236"/>
      <c r="AZ10" s="221"/>
      <c r="BA10" s="221"/>
      <c r="BB10" s="221"/>
      <c r="BC10" s="219"/>
      <c r="BD10" s="219"/>
      <c r="BE10" s="220"/>
      <c r="BF10" s="228"/>
      <c r="BG10" s="221"/>
      <c r="BH10" s="222"/>
      <c r="BI10" s="242"/>
      <c r="BJ10" s="242"/>
      <c r="BK10" s="242"/>
      <c r="BL10" s="242"/>
      <c r="BM10" s="242"/>
      <c r="BN10" s="242"/>
      <c r="BO10" s="243"/>
      <c r="BP10" s="242"/>
      <c r="BQ10" s="245"/>
      <c r="BR10" s="253"/>
      <c r="BS10" s="254"/>
      <c r="BT10" s="254"/>
      <c r="BU10" s="254"/>
      <c r="BV10" s="251"/>
      <c r="BW10" s="251"/>
      <c r="BX10" s="252"/>
      <c r="BY10" s="253"/>
      <c r="BZ10" s="254"/>
      <c r="CA10" s="256"/>
    </row>
    <row r="11" spans="1:79" ht="151.5" customHeight="1" x14ac:dyDescent="0.3">
      <c r="A11" s="260" t="str">
        <f>IFERROR(INDEX(Riesgos!$A$7:$M$12,MATCH(E11,INDEX(Riesgos!$A$7:$M$12,,MATCH(E$7,Riesgos!$A$6:$M$6,0)),0),MATCH(A$7,Riesgos!$A$6:$M$6,0)),"")</f>
        <v/>
      </c>
      <c r="B11" s="124" t="str">
        <f>IFERROR(INDEX(Riesgos!$A$7:$M$12,MATCH(E11,INDEX(Riesgos!$A$7:$M$12,,MATCH(E$7,Riesgos!$A$6:$M$6,0)),0),MATCH(B$7,Riesgos!$A$6:$M$6,0)),"")</f>
        <v/>
      </c>
      <c r="C11" s="124"/>
      <c r="D11" s="125" t="str">
        <f>IFERROR(INDEX(Riesgos!$A$7:$M$12,MATCH(E11,INDEX(Riesgos!$A$7:$M$12,,MATCH(E$7,Riesgos!$A$6:$M$6,0)),0),MATCH(D$7,Riesgos!$A$6:$M$6,0)),"")</f>
        <v/>
      </c>
      <c r="E11" s="189"/>
      <c r="F11" s="189"/>
      <c r="G11" s="127" t="str">
        <f t="shared" si="0"/>
        <v/>
      </c>
      <c r="H11" s="198"/>
      <c r="I11" s="129" t="str">
        <f>IF(A10=A11,IFERROR(IF(AND(#REF!="Probabilidad",#REF!="Probabilidad"),(#REF!-(+#REF!*#REF!)),IF(#REF!="Probabilidad",(#REF!-(+#REF!*#REF!)),IF(#REF!="Impacto",#REF!,""))),""),IFERROR(IF(#REF!="Probabilidad",(#REF!-(+#REF!*#REF!)),IF(#REF!="Impacto",#REF!,"")),""))</f>
        <v/>
      </c>
      <c r="J11" s="128" t="str">
        <f>IFERROR(IF(I11="","",IF(I11&lt;='Listas y tablas'!$L$3,"Muy Baja",IF(I11&lt;='Listas y tablas'!$L$4,"Baja",IF(I11&lt;='Listas y tablas'!$L$5,"Media",IF(I11&lt;='Listas y tablas'!$L$6,"Alta","Muy Alta"))))),"")</f>
        <v/>
      </c>
      <c r="K11" s="200"/>
      <c r="L11" s="261"/>
      <c r="M11" s="141"/>
      <c r="N11" s="121"/>
      <c r="O11" s="121"/>
      <c r="P11" s="142"/>
      <c r="Q11" s="259"/>
      <c r="R11" s="121"/>
      <c r="S11" s="121"/>
      <c r="T11" s="121"/>
      <c r="U11" s="121"/>
      <c r="V11" s="139"/>
      <c r="W11" s="141"/>
      <c r="X11" s="121"/>
      <c r="Y11" s="121"/>
      <c r="Z11" s="121"/>
      <c r="AA11" s="121"/>
      <c r="AB11" s="121"/>
      <c r="AC11" s="120"/>
      <c r="AD11" s="121"/>
      <c r="AE11" s="142"/>
      <c r="AF11" s="168"/>
      <c r="AG11" s="165"/>
      <c r="AH11" s="165"/>
      <c r="AI11" s="207"/>
      <c r="AJ11" s="164"/>
      <c r="AK11" s="164"/>
      <c r="AL11" s="167"/>
      <c r="AM11" s="168"/>
      <c r="AN11" s="185"/>
      <c r="AO11" s="304"/>
      <c r="AP11" s="217"/>
      <c r="AQ11" s="217"/>
      <c r="AR11" s="217"/>
      <c r="AS11" s="217"/>
      <c r="AT11" s="217"/>
      <c r="AU11" s="217"/>
      <c r="AV11" s="218"/>
      <c r="AW11" s="217"/>
      <c r="AX11" s="232"/>
      <c r="AY11" s="236"/>
      <c r="AZ11" s="221"/>
      <c r="BA11" s="221"/>
      <c r="BB11" s="221"/>
      <c r="BC11" s="219"/>
      <c r="BD11" s="219"/>
      <c r="BE11" s="220"/>
      <c r="BF11" s="228"/>
      <c r="BG11" s="221"/>
      <c r="BH11" s="222"/>
      <c r="BI11" s="242"/>
      <c r="BJ11" s="242"/>
      <c r="BK11" s="242"/>
      <c r="BL11" s="242"/>
      <c r="BM11" s="242"/>
      <c r="BN11" s="242"/>
      <c r="BO11" s="243"/>
      <c r="BP11" s="242"/>
      <c r="BQ11" s="245"/>
      <c r="BR11" s="253"/>
      <c r="BS11" s="254"/>
      <c r="BT11" s="254"/>
      <c r="BU11" s="254"/>
      <c r="BV11" s="251"/>
      <c r="BW11" s="251"/>
      <c r="BX11" s="252"/>
      <c r="BY11" s="253"/>
      <c r="BZ11" s="254"/>
      <c r="CA11" s="256"/>
    </row>
    <row r="12" spans="1:79" ht="151.5" customHeight="1" x14ac:dyDescent="0.3">
      <c r="A12" s="260" t="str">
        <f>IFERROR(INDEX(Riesgos!$A$7:$M$12,MATCH(E12,INDEX(Riesgos!$A$7:$M$12,,MATCH(E$7,Riesgos!$A$6:$M$6,0)),0),MATCH(A$7,Riesgos!$A$6:$M$6,0)),"")</f>
        <v/>
      </c>
      <c r="B12" s="124" t="str">
        <f>IFERROR(INDEX(Riesgos!$A$7:$M$12,MATCH(E12,INDEX(Riesgos!$A$7:$M$12,,MATCH(E$7,Riesgos!$A$6:$M$6,0)),0),MATCH(B$7,Riesgos!$A$6:$M$6,0)),"")</f>
        <v/>
      </c>
      <c r="C12" s="124"/>
      <c r="D12" s="125" t="str">
        <f>IFERROR(INDEX(Riesgos!$A$7:$M$12,MATCH(E12,INDEX(Riesgos!$A$7:$M$12,,MATCH(E$7,Riesgos!$A$6:$M$6,0)),0),MATCH(D$7,Riesgos!$A$6:$M$6,0)),"")</f>
        <v/>
      </c>
      <c r="E12" s="189"/>
      <c r="F12" s="189"/>
      <c r="G12" s="127" t="str">
        <f t="shared" si="0"/>
        <v/>
      </c>
      <c r="H12" s="198"/>
      <c r="I12" s="129" t="str">
        <f>IF(A11=A12,IFERROR(IF(AND(#REF!="Probabilidad",#REF!="Probabilidad"),(#REF!-(+#REF!*#REF!)),IF(#REF!="Probabilidad",(#REF!-(+#REF!*#REF!)),IF(#REF!="Impacto",#REF!,""))),""),IFERROR(IF(#REF!="Probabilidad",(#REF!-(+#REF!*#REF!)),IF(#REF!="Impacto",#REF!,"")),""))</f>
        <v/>
      </c>
      <c r="J12" s="128" t="str">
        <f>IFERROR(IF(I12="","",IF(I12&lt;='Listas y tablas'!$L$3,"Muy Baja",IF(I12&lt;='Listas y tablas'!$L$4,"Baja",IF(I12&lt;='Listas y tablas'!$L$5,"Media",IF(I12&lt;='Listas y tablas'!$L$6,"Alta","Muy Alta"))))),"")</f>
        <v/>
      </c>
      <c r="K12" s="200"/>
      <c r="L12" s="261"/>
      <c r="M12" s="141"/>
      <c r="N12" s="121"/>
      <c r="O12" s="121"/>
      <c r="P12" s="142"/>
      <c r="Q12" s="259"/>
      <c r="R12" s="121"/>
      <c r="S12" s="121"/>
      <c r="T12" s="121"/>
      <c r="U12" s="121"/>
      <c r="V12" s="139"/>
      <c r="W12" s="141"/>
      <c r="X12" s="121"/>
      <c r="Y12" s="121"/>
      <c r="Z12" s="121"/>
      <c r="AA12" s="121"/>
      <c r="AB12" s="121"/>
      <c r="AC12" s="120"/>
      <c r="AD12" s="121"/>
      <c r="AE12" s="142"/>
      <c r="AF12" s="168"/>
      <c r="AG12" s="165"/>
      <c r="AH12" s="165"/>
      <c r="AI12" s="207"/>
      <c r="AJ12" s="164"/>
      <c r="AK12" s="164"/>
      <c r="AL12" s="167"/>
      <c r="AM12" s="168"/>
      <c r="AN12" s="185"/>
      <c r="AO12" s="304"/>
      <c r="AP12" s="217"/>
      <c r="AQ12" s="217"/>
      <c r="AR12" s="217"/>
      <c r="AS12" s="217"/>
      <c r="AT12" s="217"/>
      <c r="AU12" s="217"/>
      <c r="AV12" s="218"/>
      <c r="AW12" s="217"/>
      <c r="AX12" s="232"/>
      <c r="AY12" s="236"/>
      <c r="AZ12" s="221"/>
      <c r="BA12" s="221"/>
      <c r="BB12" s="221"/>
      <c r="BC12" s="219"/>
      <c r="BD12" s="219"/>
      <c r="BE12" s="220"/>
      <c r="BF12" s="228"/>
      <c r="BG12" s="221"/>
      <c r="BH12" s="222"/>
      <c r="BI12" s="242"/>
      <c r="BJ12" s="242"/>
      <c r="BK12" s="242"/>
      <c r="BL12" s="242"/>
      <c r="BM12" s="242"/>
      <c r="BN12" s="242"/>
      <c r="BO12" s="243"/>
      <c r="BP12" s="242"/>
      <c r="BQ12" s="245"/>
      <c r="BR12" s="253"/>
      <c r="BS12" s="254"/>
      <c r="BT12" s="254"/>
      <c r="BU12" s="254"/>
      <c r="BV12" s="251"/>
      <c r="BW12" s="251"/>
      <c r="BX12" s="252"/>
      <c r="BY12" s="253"/>
      <c r="BZ12" s="254"/>
      <c r="CA12" s="256"/>
    </row>
    <row r="13" spans="1:79" ht="151.5" customHeight="1" x14ac:dyDescent="0.3">
      <c r="A13" s="260" t="str">
        <f>IFERROR(INDEX(Riesgos!$A$7:$M$12,MATCH(E13,INDEX(Riesgos!$A$7:$M$12,,MATCH(E$7,Riesgos!$A$6:$M$6,0)),0),MATCH(A$7,Riesgos!$A$6:$M$6,0)),"")</f>
        <v/>
      </c>
      <c r="B13" s="124" t="str">
        <f>IFERROR(INDEX(Riesgos!$A$7:$M$12,MATCH(E13,INDEX(Riesgos!$A$7:$M$12,,MATCH(E$7,Riesgos!$A$6:$M$6,0)),0),MATCH(B$7,Riesgos!$A$6:$M$6,0)),"")</f>
        <v/>
      </c>
      <c r="C13" s="124"/>
      <c r="D13" s="125" t="str">
        <f>IFERROR(INDEX(Riesgos!$A$7:$M$12,MATCH(E13,INDEX(Riesgos!$A$7:$M$12,,MATCH(E$7,Riesgos!$A$6:$M$6,0)),0),MATCH(D$7,Riesgos!$A$6:$M$6,0)),"")</f>
        <v/>
      </c>
      <c r="E13" s="189"/>
      <c r="F13" s="189"/>
      <c r="G13" s="127" t="str">
        <f t="shared" si="0"/>
        <v/>
      </c>
      <c r="H13" s="198"/>
      <c r="I13" s="129" t="str">
        <f>IF(A12=A13,IFERROR(IF(AND(#REF!="Probabilidad",#REF!="Probabilidad"),(#REF!-(+#REF!*#REF!)),IF(#REF!="Probabilidad",(#REF!-(+#REF!*#REF!)),IF(#REF!="Impacto",#REF!,""))),""),IFERROR(IF(#REF!="Probabilidad",(#REF!-(+#REF!*#REF!)),IF(#REF!="Impacto",#REF!,"")),""))</f>
        <v/>
      </c>
      <c r="J13" s="128" t="str">
        <f>IFERROR(IF(I13="","",IF(I13&lt;='Listas y tablas'!$L$3,"Muy Baja",IF(I13&lt;='Listas y tablas'!$L$4,"Baja",IF(I13&lt;='Listas y tablas'!$L$5,"Media",IF(I13&lt;='Listas y tablas'!$L$6,"Alta","Muy Alta"))))),"")</f>
        <v/>
      </c>
      <c r="K13" s="200"/>
      <c r="L13" s="261"/>
      <c r="M13" s="141"/>
      <c r="N13" s="121"/>
      <c r="O13" s="121"/>
      <c r="P13" s="142"/>
      <c r="Q13" s="259"/>
      <c r="R13" s="121"/>
      <c r="S13" s="121"/>
      <c r="T13" s="121"/>
      <c r="U13" s="121"/>
      <c r="V13" s="139"/>
      <c r="W13" s="141"/>
      <c r="X13" s="121"/>
      <c r="Y13" s="121"/>
      <c r="Z13" s="121"/>
      <c r="AA13" s="121"/>
      <c r="AB13" s="121"/>
      <c r="AC13" s="120"/>
      <c r="AD13" s="121"/>
      <c r="AE13" s="142"/>
      <c r="AF13" s="168"/>
      <c r="AG13" s="165"/>
      <c r="AH13" s="165"/>
      <c r="AI13" s="207"/>
      <c r="AJ13" s="164"/>
      <c r="AK13" s="164"/>
      <c r="AL13" s="167"/>
      <c r="AM13" s="168"/>
      <c r="AN13" s="185"/>
      <c r="AO13" s="304"/>
      <c r="AP13" s="217"/>
      <c r="AQ13" s="217"/>
      <c r="AR13" s="217"/>
      <c r="AS13" s="217"/>
      <c r="AT13" s="217"/>
      <c r="AU13" s="217"/>
      <c r="AV13" s="218"/>
      <c r="AW13" s="217"/>
      <c r="AX13" s="232"/>
      <c r="AY13" s="236"/>
      <c r="AZ13" s="221"/>
      <c r="BA13" s="221"/>
      <c r="BB13" s="221"/>
      <c r="BC13" s="219"/>
      <c r="BD13" s="219"/>
      <c r="BE13" s="220"/>
      <c r="BF13" s="228"/>
      <c r="BG13" s="221"/>
      <c r="BH13" s="222"/>
      <c r="BI13" s="242"/>
      <c r="BJ13" s="242"/>
      <c r="BK13" s="242"/>
      <c r="BL13" s="242"/>
      <c r="BM13" s="242"/>
      <c r="BN13" s="242"/>
      <c r="BO13" s="243"/>
      <c r="BP13" s="242"/>
      <c r="BQ13" s="245"/>
      <c r="BR13" s="253"/>
      <c r="BS13" s="254"/>
      <c r="BT13" s="254"/>
      <c r="BU13" s="254"/>
      <c r="BV13" s="251"/>
      <c r="BW13" s="251"/>
      <c r="BX13" s="252"/>
      <c r="BY13" s="253"/>
      <c r="BZ13" s="254"/>
      <c r="CA13" s="256"/>
    </row>
    <row r="14" spans="1:79" ht="151.5" customHeight="1" x14ac:dyDescent="0.3">
      <c r="A14" s="260" t="str">
        <f>IFERROR(INDEX(Riesgos!$A$7:$M$12,MATCH(E14,INDEX(Riesgos!$A$7:$M$12,,MATCH(E$7,Riesgos!$A$6:$M$6,0)),0),MATCH(A$7,Riesgos!$A$6:$M$6,0)),"")</f>
        <v/>
      </c>
      <c r="B14" s="124" t="str">
        <f>IFERROR(INDEX(Riesgos!$A$7:$M$12,MATCH(E14,INDEX(Riesgos!$A$7:$M$12,,MATCH(E$7,Riesgos!$A$6:$M$6,0)),0),MATCH(B$7,Riesgos!$A$6:$M$6,0)),"")</f>
        <v/>
      </c>
      <c r="C14" s="124"/>
      <c r="D14" s="125" t="str">
        <f>IFERROR(INDEX(Riesgos!$A$7:$M$12,MATCH(E14,INDEX(Riesgos!$A$7:$M$12,,MATCH(E$7,Riesgos!$A$6:$M$6,0)),0),MATCH(D$7,Riesgos!$A$6:$M$6,0)),"")</f>
        <v/>
      </c>
      <c r="E14" s="189"/>
      <c r="F14" s="189"/>
      <c r="G14" s="127" t="str">
        <f t="shared" si="0"/>
        <v/>
      </c>
      <c r="H14" s="198"/>
      <c r="I14" s="129" t="str">
        <f>IF(A13=A14,IFERROR(IF(AND(#REF!="Probabilidad",#REF!="Probabilidad"),(#REF!-(+#REF!*#REF!)),IF(#REF!="Probabilidad",(#REF!-(+#REF!*#REF!)),IF(#REF!="Impacto",#REF!,""))),""),IFERROR(IF(#REF!="Probabilidad",(#REF!-(+#REF!*#REF!)),IF(#REF!="Impacto",#REF!,"")),""))</f>
        <v/>
      </c>
      <c r="J14" s="128" t="str">
        <f>IFERROR(IF(I14="","",IF(I14&lt;='Listas y tablas'!$L$3,"Muy Baja",IF(I14&lt;='Listas y tablas'!$L$4,"Baja",IF(I14&lt;='Listas y tablas'!$L$5,"Media",IF(I14&lt;='Listas y tablas'!$L$6,"Alta","Muy Alta"))))),"")</f>
        <v/>
      </c>
      <c r="K14" s="200"/>
      <c r="L14" s="261"/>
      <c r="M14" s="141"/>
      <c r="N14" s="121"/>
      <c r="O14" s="121"/>
      <c r="P14" s="142"/>
      <c r="Q14" s="259"/>
      <c r="R14" s="121"/>
      <c r="S14" s="121"/>
      <c r="T14" s="121"/>
      <c r="U14" s="121"/>
      <c r="V14" s="139"/>
      <c r="W14" s="141"/>
      <c r="X14" s="121"/>
      <c r="Y14" s="121"/>
      <c r="Z14" s="121"/>
      <c r="AA14" s="121"/>
      <c r="AB14" s="121"/>
      <c r="AC14" s="120"/>
      <c r="AD14" s="121"/>
      <c r="AE14" s="142"/>
      <c r="AF14" s="168"/>
      <c r="AG14" s="165"/>
      <c r="AH14" s="165"/>
      <c r="AI14" s="207"/>
      <c r="AJ14" s="164"/>
      <c r="AK14" s="164"/>
      <c r="AL14" s="167"/>
      <c r="AM14" s="168"/>
      <c r="AN14" s="185"/>
      <c r="AO14" s="304"/>
      <c r="AP14" s="217"/>
      <c r="AQ14" s="217"/>
      <c r="AR14" s="217"/>
      <c r="AS14" s="217"/>
      <c r="AT14" s="217"/>
      <c r="AU14" s="217"/>
      <c r="AV14" s="218"/>
      <c r="AW14" s="217"/>
      <c r="AX14" s="232"/>
      <c r="AY14" s="236"/>
      <c r="AZ14" s="221"/>
      <c r="BA14" s="221"/>
      <c r="BB14" s="221"/>
      <c r="BC14" s="219"/>
      <c r="BD14" s="219"/>
      <c r="BE14" s="220"/>
      <c r="BF14" s="228"/>
      <c r="BG14" s="221"/>
      <c r="BH14" s="222"/>
      <c r="BI14" s="242"/>
      <c r="BJ14" s="242"/>
      <c r="BK14" s="242"/>
      <c r="BL14" s="242"/>
      <c r="BM14" s="242"/>
      <c r="BN14" s="242"/>
      <c r="BO14" s="243"/>
      <c r="BP14" s="242"/>
      <c r="BQ14" s="245"/>
      <c r="BR14" s="253"/>
      <c r="BS14" s="254"/>
      <c r="BT14" s="254"/>
      <c r="BU14" s="254"/>
      <c r="BV14" s="251"/>
      <c r="BW14" s="251"/>
      <c r="BX14" s="252"/>
      <c r="BY14" s="253"/>
      <c r="BZ14" s="254"/>
      <c r="CA14" s="256"/>
    </row>
    <row r="15" spans="1:79" ht="151.5" customHeight="1" x14ac:dyDescent="0.3">
      <c r="A15" s="260" t="str">
        <f>IFERROR(INDEX(Riesgos!$A$7:$M$12,MATCH(E15,INDEX(Riesgos!$A$7:$M$12,,MATCH(E$7,Riesgos!$A$6:$M$6,0)),0),MATCH(A$7,Riesgos!$A$6:$M$6,0)),"")</f>
        <v/>
      </c>
      <c r="B15" s="124" t="str">
        <f>IFERROR(INDEX(Riesgos!$A$7:$M$12,MATCH(E15,INDEX(Riesgos!$A$7:$M$12,,MATCH(E$7,Riesgos!$A$6:$M$6,0)),0),MATCH(B$7,Riesgos!$A$6:$M$6,0)),"")</f>
        <v/>
      </c>
      <c r="C15" s="124"/>
      <c r="D15" s="125" t="str">
        <f>IFERROR(INDEX(Riesgos!$A$7:$M$12,MATCH(E15,INDEX(Riesgos!$A$7:$M$12,,MATCH(E$7,Riesgos!$A$6:$M$6,0)),0),MATCH(D$7,Riesgos!$A$6:$M$6,0)),"")</f>
        <v/>
      </c>
      <c r="E15" s="189"/>
      <c r="F15" s="189"/>
      <c r="G15" s="127" t="str">
        <f t="shared" si="0"/>
        <v/>
      </c>
      <c r="H15" s="198"/>
      <c r="I15" s="129" t="str">
        <f>IF(A14=A15,IFERROR(IF(AND(#REF!="Probabilidad",#REF!="Probabilidad"),(#REF!-(+#REF!*#REF!)),IF(#REF!="Probabilidad",(#REF!-(+#REF!*#REF!)),IF(#REF!="Impacto",#REF!,""))),""),IFERROR(IF(#REF!="Probabilidad",(#REF!-(+#REF!*#REF!)),IF(#REF!="Impacto",#REF!,"")),""))</f>
        <v/>
      </c>
      <c r="J15" s="128" t="str">
        <f>IFERROR(IF(I15="","",IF(I15&lt;='Listas y tablas'!$L$3,"Muy Baja",IF(I15&lt;='Listas y tablas'!$L$4,"Baja",IF(I15&lt;='Listas y tablas'!$L$5,"Media",IF(I15&lt;='Listas y tablas'!$L$6,"Alta","Muy Alta"))))),"")</f>
        <v/>
      </c>
      <c r="K15" s="200"/>
      <c r="L15" s="261"/>
      <c r="M15" s="141"/>
      <c r="N15" s="121"/>
      <c r="O15" s="121"/>
      <c r="P15" s="142"/>
      <c r="Q15" s="259"/>
      <c r="R15" s="121"/>
      <c r="S15" s="121"/>
      <c r="T15" s="121"/>
      <c r="U15" s="121"/>
      <c r="V15" s="139"/>
      <c r="W15" s="141"/>
      <c r="X15" s="121"/>
      <c r="Y15" s="121"/>
      <c r="Z15" s="121"/>
      <c r="AA15" s="121"/>
      <c r="AB15" s="121"/>
      <c r="AC15" s="120"/>
      <c r="AD15" s="121"/>
      <c r="AE15" s="142"/>
      <c r="AF15" s="168"/>
      <c r="AG15" s="165"/>
      <c r="AH15" s="165"/>
      <c r="AI15" s="207"/>
      <c r="AJ15" s="164"/>
      <c r="AK15" s="164"/>
      <c r="AL15" s="167"/>
      <c r="AM15" s="168"/>
      <c r="AN15" s="185"/>
      <c r="AO15" s="304"/>
      <c r="AP15" s="217"/>
      <c r="AQ15" s="217"/>
      <c r="AR15" s="217"/>
      <c r="AS15" s="217"/>
      <c r="AT15" s="217"/>
      <c r="AU15" s="217"/>
      <c r="AV15" s="218"/>
      <c r="AW15" s="217"/>
      <c r="AX15" s="232"/>
      <c r="AY15" s="236"/>
      <c r="AZ15" s="221"/>
      <c r="BA15" s="221"/>
      <c r="BB15" s="221"/>
      <c r="BC15" s="219"/>
      <c r="BD15" s="219"/>
      <c r="BE15" s="220"/>
      <c r="BF15" s="228"/>
      <c r="BG15" s="221"/>
      <c r="BH15" s="222"/>
      <c r="BI15" s="242"/>
      <c r="BJ15" s="242"/>
      <c r="BK15" s="242"/>
      <c r="BL15" s="242"/>
      <c r="BM15" s="242"/>
      <c r="BN15" s="242"/>
      <c r="BO15" s="243"/>
      <c r="BP15" s="242"/>
      <c r="BQ15" s="245"/>
      <c r="BR15" s="253"/>
      <c r="BS15" s="254"/>
      <c r="BT15" s="254"/>
      <c r="BU15" s="254"/>
      <c r="BV15" s="251"/>
      <c r="BW15" s="251"/>
      <c r="BX15" s="252"/>
      <c r="BY15" s="253"/>
      <c r="BZ15" s="254"/>
      <c r="CA15" s="256"/>
    </row>
    <row r="16" spans="1:79" ht="151.5" customHeight="1" x14ac:dyDescent="0.3">
      <c r="A16" s="260" t="str">
        <f>IFERROR(INDEX(Riesgos!$A$7:$M$12,MATCH(E16,INDEX(Riesgos!$A$7:$M$12,,MATCH(E$7,Riesgos!$A$6:$M$6,0)),0),MATCH(A$7,Riesgos!$A$6:$M$6,0)),"")</f>
        <v/>
      </c>
      <c r="B16" s="124" t="str">
        <f>IFERROR(INDEX(Riesgos!$A$7:$M$12,MATCH(E16,INDEX(Riesgos!$A$7:$M$12,,MATCH(E$7,Riesgos!$A$6:$M$6,0)),0),MATCH(B$7,Riesgos!$A$6:$M$6,0)),"")</f>
        <v/>
      </c>
      <c r="C16" s="124"/>
      <c r="D16" s="125" t="str">
        <f>IFERROR(INDEX(Riesgos!$A$7:$M$12,MATCH(E16,INDEX(Riesgos!$A$7:$M$12,,MATCH(E$7,Riesgos!$A$6:$M$6,0)),0),MATCH(D$7,Riesgos!$A$6:$M$6,0)),"")</f>
        <v/>
      </c>
      <c r="E16" s="189"/>
      <c r="F16" s="189"/>
      <c r="G16" s="127" t="str">
        <f t="shared" si="0"/>
        <v/>
      </c>
      <c r="H16" s="199"/>
      <c r="I16" s="129" t="str">
        <f>IF(A15=A16,IFERROR(IF(AND(#REF!="Probabilidad",#REF!="Probabilidad"),(#REF!-(+#REF!*#REF!)),IF(#REF!="Probabilidad",(#REF!-(+#REF!*#REF!)),IF(#REF!="Impacto",#REF!,""))),""),IFERROR(IF(#REF!="Probabilidad",(#REF!-(+#REF!*#REF!)),IF(#REF!="Impacto",#REF!,"")),""))</f>
        <v/>
      </c>
      <c r="J16" s="128" t="str">
        <f>IFERROR(IF(I16="","",IF(I16&lt;='Listas y tablas'!$L$3,"Muy Baja",IF(I16&lt;='Listas y tablas'!$L$4,"Baja",IF(I16&lt;='Listas y tablas'!$L$5,"Media",IF(I16&lt;='Listas y tablas'!$L$6,"Alta","Muy Alta"))))),"")</f>
        <v/>
      </c>
      <c r="K16" s="200"/>
      <c r="L16" s="261"/>
      <c r="M16" s="141"/>
      <c r="N16" s="121"/>
      <c r="O16" s="121"/>
      <c r="P16" s="142"/>
      <c r="Q16" s="259"/>
      <c r="R16" s="121"/>
      <c r="S16" s="121"/>
      <c r="T16" s="121"/>
      <c r="U16" s="121"/>
      <c r="V16" s="139"/>
      <c r="W16" s="141"/>
      <c r="X16" s="121"/>
      <c r="Y16" s="121"/>
      <c r="Z16" s="121"/>
      <c r="AA16" s="121"/>
      <c r="AB16" s="121"/>
      <c r="AC16" s="120"/>
      <c r="AD16" s="121"/>
      <c r="AE16" s="142"/>
      <c r="AF16" s="168"/>
      <c r="AG16" s="165"/>
      <c r="AH16" s="165"/>
      <c r="AI16" s="207"/>
      <c r="AJ16" s="164"/>
      <c r="AK16" s="164"/>
      <c r="AL16" s="167"/>
      <c r="AM16" s="168"/>
      <c r="AN16" s="185"/>
      <c r="AO16" s="304"/>
      <c r="AP16" s="217"/>
      <c r="AQ16" s="217"/>
      <c r="AR16" s="217"/>
      <c r="AS16" s="217"/>
      <c r="AT16" s="217"/>
      <c r="AU16" s="217"/>
      <c r="AV16" s="218"/>
      <c r="AW16" s="217"/>
      <c r="AX16" s="232"/>
      <c r="AY16" s="236"/>
      <c r="AZ16" s="221"/>
      <c r="BA16" s="221"/>
      <c r="BB16" s="221"/>
      <c r="BC16" s="219"/>
      <c r="BD16" s="219"/>
      <c r="BE16" s="220"/>
      <c r="BF16" s="228"/>
      <c r="BG16" s="221"/>
      <c r="BH16" s="222"/>
      <c r="BI16" s="242"/>
      <c r="BJ16" s="242"/>
      <c r="BK16" s="242"/>
      <c r="BL16" s="242"/>
      <c r="BM16" s="242"/>
      <c r="BN16" s="242"/>
      <c r="BO16" s="243"/>
      <c r="BP16" s="242"/>
      <c r="BQ16" s="245"/>
      <c r="BR16" s="253"/>
      <c r="BS16" s="254"/>
      <c r="BT16" s="254"/>
      <c r="BU16" s="254"/>
      <c r="BV16" s="251"/>
      <c r="BW16" s="251"/>
      <c r="BX16" s="252"/>
      <c r="BY16" s="253"/>
      <c r="BZ16" s="254"/>
      <c r="CA16" s="256"/>
    </row>
    <row r="17" spans="1:79" ht="151.5" customHeight="1" x14ac:dyDescent="0.3">
      <c r="A17" s="260" t="str">
        <f>IFERROR(INDEX(Riesgos!$A$7:$M$12,MATCH(E17,INDEX(Riesgos!$A$7:$M$12,,MATCH(E$7,Riesgos!$A$6:$M$6,0)),0),MATCH(A$7,Riesgos!$A$6:$M$6,0)),"")</f>
        <v/>
      </c>
      <c r="B17" s="124" t="str">
        <f>IFERROR(INDEX(Riesgos!$A$7:$M$12,MATCH(E17,INDEX(Riesgos!$A$7:$M$12,,MATCH(E$7,Riesgos!$A$6:$M$6,0)),0),MATCH(B$7,Riesgos!$A$6:$M$6,0)),"")</f>
        <v/>
      </c>
      <c r="C17" s="124"/>
      <c r="D17" s="125" t="str">
        <f>IFERROR(INDEX(Riesgos!$A$7:$M$12,MATCH(E17,INDEX(Riesgos!$A$7:$M$12,,MATCH(E$7,Riesgos!$A$6:$M$6,0)),0),MATCH(D$7,Riesgos!$A$6:$M$6,0)),"")</f>
        <v/>
      </c>
      <c r="E17" s="189"/>
      <c r="F17" s="189"/>
      <c r="G17" s="127" t="str">
        <f t="shared" si="0"/>
        <v/>
      </c>
      <c r="H17" s="198"/>
      <c r="I17" s="129" t="str">
        <f>IF(A16=A17,IFERROR(IF(AND(#REF!="Probabilidad",#REF!="Probabilidad"),(#REF!-(+#REF!*#REF!)),IF(#REF!="Probabilidad",(#REF!-(+#REF!*#REF!)),IF(#REF!="Impacto",#REF!,""))),""),IFERROR(IF(#REF!="Probabilidad",(#REF!-(+#REF!*#REF!)),IF(#REF!="Impacto",#REF!,"")),""))</f>
        <v/>
      </c>
      <c r="J17" s="128" t="str">
        <f>IFERROR(IF(I17="","",IF(I17&lt;='Listas y tablas'!$L$3,"Muy Baja",IF(I17&lt;='Listas y tablas'!$L$4,"Baja",IF(I17&lt;='Listas y tablas'!$L$5,"Media",IF(I17&lt;='Listas y tablas'!$L$6,"Alta","Muy Alta"))))),"")</f>
        <v/>
      </c>
      <c r="K17" s="200"/>
      <c r="L17" s="261"/>
      <c r="M17" s="141"/>
      <c r="N17" s="121"/>
      <c r="O17" s="121"/>
      <c r="P17" s="142"/>
      <c r="Q17" s="259"/>
      <c r="R17" s="121"/>
      <c r="S17" s="121"/>
      <c r="T17" s="121"/>
      <c r="U17" s="121"/>
      <c r="V17" s="139"/>
      <c r="W17" s="141"/>
      <c r="X17" s="121"/>
      <c r="Y17" s="121"/>
      <c r="Z17" s="121"/>
      <c r="AA17" s="121"/>
      <c r="AB17" s="121"/>
      <c r="AC17" s="120"/>
      <c r="AD17" s="121"/>
      <c r="AE17" s="142"/>
      <c r="AF17" s="168"/>
      <c r="AG17" s="165"/>
      <c r="AH17" s="165"/>
      <c r="AI17" s="207"/>
      <c r="AJ17" s="164"/>
      <c r="AK17" s="164"/>
      <c r="AL17" s="167"/>
      <c r="AM17" s="168"/>
      <c r="AN17" s="185"/>
      <c r="AO17" s="304"/>
      <c r="AP17" s="217"/>
      <c r="AQ17" s="217"/>
      <c r="AR17" s="217"/>
      <c r="AS17" s="217"/>
      <c r="AT17" s="217"/>
      <c r="AU17" s="217"/>
      <c r="AV17" s="218"/>
      <c r="AW17" s="217"/>
      <c r="AX17" s="232"/>
      <c r="AY17" s="236"/>
      <c r="AZ17" s="221"/>
      <c r="BA17" s="221"/>
      <c r="BB17" s="221"/>
      <c r="BC17" s="219"/>
      <c r="BD17" s="219"/>
      <c r="BE17" s="220"/>
      <c r="BF17" s="228"/>
      <c r="BG17" s="221"/>
      <c r="BH17" s="222"/>
      <c r="BI17" s="242"/>
      <c r="BJ17" s="242"/>
      <c r="BK17" s="242"/>
      <c r="BL17" s="242"/>
      <c r="BM17" s="242"/>
      <c r="BN17" s="242"/>
      <c r="BO17" s="243"/>
      <c r="BP17" s="242"/>
      <c r="BQ17" s="245"/>
      <c r="BR17" s="253"/>
      <c r="BS17" s="254"/>
      <c r="BT17" s="254"/>
      <c r="BU17" s="254"/>
      <c r="BV17" s="251"/>
      <c r="BW17" s="251"/>
      <c r="BX17" s="252"/>
      <c r="BY17" s="253"/>
      <c r="BZ17" s="254"/>
      <c r="CA17" s="256"/>
    </row>
    <row r="18" spans="1:79" ht="151.5" customHeight="1" x14ac:dyDescent="0.3">
      <c r="A18" s="260" t="str">
        <f>IFERROR(INDEX(Riesgos!$A$7:$M$12,MATCH(E18,INDEX(Riesgos!$A$7:$M$12,,MATCH(E$7,Riesgos!$A$6:$M$6,0)),0),MATCH(A$7,Riesgos!$A$6:$M$6,0)),"")</f>
        <v/>
      </c>
      <c r="B18" s="124" t="str">
        <f>IFERROR(INDEX(Riesgos!$A$7:$M$12,MATCH(E18,INDEX(Riesgos!$A$7:$M$12,,MATCH(E$7,Riesgos!$A$6:$M$6,0)),0),MATCH(B$7,Riesgos!$A$6:$M$6,0)),"")</f>
        <v/>
      </c>
      <c r="C18" s="124"/>
      <c r="D18" s="125" t="str">
        <f>IFERROR(INDEX(Riesgos!$A$7:$M$12,MATCH(E18,INDEX(Riesgos!$A$7:$M$12,,MATCH(E$7,Riesgos!$A$6:$M$6,0)),0),MATCH(D$7,Riesgos!$A$6:$M$6,0)),"")</f>
        <v/>
      </c>
      <c r="E18" s="189"/>
      <c r="F18" s="189"/>
      <c r="G18" s="127" t="str">
        <f t="shared" si="0"/>
        <v/>
      </c>
      <c r="H18" s="198"/>
      <c r="I18" s="129" t="str">
        <f>IF(A17=A18,IFERROR(IF(AND(#REF!="Probabilidad",#REF!="Probabilidad"),(#REF!-(+#REF!*#REF!)),IF(#REF!="Probabilidad",(#REF!-(+#REF!*#REF!)),IF(#REF!="Impacto",#REF!,""))),""),IFERROR(IF(#REF!="Probabilidad",(#REF!-(+#REF!*#REF!)),IF(#REF!="Impacto",#REF!,"")),""))</f>
        <v/>
      </c>
      <c r="J18" s="128" t="str">
        <f>IFERROR(IF(I18="","",IF(I18&lt;='Listas y tablas'!$L$3,"Muy Baja",IF(I18&lt;='Listas y tablas'!$L$4,"Baja",IF(I18&lt;='Listas y tablas'!$L$5,"Media",IF(I18&lt;='Listas y tablas'!$L$6,"Alta","Muy Alta"))))),"")</f>
        <v/>
      </c>
      <c r="K18" s="200"/>
      <c r="L18" s="261"/>
      <c r="M18" s="141"/>
      <c r="N18" s="121"/>
      <c r="O18" s="121"/>
      <c r="P18" s="142"/>
      <c r="Q18" s="259"/>
      <c r="R18" s="121"/>
      <c r="S18" s="121"/>
      <c r="T18" s="121"/>
      <c r="U18" s="121"/>
      <c r="V18" s="139"/>
      <c r="W18" s="141"/>
      <c r="X18" s="121"/>
      <c r="Y18" s="121"/>
      <c r="Z18" s="121"/>
      <c r="AA18" s="121"/>
      <c r="AB18" s="121"/>
      <c r="AC18" s="120"/>
      <c r="AD18" s="121"/>
      <c r="AE18" s="142"/>
      <c r="AF18" s="168"/>
      <c r="AG18" s="165"/>
      <c r="AH18" s="165"/>
      <c r="AI18" s="207"/>
      <c r="AJ18" s="164"/>
      <c r="AK18" s="164"/>
      <c r="AL18" s="167"/>
      <c r="AM18" s="168"/>
      <c r="AN18" s="185"/>
      <c r="AO18" s="304"/>
      <c r="AP18" s="217"/>
      <c r="AQ18" s="217"/>
      <c r="AR18" s="217"/>
      <c r="AS18" s="217"/>
      <c r="AT18" s="217"/>
      <c r="AU18" s="217"/>
      <c r="AV18" s="218"/>
      <c r="AW18" s="217"/>
      <c r="AX18" s="232"/>
      <c r="AY18" s="236"/>
      <c r="AZ18" s="221"/>
      <c r="BA18" s="221"/>
      <c r="BB18" s="221"/>
      <c r="BC18" s="219"/>
      <c r="BD18" s="219"/>
      <c r="BE18" s="220"/>
      <c r="BF18" s="228"/>
      <c r="BG18" s="221"/>
      <c r="BH18" s="222"/>
      <c r="BI18" s="242"/>
      <c r="BJ18" s="242"/>
      <c r="BK18" s="242"/>
      <c r="BL18" s="242"/>
      <c r="BM18" s="242"/>
      <c r="BN18" s="242"/>
      <c r="BO18" s="243"/>
      <c r="BP18" s="242"/>
      <c r="BQ18" s="245"/>
      <c r="BR18" s="253"/>
      <c r="BS18" s="254"/>
      <c r="BT18" s="254"/>
      <c r="BU18" s="254"/>
      <c r="BV18" s="251"/>
      <c r="BW18" s="251"/>
      <c r="BX18" s="252"/>
      <c r="BY18" s="253"/>
      <c r="BZ18" s="254"/>
      <c r="CA18" s="256"/>
    </row>
    <row r="19" spans="1:79" ht="151.5" customHeight="1" x14ac:dyDescent="0.3">
      <c r="A19" s="260" t="str">
        <f>IFERROR(INDEX(Riesgos!$A$7:$M$12,MATCH(E19,INDEX(Riesgos!$A$7:$M$12,,MATCH(E$7,Riesgos!$A$6:$M$6,0)),0),MATCH(A$7,Riesgos!$A$6:$M$6,0)),"")</f>
        <v/>
      </c>
      <c r="B19" s="124" t="str">
        <f>IFERROR(INDEX(Riesgos!$A$7:$M$12,MATCH(E19,INDEX(Riesgos!$A$7:$M$12,,MATCH(E$7,Riesgos!$A$6:$M$6,0)),0),MATCH(B$7,Riesgos!$A$6:$M$6,0)),"")</f>
        <v/>
      </c>
      <c r="C19" s="124"/>
      <c r="D19" s="125" t="str">
        <f>IFERROR(INDEX(Riesgos!$A$7:$M$12,MATCH(E19,INDEX(Riesgos!$A$7:$M$12,,MATCH(E$7,Riesgos!$A$6:$M$6,0)),0),MATCH(D$7,Riesgos!$A$6:$M$6,0)),"")</f>
        <v/>
      </c>
      <c r="E19" s="189"/>
      <c r="F19" s="189"/>
      <c r="G19" s="127" t="str">
        <f t="shared" si="0"/>
        <v/>
      </c>
      <c r="H19" s="198"/>
      <c r="I19" s="129" t="str">
        <f>IF(A18=A19,IFERROR(IF(AND(#REF!="Probabilidad",#REF!="Probabilidad"),(#REF!-(+#REF!*#REF!)),IF(#REF!="Probabilidad",(#REF!-(+#REF!*#REF!)),IF(#REF!="Impacto",#REF!,""))),""),IFERROR(IF(#REF!="Probabilidad",(#REF!-(+#REF!*#REF!)),IF(#REF!="Impacto",#REF!,"")),""))</f>
        <v/>
      </c>
      <c r="J19" s="128" t="str">
        <f>IFERROR(IF(I19="","",IF(I19&lt;='Listas y tablas'!$L$3,"Muy Baja",IF(I19&lt;='Listas y tablas'!$L$4,"Baja",IF(I19&lt;='Listas y tablas'!$L$5,"Media",IF(I19&lt;='Listas y tablas'!$L$6,"Alta","Muy Alta"))))),"")</f>
        <v/>
      </c>
      <c r="K19" s="200"/>
      <c r="L19" s="261"/>
      <c r="M19" s="141"/>
      <c r="N19" s="121"/>
      <c r="O19" s="121"/>
      <c r="P19" s="142"/>
      <c r="Q19" s="259"/>
      <c r="R19" s="121"/>
      <c r="S19" s="121"/>
      <c r="T19" s="121"/>
      <c r="U19" s="121"/>
      <c r="V19" s="139"/>
      <c r="W19" s="141"/>
      <c r="X19" s="121"/>
      <c r="Y19" s="121"/>
      <c r="Z19" s="121"/>
      <c r="AA19" s="121"/>
      <c r="AB19" s="121"/>
      <c r="AC19" s="120"/>
      <c r="AD19" s="121"/>
      <c r="AE19" s="142"/>
      <c r="AF19" s="168"/>
      <c r="AG19" s="165"/>
      <c r="AH19" s="165"/>
      <c r="AI19" s="207"/>
      <c r="AJ19" s="164"/>
      <c r="AK19" s="164"/>
      <c r="AL19" s="167"/>
      <c r="AM19" s="168"/>
      <c r="AN19" s="185"/>
      <c r="AO19" s="304"/>
      <c r="AP19" s="217"/>
      <c r="AQ19" s="217"/>
      <c r="AR19" s="217"/>
      <c r="AS19" s="217"/>
      <c r="AT19" s="217"/>
      <c r="AU19" s="217"/>
      <c r="AV19" s="218"/>
      <c r="AW19" s="217"/>
      <c r="AX19" s="232"/>
      <c r="AY19" s="236"/>
      <c r="AZ19" s="221"/>
      <c r="BA19" s="221"/>
      <c r="BB19" s="221"/>
      <c r="BC19" s="219"/>
      <c r="BD19" s="219"/>
      <c r="BE19" s="220"/>
      <c r="BF19" s="228"/>
      <c r="BG19" s="221"/>
      <c r="BH19" s="222"/>
      <c r="BI19" s="242"/>
      <c r="BJ19" s="242"/>
      <c r="BK19" s="242"/>
      <c r="BL19" s="242"/>
      <c r="BM19" s="242"/>
      <c r="BN19" s="242"/>
      <c r="BO19" s="243"/>
      <c r="BP19" s="242"/>
      <c r="BQ19" s="245"/>
      <c r="BR19" s="253"/>
      <c r="BS19" s="254"/>
      <c r="BT19" s="254"/>
      <c r="BU19" s="254"/>
      <c r="BV19" s="251"/>
      <c r="BW19" s="251"/>
      <c r="BX19" s="252"/>
      <c r="BY19" s="253"/>
      <c r="BZ19" s="254"/>
      <c r="CA19" s="256"/>
    </row>
    <row r="20" spans="1:79" ht="151.5" customHeight="1" x14ac:dyDescent="0.3">
      <c r="A20" s="260" t="str">
        <f>IFERROR(INDEX(Riesgos!$A$7:$M$12,MATCH(E20,INDEX(Riesgos!$A$7:$M$12,,MATCH(E$7,Riesgos!$A$6:$M$6,0)),0),MATCH(A$7,Riesgos!$A$6:$M$6,0)),"")</f>
        <v/>
      </c>
      <c r="B20" s="124" t="str">
        <f>IFERROR(INDEX(Riesgos!$A$7:$M$12,MATCH(E20,INDEX(Riesgos!$A$7:$M$12,,MATCH(E$7,Riesgos!$A$6:$M$6,0)),0),MATCH(B$7,Riesgos!$A$6:$M$6,0)),"")</f>
        <v/>
      </c>
      <c r="C20" s="124"/>
      <c r="D20" s="125" t="str">
        <f>IFERROR(INDEX(Riesgos!$A$7:$M$12,MATCH(E20,INDEX(Riesgos!$A$7:$M$12,,MATCH(E$7,Riesgos!$A$6:$M$6,0)),0),MATCH(D$7,Riesgos!$A$6:$M$6,0)),"")</f>
        <v/>
      </c>
      <c r="E20" s="189"/>
      <c r="F20" s="189"/>
      <c r="G20" s="127" t="str">
        <f t="shared" si="0"/>
        <v/>
      </c>
      <c r="H20" s="198"/>
      <c r="I20" s="129" t="str">
        <f>IF(A19=A20,IFERROR(IF(AND(#REF!="Probabilidad",#REF!="Probabilidad"),(#REF!-(+#REF!*#REF!)),IF(#REF!="Probabilidad",(#REF!-(+#REF!*#REF!)),IF(#REF!="Impacto",#REF!,""))),""),IFERROR(IF(#REF!="Probabilidad",(#REF!-(+#REF!*#REF!)),IF(#REF!="Impacto",#REF!,"")),""))</f>
        <v/>
      </c>
      <c r="J20" s="128" t="str">
        <f>IFERROR(IF(I20="","",IF(I20&lt;='Listas y tablas'!$L$3,"Muy Baja",IF(I20&lt;='Listas y tablas'!$L$4,"Baja",IF(I20&lt;='Listas y tablas'!$L$5,"Media",IF(I20&lt;='Listas y tablas'!$L$6,"Alta","Muy Alta"))))),"")</f>
        <v/>
      </c>
      <c r="K20" s="200"/>
      <c r="L20" s="261"/>
      <c r="M20" s="141"/>
      <c r="N20" s="121"/>
      <c r="O20" s="121"/>
      <c r="P20" s="142"/>
      <c r="Q20" s="259"/>
      <c r="R20" s="121"/>
      <c r="S20" s="121"/>
      <c r="T20" s="121"/>
      <c r="U20" s="121"/>
      <c r="V20" s="139"/>
      <c r="W20" s="141"/>
      <c r="X20" s="121"/>
      <c r="Y20" s="121"/>
      <c r="Z20" s="121"/>
      <c r="AA20" s="121"/>
      <c r="AB20" s="121"/>
      <c r="AC20" s="120"/>
      <c r="AD20" s="121"/>
      <c r="AE20" s="142"/>
      <c r="AF20" s="168"/>
      <c r="AG20" s="165"/>
      <c r="AH20" s="165"/>
      <c r="AI20" s="207"/>
      <c r="AJ20" s="164"/>
      <c r="AK20" s="164"/>
      <c r="AL20" s="167"/>
      <c r="AM20" s="168"/>
      <c r="AN20" s="185"/>
      <c r="AO20" s="304"/>
      <c r="AP20" s="217"/>
      <c r="AQ20" s="217"/>
      <c r="AR20" s="217"/>
      <c r="AS20" s="217"/>
      <c r="AT20" s="217"/>
      <c r="AU20" s="217"/>
      <c r="AV20" s="218"/>
      <c r="AW20" s="217"/>
      <c r="AX20" s="232"/>
      <c r="AY20" s="236"/>
      <c r="AZ20" s="221"/>
      <c r="BA20" s="221"/>
      <c r="BB20" s="221"/>
      <c r="BC20" s="219"/>
      <c r="BD20" s="219"/>
      <c r="BE20" s="220"/>
      <c r="BF20" s="228"/>
      <c r="BG20" s="221"/>
      <c r="BH20" s="222"/>
      <c r="BI20" s="242"/>
      <c r="BJ20" s="242"/>
      <c r="BK20" s="242"/>
      <c r="BL20" s="242"/>
      <c r="BM20" s="242"/>
      <c r="BN20" s="242"/>
      <c r="BO20" s="243"/>
      <c r="BP20" s="242"/>
      <c r="BQ20" s="245"/>
      <c r="BR20" s="253"/>
      <c r="BS20" s="254"/>
      <c r="BT20" s="254"/>
      <c r="BU20" s="254"/>
      <c r="BV20" s="251"/>
      <c r="BW20" s="251"/>
      <c r="BX20" s="252"/>
      <c r="BY20" s="253"/>
      <c r="BZ20" s="254"/>
      <c r="CA20" s="256"/>
    </row>
    <row r="21" spans="1:79" ht="151.5" customHeight="1" x14ac:dyDescent="0.3">
      <c r="A21" s="260" t="str">
        <f>IFERROR(INDEX(Riesgos!$A$7:$M$12,MATCH(E21,INDEX(Riesgos!$A$7:$M$12,,MATCH(E$7,Riesgos!$A$6:$M$6,0)),0),MATCH(A$7,Riesgos!$A$6:$M$6,0)),"")</f>
        <v/>
      </c>
      <c r="B21" s="124" t="str">
        <f>IFERROR(INDEX(Riesgos!$A$7:$M$12,MATCH(E21,INDEX(Riesgos!$A$7:$M$12,,MATCH(E$7,Riesgos!$A$6:$M$6,0)),0),MATCH(B$7,Riesgos!$A$6:$M$6,0)),"")</f>
        <v/>
      </c>
      <c r="C21" s="124"/>
      <c r="D21" s="125" t="str">
        <f>IFERROR(INDEX(Riesgos!$A$7:$M$12,MATCH(E21,INDEX(Riesgos!$A$7:$M$12,,MATCH(E$7,Riesgos!$A$6:$M$6,0)),0),MATCH(D$7,Riesgos!$A$6:$M$6,0)),"")</f>
        <v/>
      </c>
      <c r="E21" s="189"/>
      <c r="F21" s="189"/>
      <c r="G21" s="127" t="str">
        <f t="shared" si="0"/>
        <v/>
      </c>
      <c r="H21" s="198"/>
      <c r="I21" s="129" t="str">
        <f>IF(A20=A21,IFERROR(IF(AND(#REF!="Probabilidad",#REF!="Probabilidad"),(#REF!-(+#REF!*#REF!)),IF(#REF!="Probabilidad",(#REF!-(+#REF!*#REF!)),IF(#REF!="Impacto",#REF!,""))),""),IFERROR(IF(#REF!="Probabilidad",(#REF!-(+#REF!*#REF!)),IF(#REF!="Impacto",#REF!,"")),""))</f>
        <v/>
      </c>
      <c r="J21" s="128" t="str">
        <f>IFERROR(IF(I21="","",IF(I21&lt;='Listas y tablas'!$L$3,"Muy Baja",IF(I21&lt;='Listas y tablas'!$L$4,"Baja",IF(I21&lt;='Listas y tablas'!$L$5,"Media",IF(I21&lt;='Listas y tablas'!$L$6,"Alta","Muy Alta"))))),"")</f>
        <v/>
      </c>
      <c r="K21" s="200"/>
      <c r="L21" s="261"/>
      <c r="M21" s="141"/>
      <c r="N21" s="121"/>
      <c r="O21" s="121"/>
      <c r="P21" s="142"/>
      <c r="Q21" s="259"/>
      <c r="R21" s="121"/>
      <c r="S21" s="121"/>
      <c r="T21" s="121"/>
      <c r="U21" s="121"/>
      <c r="V21" s="139"/>
      <c r="W21" s="141"/>
      <c r="X21" s="121"/>
      <c r="Y21" s="121"/>
      <c r="Z21" s="121"/>
      <c r="AA21" s="121"/>
      <c r="AB21" s="121"/>
      <c r="AC21" s="120"/>
      <c r="AD21" s="121"/>
      <c r="AE21" s="142"/>
      <c r="AF21" s="168"/>
      <c r="AG21" s="165"/>
      <c r="AH21" s="165"/>
      <c r="AI21" s="207"/>
      <c r="AJ21" s="164"/>
      <c r="AK21" s="164"/>
      <c r="AL21" s="167"/>
      <c r="AM21" s="168"/>
      <c r="AN21" s="185"/>
      <c r="AO21" s="304"/>
      <c r="AP21" s="217"/>
      <c r="AQ21" s="217"/>
      <c r="AR21" s="217"/>
      <c r="AS21" s="217"/>
      <c r="AT21" s="217"/>
      <c r="AU21" s="217"/>
      <c r="AV21" s="218"/>
      <c r="AW21" s="217"/>
      <c r="AX21" s="232"/>
      <c r="AY21" s="236"/>
      <c r="AZ21" s="221"/>
      <c r="BA21" s="221"/>
      <c r="BB21" s="221"/>
      <c r="BC21" s="219"/>
      <c r="BD21" s="219"/>
      <c r="BE21" s="220"/>
      <c r="BF21" s="228"/>
      <c r="BG21" s="221"/>
      <c r="BH21" s="222"/>
      <c r="BI21" s="242"/>
      <c r="BJ21" s="242"/>
      <c r="BK21" s="242"/>
      <c r="BL21" s="242"/>
      <c r="BM21" s="242"/>
      <c r="BN21" s="242"/>
      <c r="BO21" s="243"/>
      <c r="BP21" s="242"/>
      <c r="BQ21" s="245"/>
      <c r="BR21" s="253"/>
      <c r="BS21" s="254"/>
      <c r="BT21" s="254"/>
      <c r="BU21" s="254"/>
      <c r="BV21" s="251"/>
      <c r="BW21" s="251"/>
      <c r="BX21" s="252"/>
      <c r="BY21" s="253"/>
      <c r="BZ21" s="254"/>
      <c r="CA21" s="256"/>
    </row>
    <row r="22" spans="1:79" ht="151.5" customHeight="1" x14ac:dyDescent="0.3">
      <c r="A22" s="260" t="str">
        <f>IFERROR(INDEX(Riesgos!$A$7:$M$12,MATCH(E22,INDEX(Riesgos!$A$7:$M$12,,MATCH(E$7,Riesgos!$A$6:$M$6,0)),0),MATCH(A$7,Riesgos!$A$6:$M$6,0)),"")</f>
        <v/>
      </c>
      <c r="B22" s="124" t="str">
        <f>IFERROR(INDEX(Riesgos!$A$7:$M$12,MATCH(E22,INDEX(Riesgos!$A$7:$M$12,,MATCH(E$7,Riesgos!$A$6:$M$6,0)),0),MATCH(B$7,Riesgos!$A$6:$M$6,0)),"")</f>
        <v/>
      </c>
      <c r="C22" s="124"/>
      <c r="D22" s="125" t="str">
        <f>IFERROR(INDEX(Riesgos!$A$7:$M$12,MATCH(E22,INDEX(Riesgos!$A$7:$M$12,,MATCH(E$7,Riesgos!$A$6:$M$6,0)),0),MATCH(D$7,Riesgos!$A$6:$M$6,0)),"")</f>
        <v/>
      </c>
      <c r="E22" s="189"/>
      <c r="F22" s="189"/>
      <c r="G22" s="127" t="str">
        <f t="shared" si="0"/>
        <v/>
      </c>
      <c r="H22" s="199"/>
      <c r="I22" s="129" t="str">
        <f>IF(A21=A22,IFERROR(IF(AND(#REF!="Probabilidad",#REF!="Probabilidad"),(#REF!-(+#REF!*#REF!)),IF(#REF!="Probabilidad",(#REF!-(+#REF!*#REF!)),IF(#REF!="Impacto",#REF!,""))),""),IFERROR(IF(#REF!="Probabilidad",(#REF!-(+#REF!*#REF!)),IF(#REF!="Impacto",#REF!,"")),""))</f>
        <v/>
      </c>
      <c r="J22" s="128" t="str">
        <f>IFERROR(IF(I22="","",IF(I22&lt;='Listas y tablas'!$L$3,"Muy Baja",IF(I22&lt;='Listas y tablas'!$L$4,"Baja",IF(I22&lt;='Listas y tablas'!$L$5,"Media",IF(I22&lt;='Listas y tablas'!$L$6,"Alta","Muy Alta"))))),"")</f>
        <v/>
      </c>
      <c r="K22" s="200"/>
      <c r="L22" s="261"/>
      <c r="M22" s="141"/>
      <c r="N22" s="121"/>
      <c r="O22" s="121"/>
      <c r="P22" s="142"/>
      <c r="Q22" s="259"/>
      <c r="R22" s="121"/>
      <c r="S22" s="121"/>
      <c r="T22" s="121"/>
      <c r="U22" s="121"/>
      <c r="V22" s="139"/>
      <c r="W22" s="141"/>
      <c r="X22" s="121"/>
      <c r="Y22" s="121"/>
      <c r="Z22" s="121"/>
      <c r="AA22" s="121"/>
      <c r="AB22" s="121"/>
      <c r="AC22" s="120"/>
      <c r="AD22" s="121"/>
      <c r="AE22" s="142"/>
      <c r="AF22" s="168"/>
      <c r="AG22" s="165"/>
      <c r="AH22" s="165"/>
      <c r="AI22" s="207"/>
      <c r="AJ22" s="164"/>
      <c r="AK22" s="164"/>
      <c r="AL22" s="167"/>
      <c r="AM22" s="168"/>
      <c r="AN22" s="185"/>
      <c r="AO22" s="304"/>
      <c r="AP22" s="217"/>
      <c r="AQ22" s="217"/>
      <c r="AR22" s="217"/>
      <c r="AS22" s="217"/>
      <c r="AT22" s="217"/>
      <c r="AU22" s="217"/>
      <c r="AV22" s="218"/>
      <c r="AW22" s="217"/>
      <c r="AX22" s="232"/>
      <c r="AY22" s="236"/>
      <c r="AZ22" s="221"/>
      <c r="BA22" s="221"/>
      <c r="BB22" s="221"/>
      <c r="BC22" s="219"/>
      <c r="BD22" s="219"/>
      <c r="BE22" s="220"/>
      <c r="BF22" s="228"/>
      <c r="BG22" s="221"/>
      <c r="BH22" s="222"/>
      <c r="BI22" s="242"/>
      <c r="BJ22" s="242"/>
      <c r="BK22" s="242"/>
      <c r="BL22" s="242"/>
      <c r="BM22" s="242"/>
      <c r="BN22" s="242"/>
      <c r="BO22" s="243"/>
      <c r="BP22" s="242"/>
      <c r="BQ22" s="245"/>
      <c r="BR22" s="253"/>
      <c r="BS22" s="254"/>
      <c r="BT22" s="254"/>
      <c r="BU22" s="254"/>
      <c r="BV22" s="251"/>
      <c r="BW22" s="251"/>
      <c r="BX22" s="252"/>
      <c r="BY22" s="253"/>
      <c r="BZ22" s="254"/>
      <c r="CA22" s="256"/>
    </row>
    <row r="23" spans="1:79" ht="151.5" customHeight="1" x14ac:dyDescent="0.3">
      <c r="A23" s="260" t="str">
        <f>IFERROR(INDEX(Riesgos!$A$7:$M$12,MATCH(E23,INDEX(Riesgos!$A$7:$M$12,,MATCH(E$7,Riesgos!$A$6:$M$6,0)),0),MATCH(A$7,Riesgos!$A$6:$M$6,0)),"")</f>
        <v/>
      </c>
      <c r="B23" s="124" t="str">
        <f>IFERROR(INDEX(Riesgos!$A$7:$M$12,MATCH(E23,INDEX(Riesgos!$A$7:$M$12,,MATCH(E$7,Riesgos!$A$6:$M$6,0)),0),MATCH(B$7,Riesgos!$A$6:$M$6,0)),"")</f>
        <v/>
      </c>
      <c r="C23" s="124"/>
      <c r="D23" s="125" t="str">
        <f>IFERROR(INDEX(Riesgos!$A$7:$M$12,MATCH(E23,INDEX(Riesgos!$A$7:$M$12,,MATCH(E$7,Riesgos!$A$6:$M$6,0)),0),MATCH(D$7,Riesgos!$A$6:$M$6,0)),"")</f>
        <v/>
      </c>
      <c r="E23" s="189"/>
      <c r="F23" s="189"/>
      <c r="G23" s="127" t="str">
        <f t="shared" si="0"/>
        <v/>
      </c>
      <c r="H23" s="198"/>
      <c r="I23" s="129" t="str">
        <f>IF(A22=A23,IFERROR(IF(AND(#REF!="Probabilidad",#REF!="Probabilidad"),(#REF!-(+#REF!*#REF!)),IF(#REF!="Probabilidad",(#REF!-(+#REF!*#REF!)),IF(#REF!="Impacto",#REF!,""))),""),IFERROR(IF(#REF!="Probabilidad",(#REF!-(+#REF!*#REF!)),IF(#REF!="Impacto",#REF!,"")),""))</f>
        <v/>
      </c>
      <c r="J23" s="128" t="str">
        <f>IFERROR(IF(I23="","",IF(I23&lt;='Listas y tablas'!$L$3,"Muy Baja",IF(I23&lt;='Listas y tablas'!$L$4,"Baja",IF(I23&lt;='Listas y tablas'!$L$5,"Media",IF(I23&lt;='Listas y tablas'!$L$6,"Alta","Muy Alta"))))),"")</f>
        <v/>
      </c>
      <c r="K23" s="200"/>
      <c r="L23" s="261"/>
      <c r="M23" s="141"/>
      <c r="N23" s="121"/>
      <c r="O23" s="121"/>
      <c r="P23" s="142"/>
      <c r="Q23" s="259"/>
      <c r="R23" s="121"/>
      <c r="S23" s="121"/>
      <c r="T23" s="121"/>
      <c r="U23" s="121"/>
      <c r="V23" s="139"/>
      <c r="W23" s="141"/>
      <c r="X23" s="121"/>
      <c r="Y23" s="121"/>
      <c r="Z23" s="121"/>
      <c r="AA23" s="121"/>
      <c r="AB23" s="121"/>
      <c r="AC23" s="120"/>
      <c r="AD23" s="121"/>
      <c r="AE23" s="142"/>
      <c r="AF23" s="168"/>
      <c r="AG23" s="165"/>
      <c r="AH23" s="165"/>
      <c r="AI23" s="207"/>
      <c r="AJ23" s="164"/>
      <c r="AK23" s="164"/>
      <c r="AL23" s="167"/>
      <c r="AM23" s="168"/>
      <c r="AN23" s="185"/>
      <c r="AO23" s="304"/>
      <c r="AP23" s="217"/>
      <c r="AQ23" s="217"/>
      <c r="AR23" s="217"/>
      <c r="AS23" s="217"/>
      <c r="AT23" s="217"/>
      <c r="AU23" s="217"/>
      <c r="AV23" s="218"/>
      <c r="AW23" s="217"/>
      <c r="AX23" s="232"/>
      <c r="AY23" s="236"/>
      <c r="AZ23" s="221"/>
      <c r="BA23" s="221"/>
      <c r="BB23" s="221"/>
      <c r="BC23" s="219"/>
      <c r="BD23" s="219"/>
      <c r="BE23" s="220"/>
      <c r="BF23" s="228"/>
      <c r="BG23" s="221"/>
      <c r="BH23" s="222"/>
      <c r="BI23" s="242"/>
      <c r="BJ23" s="242"/>
      <c r="BK23" s="242"/>
      <c r="BL23" s="242"/>
      <c r="BM23" s="242"/>
      <c r="BN23" s="242"/>
      <c r="BO23" s="243"/>
      <c r="BP23" s="242"/>
      <c r="BQ23" s="245"/>
      <c r="BR23" s="253"/>
      <c r="BS23" s="254"/>
      <c r="BT23" s="254"/>
      <c r="BU23" s="254"/>
      <c r="BV23" s="251"/>
      <c r="BW23" s="251"/>
      <c r="BX23" s="252"/>
      <c r="BY23" s="253"/>
      <c r="BZ23" s="254"/>
      <c r="CA23" s="256"/>
    </row>
    <row r="24" spans="1:79" ht="151.5" customHeight="1" x14ac:dyDescent="0.3">
      <c r="A24" s="260" t="str">
        <f>IFERROR(INDEX(Riesgos!$A$7:$M$12,MATCH(E24,INDEX(Riesgos!$A$7:$M$12,,MATCH(E$7,Riesgos!$A$6:$M$6,0)),0),MATCH(A$7,Riesgos!$A$6:$M$6,0)),"")</f>
        <v/>
      </c>
      <c r="B24" s="124" t="str">
        <f>IFERROR(INDEX(Riesgos!$A$7:$M$12,MATCH(E24,INDEX(Riesgos!$A$7:$M$12,,MATCH(E$7,Riesgos!$A$6:$M$6,0)),0),MATCH(B$7,Riesgos!$A$6:$M$6,0)),"")</f>
        <v/>
      </c>
      <c r="C24" s="124"/>
      <c r="D24" s="125" t="str">
        <f>IFERROR(INDEX(Riesgos!$A$7:$M$12,MATCH(E24,INDEX(Riesgos!$A$7:$M$12,,MATCH(E$7,Riesgos!$A$6:$M$6,0)),0),MATCH(D$7,Riesgos!$A$6:$M$6,0)),"")</f>
        <v/>
      </c>
      <c r="E24" s="189"/>
      <c r="F24" s="189"/>
      <c r="G24" s="127" t="str">
        <f t="shared" si="0"/>
        <v/>
      </c>
      <c r="H24" s="198"/>
      <c r="I24" s="129" t="str">
        <f>IF(A23=A24,IFERROR(IF(AND(#REF!="Probabilidad",#REF!="Probabilidad"),(#REF!-(+#REF!*#REF!)),IF(#REF!="Probabilidad",(#REF!-(+#REF!*#REF!)),IF(#REF!="Impacto",#REF!,""))),""),IFERROR(IF(#REF!="Probabilidad",(#REF!-(+#REF!*#REF!)),IF(#REF!="Impacto",#REF!,"")),""))</f>
        <v/>
      </c>
      <c r="J24" s="128" t="str">
        <f>IFERROR(IF(I24="","",IF(I24&lt;='Listas y tablas'!$L$3,"Muy Baja",IF(I24&lt;='Listas y tablas'!$L$4,"Baja",IF(I24&lt;='Listas y tablas'!$L$5,"Media",IF(I24&lt;='Listas y tablas'!$L$6,"Alta","Muy Alta"))))),"")</f>
        <v/>
      </c>
      <c r="K24" s="200"/>
      <c r="L24" s="261"/>
      <c r="M24" s="141"/>
      <c r="N24" s="121"/>
      <c r="O24" s="121"/>
      <c r="P24" s="142"/>
      <c r="Q24" s="259"/>
      <c r="R24" s="121"/>
      <c r="S24" s="121"/>
      <c r="T24" s="121"/>
      <c r="U24" s="121"/>
      <c r="V24" s="139"/>
      <c r="W24" s="141"/>
      <c r="X24" s="121"/>
      <c r="Y24" s="121"/>
      <c r="Z24" s="121"/>
      <c r="AA24" s="121"/>
      <c r="AB24" s="121"/>
      <c r="AC24" s="120"/>
      <c r="AD24" s="121"/>
      <c r="AE24" s="142"/>
      <c r="AF24" s="168"/>
      <c r="AG24" s="165"/>
      <c r="AH24" s="165"/>
      <c r="AI24" s="207"/>
      <c r="AJ24" s="164"/>
      <c r="AK24" s="164"/>
      <c r="AL24" s="167"/>
      <c r="AM24" s="168"/>
      <c r="AN24" s="185"/>
      <c r="AO24" s="304"/>
      <c r="AP24" s="217"/>
      <c r="AQ24" s="217"/>
      <c r="AR24" s="217"/>
      <c r="AS24" s="217"/>
      <c r="AT24" s="217"/>
      <c r="AU24" s="217"/>
      <c r="AV24" s="218"/>
      <c r="AW24" s="217"/>
      <c r="AX24" s="232"/>
      <c r="AY24" s="236"/>
      <c r="AZ24" s="221"/>
      <c r="BA24" s="221"/>
      <c r="BB24" s="221"/>
      <c r="BC24" s="219"/>
      <c r="BD24" s="219"/>
      <c r="BE24" s="220"/>
      <c r="BF24" s="228"/>
      <c r="BG24" s="221"/>
      <c r="BH24" s="222"/>
      <c r="BI24" s="242"/>
      <c r="BJ24" s="242"/>
      <c r="BK24" s="242"/>
      <c r="BL24" s="242"/>
      <c r="BM24" s="242"/>
      <c r="BN24" s="242"/>
      <c r="BO24" s="243"/>
      <c r="BP24" s="242"/>
      <c r="BQ24" s="245"/>
      <c r="BR24" s="253"/>
      <c r="BS24" s="254"/>
      <c r="BT24" s="254"/>
      <c r="BU24" s="254"/>
      <c r="BV24" s="251"/>
      <c r="BW24" s="251"/>
      <c r="BX24" s="252"/>
      <c r="BY24" s="253"/>
      <c r="BZ24" s="254"/>
      <c r="CA24" s="256"/>
    </row>
    <row r="25" spans="1:79" ht="151.5" customHeight="1" x14ac:dyDescent="0.3">
      <c r="A25" s="260" t="str">
        <f>IFERROR(INDEX(Riesgos!$A$7:$M$12,MATCH(E25,INDEX(Riesgos!$A$7:$M$12,,MATCH(E$7,Riesgos!$A$6:$M$6,0)),0),MATCH(A$7,Riesgos!$A$6:$M$6,0)),"")</f>
        <v/>
      </c>
      <c r="B25" s="124" t="str">
        <f>IFERROR(INDEX(Riesgos!$A$7:$M$12,MATCH(E25,INDEX(Riesgos!$A$7:$M$12,,MATCH(E$7,Riesgos!$A$6:$M$6,0)),0),MATCH(B$7,Riesgos!$A$6:$M$6,0)),"")</f>
        <v/>
      </c>
      <c r="C25" s="124"/>
      <c r="D25" s="125" t="str">
        <f>IFERROR(INDEX(Riesgos!$A$7:$M$12,MATCH(E25,INDEX(Riesgos!$A$7:$M$12,,MATCH(E$7,Riesgos!$A$6:$M$6,0)),0),MATCH(D$7,Riesgos!$A$6:$M$6,0)),"")</f>
        <v/>
      </c>
      <c r="E25" s="189"/>
      <c r="F25" s="189"/>
      <c r="G25" s="127" t="str">
        <f t="shared" si="0"/>
        <v/>
      </c>
      <c r="H25" s="198"/>
      <c r="I25" s="129" t="str">
        <f>IF(A24=A25,IFERROR(IF(AND(#REF!="Probabilidad",#REF!="Probabilidad"),(#REF!-(+#REF!*#REF!)),IF(#REF!="Probabilidad",(#REF!-(+#REF!*#REF!)),IF(#REF!="Impacto",#REF!,""))),""),IFERROR(IF(#REF!="Probabilidad",(#REF!-(+#REF!*#REF!)),IF(#REF!="Impacto",#REF!,"")),""))</f>
        <v/>
      </c>
      <c r="J25" s="128" t="str">
        <f>IFERROR(IF(I25="","",IF(I25&lt;='Listas y tablas'!$L$3,"Muy Baja",IF(I25&lt;='Listas y tablas'!$L$4,"Baja",IF(I25&lt;='Listas y tablas'!$L$5,"Media",IF(I25&lt;='Listas y tablas'!$L$6,"Alta","Muy Alta"))))),"")</f>
        <v/>
      </c>
      <c r="K25" s="200"/>
      <c r="L25" s="261"/>
      <c r="M25" s="141"/>
      <c r="N25" s="121"/>
      <c r="O25" s="121"/>
      <c r="P25" s="142"/>
      <c r="Q25" s="259"/>
      <c r="R25" s="121"/>
      <c r="S25" s="121"/>
      <c r="T25" s="121"/>
      <c r="U25" s="121"/>
      <c r="V25" s="139"/>
      <c r="W25" s="141"/>
      <c r="X25" s="121"/>
      <c r="Y25" s="121"/>
      <c r="Z25" s="121"/>
      <c r="AA25" s="121"/>
      <c r="AB25" s="121"/>
      <c r="AC25" s="120"/>
      <c r="AD25" s="121"/>
      <c r="AE25" s="142"/>
      <c r="AF25" s="168"/>
      <c r="AG25" s="165"/>
      <c r="AH25" s="165"/>
      <c r="AI25" s="207"/>
      <c r="AJ25" s="164"/>
      <c r="AK25" s="164"/>
      <c r="AL25" s="167"/>
      <c r="AM25" s="168"/>
      <c r="AN25" s="185"/>
      <c r="AO25" s="304"/>
      <c r="AP25" s="217"/>
      <c r="AQ25" s="217"/>
      <c r="AR25" s="217"/>
      <c r="AS25" s="217"/>
      <c r="AT25" s="217"/>
      <c r="AU25" s="217"/>
      <c r="AV25" s="218"/>
      <c r="AW25" s="217"/>
      <c r="AX25" s="232"/>
      <c r="AY25" s="236"/>
      <c r="AZ25" s="221"/>
      <c r="BA25" s="221"/>
      <c r="BB25" s="221"/>
      <c r="BC25" s="219"/>
      <c r="BD25" s="219"/>
      <c r="BE25" s="220"/>
      <c r="BF25" s="228"/>
      <c r="BG25" s="221"/>
      <c r="BH25" s="222"/>
      <c r="BI25" s="242"/>
      <c r="BJ25" s="242"/>
      <c r="BK25" s="242"/>
      <c r="BL25" s="242"/>
      <c r="BM25" s="242"/>
      <c r="BN25" s="242"/>
      <c r="BO25" s="243"/>
      <c r="BP25" s="242"/>
      <c r="BQ25" s="245"/>
      <c r="BR25" s="253"/>
      <c r="BS25" s="254"/>
      <c r="BT25" s="254"/>
      <c r="BU25" s="254"/>
      <c r="BV25" s="251"/>
      <c r="BW25" s="251"/>
      <c r="BX25" s="252"/>
      <c r="BY25" s="253"/>
      <c r="BZ25" s="254"/>
      <c r="CA25" s="256"/>
    </row>
    <row r="26" spans="1:79" ht="151.5" customHeight="1" x14ac:dyDescent="0.3">
      <c r="A26" s="260" t="str">
        <f>IFERROR(INDEX(Riesgos!$A$7:$M$12,MATCH(E26,INDEX(Riesgos!$A$7:$M$12,,MATCH(E$7,Riesgos!$A$6:$M$6,0)),0),MATCH(A$7,Riesgos!$A$6:$M$6,0)),"")</f>
        <v/>
      </c>
      <c r="B26" s="124" t="str">
        <f>IFERROR(INDEX(Riesgos!$A$7:$M$12,MATCH(E26,INDEX(Riesgos!$A$7:$M$12,,MATCH(E$7,Riesgos!$A$6:$M$6,0)),0),MATCH(B$7,Riesgos!$A$6:$M$6,0)),"")</f>
        <v/>
      </c>
      <c r="C26" s="124"/>
      <c r="D26" s="125" t="str">
        <f>IFERROR(INDEX(Riesgos!$A$7:$M$12,MATCH(E26,INDEX(Riesgos!$A$7:$M$12,,MATCH(E$7,Riesgos!$A$6:$M$6,0)),0),MATCH(D$7,Riesgos!$A$6:$M$6,0)),"")</f>
        <v/>
      </c>
      <c r="E26" s="189"/>
      <c r="F26" s="189"/>
      <c r="G26" s="127" t="str">
        <f t="shared" si="0"/>
        <v/>
      </c>
      <c r="H26" s="198"/>
      <c r="I26" s="129" t="str">
        <f>IF(A25=A26,IFERROR(IF(AND(#REF!="Probabilidad",#REF!="Probabilidad"),(#REF!-(+#REF!*#REF!)),IF(#REF!="Probabilidad",(#REF!-(+#REF!*#REF!)),IF(#REF!="Impacto",#REF!,""))),""),IFERROR(IF(#REF!="Probabilidad",(#REF!-(+#REF!*#REF!)),IF(#REF!="Impacto",#REF!,"")),""))</f>
        <v/>
      </c>
      <c r="J26" s="128" t="str">
        <f>IFERROR(IF(I26="","",IF(I26&lt;='Listas y tablas'!$L$3,"Muy Baja",IF(I26&lt;='Listas y tablas'!$L$4,"Baja",IF(I26&lt;='Listas y tablas'!$L$5,"Media",IF(I26&lt;='Listas y tablas'!$L$6,"Alta","Muy Alta"))))),"")</f>
        <v/>
      </c>
      <c r="K26" s="200"/>
      <c r="L26" s="261"/>
      <c r="M26" s="141"/>
      <c r="N26" s="121"/>
      <c r="O26" s="121"/>
      <c r="P26" s="142"/>
      <c r="Q26" s="259"/>
      <c r="R26" s="121"/>
      <c r="S26" s="121"/>
      <c r="T26" s="121"/>
      <c r="U26" s="121"/>
      <c r="V26" s="139"/>
      <c r="W26" s="141"/>
      <c r="X26" s="121"/>
      <c r="Y26" s="121"/>
      <c r="Z26" s="121"/>
      <c r="AA26" s="121"/>
      <c r="AB26" s="121"/>
      <c r="AC26" s="120"/>
      <c r="AD26" s="121"/>
      <c r="AE26" s="142"/>
      <c r="AF26" s="168"/>
      <c r="AG26" s="165"/>
      <c r="AH26" s="165"/>
      <c r="AI26" s="207"/>
      <c r="AJ26" s="164"/>
      <c r="AK26" s="164"/>
      <c r="AL26" s="167"/>
      <c r="AM26" s="168"/>
      <c r="AN26" s="185"/>
      <c r="AO26" s="304"/>
      <c r="AP26" s="217"/>
      <c r="AQ26" s="217"/>
      <c r="AR26" s="217"/>
      <c r="AS26" s="217"/>
      <c r="AT26" s="217"/>
      <c r="AU26" s="217"/>
      <c r="AV26" s="218"/>
      <c r="AW26" s="217"/>
      <c r="AX26" s="232"/>
      <c r="AY26" s="236"/>
      <c r="AZ26" s="221"/>
      <c r="BA26" s="221"/>
      <c r="BB26" s="221"/>
      <c r="BC26" s="219"/>
      <c r="BD26" s="219"/>
      <c r="BE26" s="220"/>
      <c r="BF26" s="228"/>
      <c r="BG26" s="221"/>
      <c r="BH26" s="222"/>
      <c r="BI26" s="242"/>
      <c r="BJ26" s="242"/>
      <c r="BK26" s="242"/>
      <c r="BL26" s="242"/>
      <c r="BM26" s="242"/>
      <c r="BN26" s="242"/>
      <c r="BO26" s="243"/>
      <c r="BP26" s="242"/>
      <c r="BQ26" s="245"/>
      <c r="BR26" s="253"/>
      <c r="BS26" s="254"/>
      <c r="BT26" s="254"/>
      <c r="BU26" s="254"/>
      <c r="BV26" s="251"/>
      <c r="BW26" s="251"/>
      <c r="BX26" s="252"/>
      <c r="BY26" s="253"/>
      <c r="BZ26" s="254"/>
      <c r="CA26" s="256"/>
    </row>
    <row r="27" spans="1:79" ht="151.5" customHeight="1" x14ac:dyDescent="0.3">
      <c r="A27" s="260" t="str">
        <f>IFERROR(INDEX(Riesgos!$A$7:$M$12,MATCH(E27,INDEX(Riesgos!$A$7:$M$12,,MATCH(E$7,Riesgos!$A$6:$M$6,0)),0),MATCH(A$7,Riesgos!$A$6:$M$6,0)),"")</f>
        <v/>
      </c>
      <c r="B27" s="124" t="str">
        <f>IFERROR(INDEX(Riesgos!$A$7:$M$12,MATCH(E27,INDEX(Riesgos!$A$7:$M$12,,MATCH(E$7,Riesgos!$A$6:$M$6,0)),0),MATCH(B$7,Riesgos!$A$6:$M$6,0)),"")</f>
        <v/>
      </c>
      <c r="C27" s="124"/>
      <c r="D27" s="125" t="str">
        <f>IFERROR(INDEX(Riesgos!$A$7:$M$12,MATCH(E27,INDEX(Riesgos!$A$7:$M$12,,MATCH(E$7,Riesgos!$A$6:$M$6,0)),0),MATCH(D$7,Riesgos!$A$6:$M$6,0)),"")</f>
        <v/>
      </c>
      <c r="E27" s="189"/>
      <c r="F27" s="189"/>
      <c r="G27" s="127" t="str">
        <f t="shared" si="0"/>
        <v/>
      </c>
      <c r="H27" s="198"/>
      <c r="I27" s="129" t="str">
        <f>IF(A26=A27,IFERROR(IF(AND(#REF!="Probabilidad",#REF!="Probabilidad"),(#REF!-(+#REF!*#REF!)),IF(#REF!="Probabilidad",(#REF!-(+#REF!*#REF!)),IF(#REF!="Impacto",#REF!,""))),""),IFERROR(IF(#REF!="Probabilidad",(#REF!-(+#REF!*#REF!)),IF(#REF!="Impacto",#REF!,"")),""))</f>
        <v/>
      </c>
      <c r="J27" s="128" t="str">
        <f>IFERROR(IF(I27="","",IF(I27&lt;='Listas y tablas'!$L$3,"Muy Baja",IF(I27&lt;='Listas y tablas'!$L$4,"Baja",IF(I27&lt;='Listas y tablas'!$L$5,"Media",IF(I27&lt;='Listas y tablas'!$L$6,"Alta","Muy Alta"))))),"")</f>
        <v/>
      </c>
      <c r="K27" s="200"/>
      <c r="L27" s="261"/>
      <c r="M27" s="141"/>
      <c r="N27" s="121"/>
      <c r="O27" s="121"/>
      <c r="P27" s="142"/>
      <c r="Q27" s="259"/>
      <c r="R27" s="121"/>
      <c r="S27" s="121"/>
      <c r="T27" s="121"/>
      <c r="U27" s="121"/>
      <c r="V27" s="139"/>
      <c r="W27" s="141"/>
      <c r="X27" s="121"/>
      <c r="Y27" s="121"/>
      <c r="Z27" s="121"/>
      <c r="AA27" s="121"/>
      <c r="AB27" s="121"/>
      <c r="AC27" s="120"/>
      <c r="AD27" s="121"/>
      <c r="AE27" s="142"/>
      <c r="AF27" s="168"/>
      <c r="AG27" s="165"/>
      <c r="AH27" s="165"/>
      <c r="AI27" s="207"/>
      <c r="AJ27" s="164"/>
      <c r="AK27" s="164"/>
      <c r="AL27" s="167"/>
      <c r="AM27" s="168"/>
      <c r="AN27" s="185"/>
      <c r="AO27" s="304"/>
      <c r="AP27" s="217"/>
      <c r="AQ27" s="217"/>
      <c r="AR27" s="217"/>
      <c r="AS27" s="217"/>
      <c r="AT27" s="217"/>
      <c r="AU27" s="217"/>
      <c r="AV27" s="218"/>
      <c r="AW27" s="217"/>
      <c r="AX27" s="232"/>
      <c r="AY27" s="236"/>
      <c r="AZ27" s="221"/>
      <c r="BA27" s="221"/>
      <c r="BB27" s="221"/>
      <c r="BC27" s="219"/>
      <c r="BD27" s="219"/>
      <c r="BE27" s="220"/>
      <c r="BF27" s="228"/>
      <c r="BG27" s="221"/>
      <c r="BH27" s="222"/>
      <c r="BI27" s="242"/>
      <c r="BJ27" s="242"/>
      <c r="BK27" s="242"/>
      <c r="BL27" s="242"/>
      <c r="BM27" s="242"/>
      <c r="BN27" s="242"/>
      <c r="BO27" s="243"/>
      <c r="BP27" s="242"/>
      <c r="BQ27" s="245"/>
      <c r="BR27" s="253"/>
      <c r="BS27" s="254"/>
      <c r="BT27" s="254"/>
      <c r="BU27" s="254"/>
      <c r="BV27" s="251"/>
      <c r="BW27" s="251"/>
      <c r="BX27" s="252"/>
      <c r="BY27" s="253"/>
      <c r="BZ27" s="254"/>
      <c r="CA27" s="256"/>
    </row>
    <row r="28" spans="1:79" ht="151.5" customHeight="1" x14ac:dyDescent="0.3">
      <c r="A28" s="260" t="str">
        <f>IFERROR(INDEX(Riesgos!$A$7:$M$12,MATCH(E28,INDEX(Riesgos!$A$7:$M$12,,MATCH(E$7,Riesgos!$A$6:$M$6,0)),0),MATCH(A$7,Riesgos!$A$6:$M$6,0)),"")</f>
        <v/>
      </c>
      <c r="B28" s="124" t="str">
        <f>IFERROR(INDEX(Riesgos!$A$7:$M$12,MATCH(E28,INDEX(Riesgos!$A$7:$M$12,,MATCH(E$7,Riesgos!$A$6:$M$6,0)),0),MATCH(B$7,Riesgos!$A$6:$M$6,0)),"")</f>
        <v/>
      </c>
      <c r="C28" s="124"/>
      <c r="D28" s="125" t="str">
        <f>IFERROR(INDEX(Riesgos!$A$7:$M$12,MATCH(E28,INDEX(Riesgos!$A$7:$M$12,,MATCH(E$7,Riesgos!$A$6:$M$6,0)),0),MATCH(D$7,Riesgos!$A$6:$M$6,0)),"")</f>
        <v/>
      </c>
      <c r="E28" s="189"/>
      <c r="F28" s="189"/>
      <c r="G28" s="127" t="str">
        <f t="shared" si="0"/>
        <v/>
      </c>
      <c r="H28" s="199"/>
      <c r="I28" s="129" t="str">
        <f>IF(A27=A28,IFERROR(IF(AND(#REF!="Probabilidad",#REF!="Probabilidad"),(#REF!-(+#REF!*#REF!)),IF(#REF!="Probabilidad",(#REF!-(+#REF!*#REF!)),IF(#REF!="Impacto",#REF!,""))),""),IFERROR(IF(#REF!="Probabilidad",(#REF!-(+#REF!*#REF!)),IF(#REF!="Impacto",#REF!,"")),""))</f>
        <v/>
      </c>
      <c r="J28" s="128" t="str">
        <f>IFERROR(IF(I28="","",IF(I28&lt;='Listas y tablas'!$L$3,"Muy Baja",IF(I28&lt;='Listas y tablas'!$L$4,"Baja",IF(I28&lt;='Listas y tablas'!$L$5,"Media",IF(I28&lt;='Listas y tablas'!$L$6,"Alta","Muy Alta"))))),"")</f>
        <v/>
      </c>
      <c r="K28" s="200"/>
      <c r="L28" s="261"/>
      <c r="M28" s="141"/>
      <c r="N28" s="121"/>
      <c r="O28" s="121"/>
      <c r="P28" s="142"/>
      <c r="Q28" s="259"/>
      <c r="R28" s="121"/>
      <c r="S28" s="121"/>
      <c r="T28" s="121"/>
      <c r="U28" s="121"/>
      <c r="V28" s="139"/>
      <c r="W28" s="141"/>
      <c r="X28" s="121"/>
      <c r="Y28" s="121"/>
      <c r="Z28" s="121"/>
      <c r="AA28" s="121"/>
      <c r="AB28" s="121"/>
      <c r="AC28" s="120"/>
      <c r="AD28" s="121"/>
      <c r="AE28" s="142"/>
      <c r="AF28" s="168"/>
      <c r="AG28" s="165"/>
      <c r="AH28" s="165"/>
      <c r="AI28" s="207"/>
      <c r="AJ28" s="164"/>
      <c r="AK28" s="164"/>
      <c r="AL28" s="167"/>
      <c r="AM28" s="168"/>
      <c r="AN28" s="185"/>
      <c r="AO28" s="304"/>
      <c r="AP28" s="217"/>
      <c r="AQ28" s="217"/>
      <c r="AR28" s="217"/>
      <c r="AS28" s="217"/>
      <c r="AT28" s="217"/>
      <c r="AU28" s="217"/>
      <c r="AV28" s="218"/>
      <c r="AW28" s="217"/>
      <c r="AX28" s="232"/>
      <c r="AY28" s="236"/>
      <c r="AZ28" s="221"/>
      <c r="BA28" s="221"/>
      <c r="BB28" s="221"/>
      <c r="BC28" s="219"/>
      <c r="BD28" s="219"/>
      <c r="BE28" s="220"/>
      <c r="BF28" s="228"/>
      <c r="BG28" s="221"/>
      <c r="BH28" s="222"/>
      <c r="BI28" s="242"/>
      <c r="BJ28" s="242"/>
      <c r="BK28" s="242"/>
      <c r="BL28" s="242"/>
      <c r="BM28" s="242"/>
      <c r="BN28" s="242"/>
      <c r="BO28" s="243"/>
      <c r="BP28" s="242"/>
      <c r="BQ28" s="245"/>
      <c r="BR28" s="253"/>
      <c r="BS28" s="254"/>
      <c r="BT28" s="254"/>
      <c r="BU28" s="254"/>
      <c r="BV28" s="251"/>
      <c r="BW28" s="251"/>
      <c r="BX28" s="252"/>
      <c r="BY28" s="253"/>
      <c r="BZ28" s="254"/>
      <c r="CA28" s="256"/>
    </row>
    <row r="29" spans="1:79" ht="151.5" customHeight="1" x14ac:dyDescent="0.3">
      <c r="A29" s="260" t="str">
        <f>IFERROR(INDEX(Riesgos!$A$7:$M$12,MATCH(E29,INDEX(Riesgos!$A$7:$M$12,,MATCH(E$7,Riesgos!$A$6:$M$6,0)),0),MATCH(A$7,Riesgos!$A$6:$M$6,0)),"")</f>
        <v/>
      </c>
      <c r="B29" s="124" t="str">
        <f>IFERROR(INDEX(Riesgos!$A$7:$M$12,MATCH(E29,INDEX(Riesgos!$A$7:$M$12,,MATCH(E$7,Riesgos!$A$6:$M$6,0)),0),MATCH(B$7,Riesgos!$A$6:$M$6,0)),"")</f>
        <v/>
      </c>
      <c r="C29" s="124"/>
      <c r="D29" s="125" t="str">
        <f>IFERROR(INDEX(Riesgos!$A$7:$M$12,MATCH(E29,INDEX(Riesgos!$A$7:$M$12,,MATCH(E$7,Riesgos!$A$6:$M$6,0)),0),MATCH(D$7,Riesgos!$A$6:$M$6,0)),"")</f>
        <v/>
      </c>
      <c r="E29" s="189"/>
      <c r="F29" s="189"/>
      <c r="G29" s="127" t="str">
        <f t="shared" si="0"/>
        <v/>
      </c>
      <c r="H29" s="198"/>
      <c r="I29" s="129" t="str">
        <f>IF(A28=A29,IFERROR(IF(AND(#REF!="Probabilidad",#REF!="Probabilidad"),(#REF!-(+#REF!*#REF!)),IF(#REF!="Probabilidad",(#REF!-(+#REF!*#REF!)),IF(#REF!="Impacto",#REF!,""))),""),IFERROR(IF(#REF!="Probabilidad",(#REF!-(+#REF!*#REF!)),IF(#REF!="Impacto",#REF!,"")),""))</f>
        <v/>
      </c>
      <c r="J29" s="128" t="str">
        <f>IFERROR(IF(I29="","",IF(I29&lt;='Listas y tablas'!$L$3,"Muy Baja",IF(I29&lt;='Listas y tablas'!$L$4,"Baja",IF(I29&lt;='Listas y tablas'!$L$5,"Media",IF(I29&lt;='Listas y tablas'!$L$6,"Alta","Muy Alta"))))),"")</f>
        <v/>
      </c>
      <c r="K29" s="200"/>
      <c r="L29" s="261"/>
      <c r="M29" s="141"/>
      <c r="N29" s="121"/>
      <c r="O29" s="121"/>
      <c r="P29" s="142"/>
      <c r="Q29" s="259"/>
      <c r="R29" s="121"/>
      <c r="S29" s="121"/>
      <c r="T29" s="121"/>
      <c r="U29" s="121"/>
      <c r="V29" s="139"/>
      <c r="W29" s="141"/>
      <c r="X29" s="121"/>
      <c r="Y29" s="121"/>
      <c r="Z29" s="121"/>
      <c r="AA29" s="121"/>
      <c r="AB29" s="121"/>
      <c r="AC29" s="120"/>
      <c r="AD29" s="121"/>
      <c r="AE29" s="142"/>
      <c r="AF29" s="168"/>
      <c r="AG29" s="165"/>
      <c r="AH29" s="165"/>
      <c r="AI29" s="207"/>
      <c r="AJ29" s="164"/>
      <c r="AK29" s="164"/>
      <c r="AL29" s="167"/>
      <c r="AM29" s="168"/>
      <c r="AN29" s="185"/>
      <c r="AO29" s="304"/>
      <c r="AP29" s="217"/>
      <c r="AQ29" s="217"/>
      <c r="AR29" s="217"/>
      <c r="AS29" s="217"/>
      <c r="AT29" s="217"/>
      <c r="AU29" s="217"/>
      <c r="AV29" s="218"/>
      <c r="AW29" s="217"/>
      <c r="AX29" s="232"/>
      <c r="AY29" s="236"/>
      <c r="AZ29" s="221"/>
      <c r="BA29" s="221"/>
      <c r="BB29" s="221"/>
      <c r="BC29" s="219"/>
      <c r="BD29" s="219"/>
      <c r="BE29" s="220"/>
      <c r="BF29" s="228"/>
      <c r="BG29" s="221"/>
      <c r="BH29" s="222"/>
      <c r="BI29" s="242"/>
      <c r="BJ29" s="242"/>
      <c r="BK29" s="242"/>
      <c r="BL29" s="242"/>
      <c r="BM29" s="242"/>
      <c r="BN29" s="242"/>
      <c r="BO29" s="243"/>
      <c r="BP29" s="242"/>
      <c r="BQ29" s="245"/>
      <c r="BR29" s="253"/>
      <c r="BS29" s="254"/>
      <c r="BT29" s="254"/>
      <c r="BU29" s="254"/>
      <c r="BV29" s="251"/>
      <c r="BW29" s="251"/>
      <c r="BX29" s="252"/>
      <c r="BY29" s="253"/>
      <c r="BZ29" s="254"/>
      <c r="CA29" s="256"/>
    </row>
    <row r="30" spans="1:79" ht="151.5" customHeight="1" x14ac:dyDescent="0.3">
      <c r="A30" s="260" t="str">
        <f>IFERROR(INDEX(Riesgos!$A$7:$M$12,MATCH(E30,INDEX(Riesgos!$A$7:$M$12,,MATCH(E$7,Riesgos!$A$6:$M$6,0)),0),MATCH(A$7,Riesgos!$A$6:$M$6,0)),"")</f>
        <v/>
      </c>
      <c r="B30" s="124" t="str">
        <f>IFERROR(INDEX(Riesgos!$A$7:$M$12,MATCH(E30,INDEX(Riesgos!$A$7:$M$12,,MATCH(E$7,Riesgos!$A$6:$M$6,0)),0),MATCH(B$7,Riesgos!$A$6:$M$6,0)),"")</f>
        <v/>
      </c>
      <c r="C30" s="124"/>
      <c r="D30" s="125" t="str">
        <f>IFERROR(INDEX(Riesgos!$A$7:$M$12,MATCH(E30,INDEX(Riesgos!$A$7:$M$12,,MATCH(E$7,Riesgos!$A$6:$M$6,0)),0),MATCH(D$7,Riesgos!$A$6:$M$6,0)),"")</f>
        <v/>
      </c>
      <c r="E30" s="189"/>
      <c r="F30" s="189"/>
      <c r="G30" s="127" t="str">
        <f t="shared" si="0"/>
        <v/>
      </c>
      <c r="H30" s="198"/>
      <c r="I30" s="129" t="str">
        <f>IF(A29=A30,IFERROR(IF(AND(#REF!="Probabilidad",#REF!="Probabilidad"),(#REF!-(+#REF!*#REF!)),IF(#REF!="Probabilidad",(#REF!-(+#REF!*#REF!)),IF(#REF!="Impacto",#REF!,""))),""),IFERROR(IF(#REF!="Probabilidad",(#REF!-(+#REF!*#REF!)),IF(#REF!="Impacto",#REF!,"")),""))</f>
        <v/>
      </c>
      <c r="J30" s="128" t="str">
        <f>IFERROR(IF(I30="","",IF(I30&lt;='Listas y tablas'!$L$3,"Muy Baja",IF(I30&lt;='Listas y tablas'!$L$4,"Baja",IF(I30&lt;='Listas y tablas'!$L$5,"Media",IF(I30&lt;='Listas y tablas'!$L$6,"Alta","Muy Alta"))))),"")</f>
        <v/>
      </c>
      <c r="K30" s="200"/>
      <c r="L30" s="261"/>
      <c r="M30" s="141"/>
      <c r="N30" s="121"/>
      <c r="O30" s="121"/>
      <c r="P30" s="142"/>
      <c r="Q30" s="259"/>
      <c r="R30" s="121"/>
      <c r="S30" s="121"/>
      <c r="T30" s="121"/>
      <c r="U30" s="121"/>
      <c r="V30" s="139"/>
      <c r="W30" s="141"/>
      <c r="X30" s="121"/>
      <c r="Y30" s="121"/>
      <c r="Z30" s="121"/>
      <c r="AA30" s="121"/>
      <c r="AB30" s="121"/>
      <c r="AC30" s="120"/>
      <c r="AD30" s="121"/>
      <c r="AE30" s="142"/>
      <c r="AF30" s="168"/>
      <c r="AG30" s="165"/>
      <c r="AH30" s="165"/>
      <c r="AI30" s="207"/>
      <c r="AJ30" s="164"/>
      <c r="AK30" s="164"/>
      <c r="AL30" s="167"/>
      <c r="AM30" s="168"/>
      <c r="AN30" s="185"/>
      <c r="AO30" s="304"/>
      <c r="AP30" s="217"/>
      <c r="AQ30" s="217"/>
      <c r="AR30" s="217"/>
      <c r="AS30" s="217"/>
      <c r="AT30" s="217"/>
      <c r="AU30" s="217"/>
      <c r="AV30" s="218"/>
      <c r="AW30" s="217"/>
      <c r="AX30" s="232"/>
      <c r="AY30" s="236"/>
      <c r="AZ30" s="221"/>
      <c r="BA30" s="221"/>
      <c r="BB30" s="221"/>
      <c r="BC30" s="219"/>
      <c r="BD30" s="219"/>
      <c r="BE30" s="220"/>
      <c r="BF30" s="228"/>
      <c r="BG30" s="221"/>
      <c r="BH30" s="222"/>
      <c r="BI30" s="242"/>
      <c r="BJ30" s="242"/>
      <c r="BK30" s="242"/>
      <c r="BL30" s="242"/>
      <c r="BM30" s="242"/>
      <c r="BN30" s="242"/>
      <c r="BO30" s="243"/>
      <c r="BP30" s="242"/>
      <c r="BQ30" s="245"/>
      <c r="BR30" s="253"/>
      <c r="BS30" s="254"/>
      <c r="BT30" s="254"/>
      <c r="BU30" s="254"/>
      <c r="BV30" s="251"/>
      <c r="BW30" s="251"/>
      <c r="BX30" s="252"/>
      <c r="BY30" s="253"/>
      <c r="BZ30" s="254"/>
      <c r="CA30" s="256"/>
    </row>
    <row r="31" spans="1:79" ht="151.5" customHeight="1" x14ac:dyDescent="0.3">
      <c r="A31" s="260" t="str">
        <f>IFERROR(INDEX(Riesgos!$A$7:$M$12,MATCH(E31,INDEX(Riesgos!$A$7:$M$12,,MATCH(E$7,Riesgos!$A$6:$M$6,0)),0),MATCH(A$7,Riesgos!$A$6:$M$6,0)),"")</f>
        <v/>
      </c>
      <c r="B31" s="124" t="str">
        <f>IFERROR(INDEX(Riesgos!$A$7:$M$12,MATCH(E31,INDEX(Riesgos!$A$7:$M$12,,MATCH(E$7,Riesgos!$A$6:$M$6,0)),0),MATCH(B$7,Riesgos!$A$6:$M$6,0)),"")</f>
        <v/>
      </c>
      <c r="C31" s="124"/>
      <c r="D31" s="125" t="str">
        <f>IFERROR(INDEX(Riesgos!$A$7:$M$12,MATCH(E31,INDEX(Riesgos!$A$7:$M$12,,MATCH(E$7,Riesgos!$A$6:$M$6,0)),0),MATCH(D$7,Riesgos!$A$6:$M$6,0)),"")</f>
        <v/>
      </c>
      <c r="E31" s="189"/>
      <c r="F31" s="189"/>
      <c r="G31" s="127" t="str">
        <f t="shared" si="0"/>
        <v/>
      </c>
      <c r="H31" s="198"/>
      <c r="I31" s="129" t="str">
        <f>IF(A30=A31,IFERROR(IF(AND(#REF!="Probabilidad",#REF!="Probabilidad"),(#REF!-(+#REF!*#REF!)),IF(#REF!="Probabilidad",(#REF!-(+#REF!*#REF!)),IF(#REF!="Impacto",#REF!,""))),""),IFERROR(IF(#REF!="Probabilidad",(#REF!-(+#REF!*#REF!)),IF(#REF!="Impacto",#REF!,"")),""))</f>
        <v/>
      </c>
      <c r="J31" s="128" t="str">
        <f>IFERROR(IF(I31="","",IF(I31&lt;='Listas y tablas'!$L$3,"Muy Baja",IF(I31&lt;='Listas y tablas'!$L$4,"Baja",IF(I31&lt;='Listas y tablas'!$L$5,"Media",IF(I31&lt;='Listas y tablas'!$L$6,"Alta","Muy Alta"))))),"")</f>
        <v/>
      </c>
      <c r="K31" s="200"/>
      <c r="L31" s="261"/>
      <c r="M31" s="141"/>
      <c r="N31" s="121"/>
      <c r="O31" s="121"/>
      <c r="P31" s="142"/>
      <c r="Q31" s="259"/>
      <c r="R31" s="121"/>
      <c r="S31" s="121"/>
      <c r="T31" s="121"/>
      <c r="U31" s="121"/>
      <c r="V31" s="139"/>
      <c r="W31" s="141"/>
      <c r="X31" s="121"/>
      <c r="Y31" s="121"/>
      <c r="Z31" s="121"/>
      <c r="AA31" s="121"/>
      <c r="AB31" s="121"/>
      <c r="AC31" s="120"/>
      <c r="AD31" s="121"/>
      <c r="AE31" s="142"/>
      <c r="AF31" s="168"/>
      <c r="AG31" s="165"/>
      <c r="AH31" s="165"/>
      <c r="AI31" s="207"/>
      <c r="AJ31" s="164"/>
      <c r="AK31" s="164"/>
      <c r="AL31" s="167"/>
      <c r="AM31" s="168"/>
      <c r="AN31" s="185"/>
      <c r="AO31" s="304"/>
      <c r="AP31" s="217"/>
      <c r="AQ31" s="217"/>
      <c r="AR31" s="217"/>
      <c r="AS31" s="217"/>
      <c r="AT31" s="217"/>
      <c r="AU31" s="217"/>
      <c r="AV31" s="218"/>
      <c r="AW31" s="217"/>
      <c r="AX31" s="232"/>
      <c r="AY31" s="236"/>
      <c r="AZ31" s="221"/>
      <c r="BA31" s="221"/>
      <c r="BB31" s="221"/>
      <c r="BC31" s="219"/>
      <c r="BD31" s="219"/>
      <c r="BE31" s="220"/>
      <c r="BF31" s="228"/>
      <c r="BG31" s="221"/>
      <c r="BH31" s="222"/>
      <c r="BI31" s="242"/>
      <c r="BJ31" s="242"/>
      <c r="BK31" s="242"/>
      <c r="BL31" s="242"/>
      <c r="BM31" s="242"/>
      <c r="BN31" s="242"/>
      <c r="BO31" s="243"/>
      <c r="BP31" s="242"/>
      <c r="BQ31" s="245"/>
      <c r="BR31" s="253"/>
      <c r="BS31" s="254"/>
      <c r="BT31" s="254"/>
      <c r="BU31" s="254"/>
      <c r="BV31" s="251"/>
      <c r="BW31" s="251"/>
      <c r="BX31" s="252"/>
      <c r="BY31" s="253"/>
      <c r="BZ31" s="254"/>
      <c r="CA31" s="256"/>
    </row>
    <row r="32" spans="1:79" ht="151.5" customHeight="1" x14ac:dyDescent="0.3">
      <c r="A32" s="260" t="str">
        <f>IFERROR(INDEX(Riesgos!$A$7:$M$12,MATCH(E32,INDEX(Riesgos!$A$7:$M$12,,MATCH(E$7,Riesgos!$A$6:$M$6,0)),0),MATCH(A$7,Riesgos!$A$6:$M$6,0)),"")</f>
        <v/>
      </c>
      <c r="B32" s="124" t="str">
        <f>IFERROR(INDEX(Riesgos!$A$7:$M$12,MATCH(E32,INDEX(Riesgos!$A$7:$M$12,,MATCH(E$7,Riesgos!$A$6:$M$6,0)),0),MATCH(B$7,Riesgos!$A$6:$M$6,0)),"")</f>
        <v/>
      </c>
      <c r="C32" s="124"/>
      <c r="D32" s="125" t="str">
        <f>IFERROR(INDEX(Riesgos!$A$7:$M$12,MATCH(E32,INDEX(Riesgos!$A$7:$M$12,,MATCH(E$7,Riesgos!$A$6:$M$6,0)),0),MATCH(D$7,Riesgos!$A$6:$M$6,0)),"")</f>
        <v/>
      </c>
      <c r="E32" s="189"/>
      <c r="F32" s="189"/>
      <c r="G32" s="127" t="str">
        <f t="shared" si="0"/>
        <v/>
      </c>
      <c r="H32" s="198"/>
      <c r="I32" s="129" t="str">
        <f>IF(A31=A32,IFERROR(IF(AND(#REF!="Probabilidad",#REF!="Probabilidad"),(#REF!-(+#REF!*#REF!)),IF(#REF!="Probabilidad",(#REF!-(+#REF!*#REF!)),IF(#REF!="Impacto",#REF!,""))),""),IFERROR(IF(#REF!="Probabilidad",(#REF!-(+#REF!*#REF!)),IF(#REF!="Impacto",#REF!,"")),""))</f>
        <v/>
      </c>
      <c r="J32" s="128" t="str">
        <f>IFERROR(IF(I32="","",IF(I32&lt;='Listas y tablas'!$L$3,"Muy Baja",IF(I32&lt;='Listas y tablas'!$L$4,"Baja",IF(I32&lt;='Listas y tablas'!$L$5,"Media",IF(I32&lt;='Listas y tablas'!$L$6,"Alta","Muy Alta"))))),"")</f>
        <v/>
      </c>
      <c r="K32" s="200"/>
      <c r="L32" s="261"/>
      <c r="M32" s="141"/>
      <c r="N32" s="121"/>
      <c r="O32" s="121"/>
      <c r="P32" s="142"/>
      <c r="Q32" s="259"/>
      <c r="R32" s="121"/>
      <c r="S32" s="121"/>
      <c r="T32" s="121"/>
      <c r="U32" s="121"/>
      <c r="V32" s="139"/>
      <c r="W32" s="141"/>
      <c r="X32" s="121"/>
      <c r="Y32" s="121"/>
      <c r="Z32" s="121"/>
      <c r="AA32" s="121"/>
      <c r="AB32" s="121"/>
      <c r="AC32" s="120"/>
      <c r="AD32" s="121"/>
      <c r="AE32" s="142"/>
      <c r="AF32" s="168"/>
      <c r="AG32" s="165"/>
      <c r="AH32" s="165"/>
      <c r="AI32" s="207"/>
      <c r="AJ32" s="164"/>
      <c r="AK32" s="164"/>
      <c r="AL32" s="167"/>
      <c r="AM32" s="168"/>
      <c r="AN32" s="185"/>
      <c r="AO32" s="304"/>
      <c r="AP32" s="217"/>
      <c r="AQ32" s="217"/>
      <c r="AR32" s="217"/>
      <c r="AS32" s="217"/>
      <c r="AT32" s="217"/>
      <c r="AU32" s="217"/>
      <c r="AV32" s="218"/>
      <c r="AW32" s="217"/>
      <c r="AX32" s="232"/>
      <c r="AY32" s="236"/>
      <c r="AZ32" s="221"/>
      <c r="BA32" s="221"/>
      <c r="BB32" s="221"/>
      <c r="BC32" s="219"/>
      <c r="BD32" s="219"/>
      <c r="BE32" s="220"/>
      <c r="BF32" s="228"/>
      <c r="BG32" s="221"/>
      <c r="BH32" s="222"/>
      <c r="BI32" s="242"/>
      <c r="BJ32" s="242"/>
      <c r="BK32" s="242"/>
      <c r="BL32" s="242"/>
      <c r="BM32" s="242"/>
      <c r="BN32" s="242"/>
      <c r="BO32" s="243"/>
      <c r="BP32" s="242"/>
      <c r="BQ32" s="245"/>
      <c r="BR32" s="253"/>
      <c r="BS32" s="254"/>
      <c r="BT32" s="254"/>
      <c r="BU32" s="254"/>
      <c r="BV32" s="251"/>
      <c r="BW32" s="251"/>
      <c r="BX32" s="252"/>
      <c r="BY32" s="253"/>
      <c r="BZ32" s="254"/>
      <c r="CA32" s="256"/>
    </row>
    <row r="33" spans="1:79" ht="151.5" customHeight="1" x14ac:dyDescent="0.3">
      <c r="A33" s="260" t="str">
        <f>IFERROR(INDEX(Riesgos!$A$7:$M$12,MATCH(E33,INDEX(Riesgos!$A$7:$M$12,,MATCH(E$7,Riesgos!$A$6:$M$6,0)),0),MATCH(A$7,Riesgos!$A$6:$M$6,0)),"")</f>
        <v/>
      </c>
      <c r="B33" s="124" t="str">
        <f>IFERROR(INDEX(Riesgos!$A$7:$M$12,MATCH(E33,INDEX(Riesgos!$A$7:$M$12,,MATCH(E$7,Riesgos!$A$6:$M$6,0)),0),MATCH(B$7,Riesgos!$A$6:$M$6,0)),"")</f>
        <v/>
      </c>
      <c r="C33" s="124"/>
      <c r="D33" s="125" t="str">
        <f>IFERROR(INDEX(Riesgos!$A$7:$M$12,MATCH(E33,INDEX(Riesgos!$A$7:$M$12,,MATCH(E$7,Riesgos!$A$6:$M$6,0)),0),MATCH(D$7,Riesgos!$A$6:$M$6,0)),"")</f>
        <v/>
      </c>
      <c r="E33" s="189"/>
      <c r="F33" s="189"/>
      <c r="G33" s="127" t="str">
        <f t="shared" si="0"/>
        <v/>
      </c>
      <c r="H33" s="198"/>
      <c r="I33" s="129" t="str">
        <f>IF(A32=A33,IFERROR(IF(AND(#REF!="Probabilidad",#REF!="Probabilidad"),(#REF!-(+#REF!*#REF!)),IF(#REF!="Probabilidad",(#REF!-(+#REF!*#REF!)),IF(#REF!="Impacto",#REF!,""))),""),IFERROR(IF(#REF!="Probabilidad",(#REF!-(+#REF!*#REF!)),IF(#REF!="Impacto",#REF!,"")),""))</f>
        <v/>
      </c>
      <c r="J33" s="128" t="str">
        <f>IFERROR(IF(I33="","",IF(I33&lt;='Listas y tablas'!$L$3,"Muy Baja",IF(I33&lt;='Listas y tablas'!$L$4,"Baja",IF(I33&lt;='Listas y tablas'!$L$5,"Media",IF(I33&lt;='Listas y tablas'!$L$6,"Alta","Muy Alta"))))),"")</f>
        <v/>
      </c>
      <c r="K33" s="200"/>
      <c r="L33" s="261"/>
      <c r="M33" s="141"/>
      <c r="N33" s="121"/>
      <c r="O33" s="121"/>
      <c r="P33" s="142"/>
      <c r="Q33" s="259"/>
      <c r="R33" s="121"/>
      <c r="S33" s="121"/>
      <c r="T33" s="121"/>
      <c r="U33" s="121"/>
      <c r="V33" s="139"/>
      <c r="W33" s="141"/>
      <c r="X33" s="121"/>
      <c r="Y33" s="121"/>
      <c r="Z33" s="121"/>
      <c r="AA33" s="121"/>
      <c r="AB33" s="121"/>
      <c r="AC33" s="120"/>
      <c r="AD33" s="121"/>
      <c r="AE33" s="142"/>
      <c r="AF33" s="168"/>
      <c r="AG33" s="165"/>
      <c r="AH33" s="165"/>
      <c r="AI33" s="207"/>
      <c r="AJ33" s="164"/>
      <c r="AK33" s="164"/>
      <c r="AL33" s="167"/>
      <c r="AM33" s="168"/>
      <c r="AN33" s="185"/>
      <c r="AO33" s="304"/>
      <c r="AP33" s="217"/>
      <c r="AQ33" s="217"/>
      <c r="AR33" s="217"/>
      <c r="AS33" s="217"/>
      <c r="AT33" s="217"/>
      <c r="AU33" s="217"/>
      <c r="AV33" s="218"/>
      <c r="AW33" s="217"/>
      <c r="AX33" s="232"/>
      <c r="AY33" s="236"/>
      <c r="AZ33" s="221"/>
      <c r="BA33" s="221"/>
      <c r="BB33" s="221"/>
      <c r="BC33" s="219"/>
      <c r="BD33" s="219"/>
      <c r="BE33" s="220"/>
      <c r="BF33" s="228"/>
      <c r="BG33" s="221"/>
      <c r="BH33" s="222"/>
      <c r="BI33" s="242"/>
      <c r="BJ33" s="242"/>
      <c r="BK33" s="242"/>
      <c r="BL33" s="242"/>
      <c r="BM33" s="242"/>
      <c r="BN33" s="242"/>
      <c r="BO33" s="243"/>
      <c r="BP33" s="242"/>
      <c r="BQ33" s="245"/>
      <c r="BR33" s="253"/>
      <c r="BS33" s="254"/>
      <c r="BT33" s="254"/>
      <c r="BU33" s="254"/>
      <c r="BV33" s="251"/>
      <c r="BW33" s="251"/>
      <c r="BX33" s="252"/>
      <c r="BY33" s="253"/>
      <c r="BZ33" s="254"/>
      <c r="CA33" s="256"/>
    </row>
    <row r="34" spans="1:79" ht="151.5" customHeight="1" x14ac:dyDescent="0.3">
      <c r="A34" s="260" t="str">
        <f>IFERROR(INDEX(Riesgos!$A$7:$M$12,MATCH(E34,INDEX(Riesgos!$A$7:$M$12,,MATCH(E$7,Riesgos!$A$6:$M$6,0)),0),MATCH(A$7,Riesgos!$A$6:$M$6,0)),"")</f>
        <v/>
      </c>
      <c r="B34" s="124" t="str">
        <f>IFERROR(INDEX(Riesgos!$A$7:$M$12,MATCH(E34,INDEX(Riesgos!$A$7:$M$12,,MATCH(E$7,Riesgos!$A$6:$M$6,0)),0),MATCH(B$7,Riesgos!$A$6:$M$6,0)),"")</f>
        <v/>
      </c>
      <c r="C34" s="124"/>
      <c r="D34" s="125" t="str">
        <f>IFERROR(INDEX(Riesgos!$A$7:$M$12,MATCH(E34,INDEX(Riesgos!$A$7:$M$12,,MATCH(E$7,Riesgos!$A$6:$M$6,0)),0),MATCH(D$7,Riesgos!$A$6:$M$6,0)),"")</f>
        <v/>
      </c>
      <c r="E34" s="189"/>
      <c r="F34" s="189"/>
      <c r="G34" s="127" t="str">
        <f t="shared" si="0"/>
        <v/>
      </c>
      <c r="H34" s="199"/>
      <c r="I34" s="129" t="str">
        <f>IF(A33=A34,IFERROR(IF(AND(#REF!="Probabilidad",#REF!="Probabilidad"),(#REF!-(+#REF!*#REF!)),IF(#REF!="Probabilidad",(#REF!-(+#REF!*#REF!)),IF(#REF!="Impacto",#REF!,""))),""),IFERROR(IF(#REF!="Probabilidad",(#REF!-(+#REF!*#REF!)),IF(#REF!="Impacto",#REF!,"")),""))</f>
        <v/>
      </c>
      <c r="J34" s="128" t="str">
        <f>IFERROR(IF(I34="","",IF(I34&lt;='Listas y tablas'!$L$3,"Muy Baja",IF(I34&lt;='Listas y tablas'!$L$4,"Baja",IF(I34&lt;='Listas y tablas'!$L$5,"Media",IF(I34&lt;='Listas y tablas'!$L$6,"Alta","Muy Alta"))))),"")</f>
        <v/>
      </c>
      <c r="K34" s="200"/>
      <c r="L34" s="261"/>
      <c r="M34" s="141"/>
      <c r="N34" s="121"/>
      <c r="O34" s="121"/>
      <c r="P34" s="142"/>
      <c r="Q34" s="259"/>
      <c r="R34" s="121"/>
      <c r="S34" s="121"/>
      <c r="T34" s="121"/>
      <c r="U34" s="121"/>
      <c r="V34" s="139"/>
      <c r="W34" s="141"/>
      <c r="X34" s="121"/>
      <c r="Y34" s="121"/>
      <c r="Z34" s="121"/>
      <c r="AA34" s="121"/>
      <c r="AB34" s="121"/>
      <c r="AC34" s="120"/>
      <c r="AD34" s="121"/>
      <c r="AE34" s="142"/>
      <c r="AF34" s="168"/>
      <c r="AG34" s="165"/>
      <c r="AH34" s="165"/>
      <c r="AI34" s="207"/>
      <c r="AJ34" s="164"/>
      <c r="AK34" s="164"/>
      <c r="AL34" s="167"/>
      <c r="AM34" s="168"/>
      <c r="AN34" s="185"/>
      <c r="AO34" s="304"/>
      <c r="AP34" s="217"/>
      <c r="AQ34" s="217"/>
      <c r="AR34" s="217"/>
      <c r="AS34" s="217"/>
      <c r="AT34" s="217"/>
      <c r="AU34" s="217"/>
      <c r="AV34" s="218"/>
      <c r="AW34" s="217"/>
      <c r="AX34" s="232"/>
      <c r="AY34" s="236"/>
      <c r="AZ34" s="221"/>
      <c r="BA34" s="221"/>
      <c r="BB34" s="221"/>
      <c r="BC34" s="219"/>
      <c r="BD34" s="219"/>
      <c r="BE34" s="220"/>
      <c r="BF34" s="228"/>
      <c r="BG34" s="221"/>
      <c r="BH34" s="222"/>
      <c r="BI34" s="242"/>
      <c r="BJ34" s="242"/>
      <c r="BK34" s="242"/>
      <c r="BL34" s="242"/>
      <c r="BM34" s="242"/>
      <c r="BN34" s="242"/>
      <c r="BO34" s="243"/>
      <c r="BP34" s="242"/>
      <c r="BQ34" s="245"/>
      <c r="BR34" s="253"/>
      <c r="BS34" s="254"/>
      <c r="BT34" s="254"/>
      <c r="BU34" s="254"/>
      <c r="BV34" s="251"/>
      <c r="BW34" s="251"/>
      <c r="BX34" s="252"/>
      <c r="BY34" s="253"/>
      <c r="BZ34" s="254"/>
      <c r="CA34" s="256"/>
    </row>
    <row r="35" spans="1:79" ht="151.5" customHeight="1" x14ac:dyDescent="0.3">
      <c r="A35" s="260" t="str">
        <f>IFERROR(INDEX(Riesgos!$A$7:$M$12,MATCH(E35,INDEX(Riesgos!$A$7:$M$12,,MATCH(E$7,Riesgos!$A$6:$M$6,0)),0),MATCH(A$7,Riesgos!$A$6:$M$6,0)),"")</f>
        <v/>
      </c>
      <c r="B35" s="124" t="str">
        <f>IFERROR(INDEX(Riesgos!$A$7:$M$12,MATCH(E35,INDEX(Riesgos!$A$7:$M$12,,MATCH(E$7,Riesgos!$A$6:$M$6,0)),0),MATCH(B$7,Riesgos!$A$6:$M$6,0)),"")</f>
        <v/>
      </c>
      <c r="C35" s="124"/>
      <c r="D35" s="125" t="str">
        <f>IFERROR(INDEX(Riesgos!$A$7:$M$12,MATCH(E35,INDEX(Riesgos!$A$7:$M$12,,MATCH(E$7,Riesgos!$A$6:$M$6,0)),0),MATCH(D$7,Riesgos!$A$6:$M$6,0)),"")</f>
        <v/>
      </c>
      <c r="E35" s="189"/>
      <c r="F35" s="189"/>
      <c r="G35" s="127" t="str">
        <f t="shared" si="0"/>
        <v/>
      </c>
      <c r="H35" s="198"/>
      <c r="I35" s="129" t="str">
        <f>IF(A34=A35,IFERROR(IF(AND(#REF!="Probabilidad",#REF!="Probabilidad"),(#REF!-(+#REF!*#REF!)),IF(#REF!="Probabilidad",(#REF!-(+#REF!*#REF!)),IF(#REF!="Impacto",#REF!,""))),""),IFERROR(IF(#REF!="Probabilidad",(#REF!-(+#REF!*#REF!)),IF(#REF!="Impacto",#REF!,"")),""))</f>
        <v/>
      </c>
      <c r="J35" s="128" t="str">
        <f>IFERROR(IF(I35="","",IF(I35&lt;='Listas y tablas'!$L$3,"Muy Baja",IF(I35&lt;='Listas y tablas'!$L$4,"Baja",IF(I35&lt;='Listas y tablas'!$L$5,"Media",IF(I35&lt;='Listas y tablas'!$L$6,"Alta","Muy Alta"))))),"")</f>
        <v/>
      </c>
      <c r="K35" s="200"/>
      <c r="L35" s="261"/>
      <c r="M35" s="141"/>
      <c r="N35" s="121"/>
      <c r="O35" s="121"/>
      <c r="P35" s="142"/>
      <c r="Q35" s="259"/>
      <c r="R35" s="121"/>
      <c r="S35" s="121"/>
      <c r="T35" s="121"/>
      <c r="U35" s="121"/>
      <c r="V35" s="139"/>
      <c r="W35" s="141"/>
      <c r="X35" s="121"/>
      <c r="Y35" s="121"/>
      <c r="Z35" s="121"/>
      <c r="AA35" s="121"/>
      <c r="AB35" s="121"/>
      <c r="AC35" s="120"/>
      <c r="AD35" s="121"/>
      <c r="AE35" s="142"/>
      <c r="AF35" s="168"/>
      <c r="AG35" s="165"/>
      <c r="AH35" s="165"/>
      <c r="AI35" s="207"/>
      <c r="AJ35" s="164"/>
      <c r="AK35" s="164"/>
      <c r="AL35" s="167"/>
      <c r="AM35" s="168"/>
      <c r="AN35" s="185"/>
      <c r="AO35" s="304"/>
      <c r="AP35" s="217"/>
      <c r="AQ35" s="217"/>
      <c r="AR35" s="217"/>
      <c r="AS35" s="217"/>
      <c r="AT35" s="217"/>
      <c r="AU35" s="217"/>
      <c r="AV35" s="218"/>
      <c r="AW35" s="217"/>
      <c r="AX35" s="232"/>
      <c r="AY35" s="236"/>
      <c r="AZ35" s="221"/>
      <c r="BA35" s="221"/>
      <c r="BB35" s="221"/>
      <c r="BC35" s="219"/>
      <c r="BD35" s="219"/>
      <c r="BE35" s="220"/>
      <c r="BF35" s="228"/>
      <c r="BG35" s="221"/>
      <c r="BH35" s="222"/>
      <c r="BI35" s="242"/>
      <c r="BJ35" s="242"/>
      <c r="BK35" s="242"/>
      <c r="BL35" s="242"/>
      <c r="BM35" s="242"/>
      <c r="BN35" s="242"/>
      <c r="BO35" s="243"/>
      <c r="BP35" s="242"/>
      <c r="BQ35" s="245"/>
      <c r="BR35" s="253"/>
      <c r="BS35" s="254"/>
      <c r="BT35" s="254"/>
      <c r="BU35" s="254"/>
      <c r="BV35" s="251"/>
      <c r="BW35" s="251"/>
      <c r="BX35" s="252"/>
      <c r="BY35" s="253"/>
      <c r="BZ35" s="254"/>
      <c r="CA35" s="256"/>
    </row>
    <row r="36" spans="1:79" ht="151.5" customHeight="1" x14ac:dyDescent="0.3">
      <c r="A36" s="260" t="str">
        <f>IFERROR(INDEX(Riesgos!$A$7:$M$12,MATCH(E36,INDEX(Riesgos!$A$7:$M$12,,MATCH(E$7,Riesgos!$A$6:$M$6,0)),0),MATCH(A$7,Riesgos!$A$6:$M$6,0)),"")</f>
        <v/>
      </c>
      <c r="B36" s="124" t="str">
        <f>IFERROR(INDEX(Riesgos!$A$7:$M$12,MATCH(E36,INDEX(Riesgos!$A$7:$M$12,,MATCH(E$7,Riesgos!$A$6:$M$6,0)),0),MATCH(B$7,Riesgos!$A$6:$M$6,0)),"")</f>
        <v/>
      </c>
      <c r="C36" s="124"/>
      <c r="D36" s="125" t="str">
        <f>IFERROR(INDEX(Riesgos!$A$7:$M$12,MATCH(E36,INDEX(Riesgos!$A$7:$M$12,,MATCH(E$7,Riesgos!$A$6:$M$6,0)),0),MATCH(D$7,Riesgos!$A$6:$M$6,0)),"")</f>
        <v/>
      </c>
      <c r="E36" s="189"/>
      <c r="F36" s="189"/>
      <c r="G36" s="127" t="str">
        <f t="shared" si="0"/>
        <v/>
      </c>
      <c r="H36" s="198"/>
      <c r="I36" s="129" t="str">
        <f>IF(A35=A36,IFERROR(IF(AND(#REF!="Probabilidad",#REF!="Probabilidad"),(#REF!-(+#REF!*#REF!)),IF(#REF!="Probabilidad",(#REF!-(+#REF!*#REF!)),IF(#REF!="Impacto",#REF!,""))),""),IFERROR(IF(#REF!="Probabilidad",(#REF!-(+#REF!*#REF!)),IF(#REF!="Impacto",#REF!,"")),""))</f>
        <v/>
      </c>
      <c r="J36" s="128" t="str">
        <f>IFERROR(IF(I36="","",IF(I36&lt;='Listas y tablas'!$L$3,"Muy Baja",IF(I36&lt;='Listas y tablas'!$L$4,"Baja",IF(I36&lt;='Listas y tablas'!$L$5,"Media",IF(I36&lt;='Listas y tablas'!$L$6,"Alta","Muy Alta"))))),"")</f>
        <v/>
      </c>
      <c r="K36" s="200"/>
      <c r="L36" s="261"/>
      <c r="M36" s="141"/>
      <c r="N36" s="121"/>
      <c r="O36" s="121"/>
      <c r="P36" s="142"/>
      <c r="Q36" s="259"/>
      <c r="R36" s="121"/>
      <c r="S36" s="121"/>
      <c r="T36" s="121"/>
      <c r="U36" s="121"/>
      <c r="V36" s="139"/>
      <c r="W36" s="141"/>
      <c r="X36" s="121"/>
      <c r="Y36" s="121"/>
      <c r="Z36" s="121"/>
      <c r="AA36" s="121"/>
      <c r="AB36" s="121"/>
      <c r="AC36" s="120"/>
      <c r="AD36" s="121"/>
      <c r="AE36" s="142"/>
      <c r="AF36" s="168"/>
      <c r="AG36" s="165"/>
      <c r="AH36" s="165"/>
      <c r="AI36" s="207"/>
      <c r="AJ36" s="164"/>
      <c r="AK36" s="164"/>
      <c r="AL36" s="167"/>
      <c r="AM36" s="168"/>
      <c r="AN36" s="185"/>
      <c r="AO36" s="304"/>
      <c r="AP36" s="217"/>
      <c r="AQ36" s="217"/>
      <c r="AR36" s="217"/>
      <c r="AS36" s="217"/>
      <c r="AT36" s="217"/>
      <c r="AU36" s="217"/>
      <c r="AV36" s="218"/>
      <c r="AW36" s="217"/>
      <c r="AX36" s="232"/>
      <c r="AY36" s="236"/>
      <c r="AZ36" s="221"/>
      <c r="BA36" s="221"/>
      <c r="BB36" s="221"/>
      <c r="BC36" s="219"/>
      <c r="BD36" s="219"/>
      <c r="BE36" s="220"/>
      <c r="BF36" s="228"/>
      <c r="BG36" s="221"/>
      <c r="BH36" s="222"/>
      <c r="BI36" s="242"/>
      <c r="BJ36" s="242"/>
      <c r="BK36" s="242"/>
      <c r="BL36" s="242"/>
      <c r="BM36" s="242"/>
      <c r="BN36" s="242"/>
      <c r="BO36" s="243"/>
      <c r="BP36" s="242"/>
      <c r="BQ36" s="245"/>
      <c r="BR36" s="253"/>
      <c r="BS36" s="254"/>
      <c r="BT36" s="254"/>
      <c r="BU36" s="254"/>
      <c r="BV36" s="251"/>
      <c r="BW36" s="251"/>
      <c r="BX36" s="252"/>
      <c r="BY36" s="253"/>
      <c r="BZ36" s="254"/>
      <c r="CA36" s="256"/>
    </row>
    <row r="37" spans="1:79" ht="151.5" customHeight="1" x14ac:dyDescent="0.3">
      <c r="A37" s="260" t="str">
        <f>IFERROR(INDEX(Riesgos!$A$7:$M$12,MATCH(E37,INDEX(Riesgos!$A$7:$M$12,,MATCH(E$7,Riesgos!$A$6:$M$6,0)),0),MATCH(A$7,Riesgos!$A$6:$M$6,0)),"")</f>
        <v/>
      </c>
      <c r="B37" s="124" t="str">
        <f>IFERROR(INDEX(Riesgos!$A$7:$M$12,MATCH(E37,INDEX(Riesgos!$A$7:$M$12,,MATCH(E$7,Riesgos!$A$6:$M$6,0)),0),MATCH(B$7,Riesgos!$A$6:$M$6,0)),"")</f>
        <v/>
      </c>
      <c r="C37" s="124"/>
      <c r="D37" s="125" t="str">
        <f>IFERROR(INDEX(Riesgos!$A$7:$M$12,MATCH(E37,INDEX(Riesgos!$A$7:$M$12,,MATCH(E$7,Riesgos!$A$6:$M$6,0)),0),MATCH(D$7,Riesgos!$A$6:$M$6,0)),"")</f>
        <v/>
      </c>
      <c r="E37" s="189"/>
      <c r="F37" s="189"/>
      <c r="G37" s="127" t="str">
        <f t="shared" si="0"/>
        <v/>
      </c>
      <c r="H37" s="198"/>
      <c r="I37" s="129" t="str">
        <f>IF(A36=A37,IFERROR(IF(AND(#REF!="Probabilidad",#REF!="Probabilidad"),(#REF!-(+#REF!*#REF!)),IF(#REF!="Probabilidad",(#REF!-(+#REF!*#REF!)),IF(#REF!="Impacto",#REF!,""))),""),IFERROR(IF(#REF!="Probabilidad",(#REF!-(+#REF!*#REF!)),IF(#REF!="Impacto",#REF!,"")),""))</f>
        <v/>
      </c>
      <c r="J37" s="128" t="str">
        <f>IFERROR(IF(I37="","",IF(I37&lt;='Listas y tablas'!$L$3,"Muy Baja",IF(I37&lt;='Listas y tablas'!$L$4,"Baja",IF(I37&lt;='Listas y tablas'!$L$5,"Media",IF(I37&lt;='Listas y tablas'!$L$6,"Alta","Muy Alta"))))),"")</f>
        <v/>
      </c>
      <c r="K37" s="200"/>
      <c r="L37" s="261"/>
      <c r="M37" s="141"/>
      <c r="N37" s="121"/>
      <c r="O37" s="121"/>
      <c r="P37" s="142"/>
      <c r="Q37" s="259"/>
      <c r="R37" s="121"/>
      <c r="S37" s="121"/>
      <c r="T37" s="121"/>
      <c r="U37" s="121"/>
      <c r="V37" s="139"/>
      <c r="W37" s="141"/>
      <c r="X37" s="121"/>
      <c r="Y37" s="121"/>
      <c r="Z37" s="121"/>
      <c r="AA37" s="121"/>
      <c r="AB37" s="121"/>
      <c r="AC37" s="120"/>
      <c r="AD37" s="121"/>
      <c r="AE37" s="142"/>
      <c r="AF37" s="168"/>
      <c r="AG37" s="165"/>
      <c r="AH37" s="165"/>
      <c r="AI37" s="207"/>
      <c r="AJ37" s="164"/>
      <c r="AK37" s="164"/>
      <c r="AL37" s="167"/>
      <c r="AM37" s="168"/>
      <c r="AN37" s="185"/>
      <c r="AO37" s="304"/>
      <c r="AP37" s="217"/>
      <c r="AQ37" s="217"/>
      <c r="AR37" s="217"/>
      <c r="AS37" s="217"/>
      <c r="AT37" s="217"/>
      <c r="AU37" s="217"/>
      <c r="AV37" s="218"/>
      <c r="AW37" s="217"/>
      <c r="AX37" s="232"/>
      <c r="AY37" s="236"/>
      <c r="AZ37" s="221"/>
      <c r="BA37" s="221"/>
      <c r="BB37" s="221"/>
      <c r="BC37" s="219"/>
      <c r="BD37" s="219"/>
      <c r="BE37" s="220"/>
      <c r="BF37" s="228"/>
      <c r="BG37" s="221"/>
      <c r="BH37" s="222"/>
      <c r="BI37" s="242"/>
      <c r="BJ37" s="242"/>
      <c r="BK37" s="242"/>
      <c r="BL37" s="242"/>
      <c r="BM37" s="242"/>
      <c r="BN37" s="242"/>
      <c r="BO37" s="243"/>
      <c r="BP37" s="242"/>
      <c r="BQ37" s="245"/>
      <c r="BR37" s="253"/>
      <c r="BS37" s="254"/>
      <c r="BT37" s="254"/>
      <c r="BU37" s="254"/>
      <c r="BV37" s="251"/>
      <c r="BW37" s="251"/>
      <c r="BX37" s="252"/>
      <c r="BY37" s="253"/>
      <c r="BZ37" s="254"/>
      <c r="CA37" s="256"/>
    </row>
    <row r="38" spans="1:79" ht="151.5" customHeight="1" x14ac:dyDescent="0.3">
      <c r="A38" s="260" t="str">
        <f>IFERROR(INDEX(Riesgos!$A$7:$M$12,MATCH(E38,INDEX(Riesgos!$A$7:$M$12,,MATCH(E$7,Riesgos!$A$6:$M$6,0)),0),MATCH(A$7,Riesgos!$A$6:$M$6,0)),"")</f>
        <v/>
      </c>
      <c r="B38" s="124" t="str">
        <f>IFERROR(INDEX(Riesgos!$A$7:$M$12,MATCH(E38,INDEX(Riesgos!$A$7:$M$12,,MATCH(E$7,Riesgos!$A$6:$M$6,0)),0),MATCH(B$7,Riesgos!$A$6:$M$6,0)),"")</f>
        <v/>
      </c>
      <c r="C38" s="124"/>
      <c r="D38" s="125" t="str">
        <f>IFERROR(INDEX(Riesgos!$A$7:$M$12,MATCH(E38,INDEX(Riesgos!$A$7:$M$12,,MATCH(E$7,Riesgos!$A$6:$M$6,0)),0),MATCH(D$7,Riesgos!$A$6:$M$6,0)),"")</f>
        <v/>
      </c>
      <c r="E38" s="189"/>
      <c r="F38" s="189"/>
      <c r="G38" s="127" t="str">
        <f t="shared" si="0"/>
        <v/>
      </c>
      <c r="H38" s="198"/>
      <c r="I38" s="129" t="str">
        <f>IF(A37=A38,IFERROR(IF(AND(#REF!="Probabilidad",#REF!="Probabilidad"),(#REF!-(+#REF!*#REF!)),IF(#REF!="Probabilidad",(#REF!-(+#REF!*#REF!)),IF(#REF!="Impacto",#REF!,""))),""),IFERROR(IF(#REF!="Probabilidad",(#REF!-(+#REF!*#REF!)),IF(#REF!="Impacto",#REF!,"")),""))</f>
        <v/>
      </c>
      <c r="J38" s="128" t="str">
        <f>IFERROR(IF(I38="","",IF(I38&lt;='Listas y tablas'!$L$3,"Muy Baja",IF(I38&lt;='Listas y tablas'!$L$4,"Baja",IF(I38&lt;='Listas y tablas'!$L$5,"Media",IF(I38&lt;='Listas y tablas'!$L$6,"Alta","Muy Alta"))))),"")</f>
        <v/>
      </c>
      <c r="K38" s="200"/>
      <c r="L38" s="261"/>
      <c r="M38" s="141"/>
      <c r="N38" s="121"/>
      <c r="O38" s="121"/>
      <c r="P38" s="142"/>
      <c r="Q38" s="259"/>
      <c r="R38" s="121"/>
      <c r="S38" s="121"/>
      <c r="T38" s="121"/>
      <c r="U38" s="121"/>
      <c r="V38" s="139"/>
      <c r="W38" s="141"/>
      <c r="X38" s="121"/>
      <c r="Y38" s="121"/>
      <c r="Z38" s="121"/>
      <c r="AA38" s="121"/>
      <c r="AB38" s="121"/>
      <c r="AC38" s="120"/>
      <c r="AD38" s="121"/>
      <c r="AE38" s="142"/>
      <c r="AF38" s="168"/>
      <c r="AG38" s="165"/>
      <c r="AH38" s="165"/>
      <c r="AI38" s="207"/>
      <c r="AJ38" s="164"/>
      <c r="AK38" s="164"/>
      <c r="AL38" s="167"/>
      <c r="AM38" s="168"/>
      <c r="AN38" s="185"/>
      <c r="AO38" s="304"/>
      <c r="AP38" s="217"/>
      <c r="AQ38" s="217"/>
      <c r="AR38" s="217"/>
      <c r="AS38" s="217"/>
      <c r="AT38" s="217"/>
      <c r="AU38" s="217"/>
      <c r="AV38" s="218"/>
      <c r="AW38" s="217"/>
      <c r="AX38" s="232"/>
      <c r="AY38" s="236"/>
      <c r="AZ38" s="221"/>
      <c r="BA38" s="221"/>
      <c r="BB38" s="221"/>
      <c r="BC38" s="219"/>
      <c r="BD38" s="219"/>
      <c r="BE38" s="220"/>
      <c r="BF38" s="228"/>
      <c r="BG38" s="221"/>
      <c r="BH38" s="222"/>
      <c r="BI38" s="242"/>
      <c r="BJ38" s="242"/>
      <c r="BK38" s="242"/>
      <c r="BL38" s="242"/>
      <c r="BM38" s="242"/>
      <c r="BN38" s="242"/>
      <c r="BO38" s="243"/>
      <c r="BP38" s="242"/>
      <c r="BQ38" s="245"/>
      <c r="BR38" s="253"/>
      <c r="BS38" s="254"/>
      <c r="BT38" s="254"/>
      <c r="BU38" s="254"/>
      <c r="BV38" s="251"/>
      <c r="BW38" s="251"/>
      <c r="BX38" s="252"/>
      <c r="BY38" s="253"/>
      <c r="BZ38" s="254"/>
      <c r="CA38" s="256"/>
    </row>
    <row r="39" spans="1:79" ht="151.5" customHeight="1" x14ac:dyDescent="0.3">
      <c r="A39" s="260" t="str">
        <f>IFERROR(INDEX(Riesgos!$A$7:$M$12,MATCH(E39,INDEX(Riesgos!$A$7:$M$12,,MATCH(E$7,Riesgos!$A$6:$M$6,0)),0),MATCH(A$7,Riesgos!$A$6:$M$6,0)),"")</f>
        <v/>
      </c>
      <c r="B39" s="124" t="str">
        <f>IFERROR(INDEX(Riesgos!$A$7:$M$12,MATCH(E39,INDEX(Riesgos!$A$7:$M$12,,MATCH(E$7,Riesgos!$A$6:$M$6,0)),0),MATCH(B$7,Riesgos!$A$6:$M$6,0)),"")</f>
        <v/>
      </c>
      <c r="C39" s="124"/>
      <c r="D39" s="125" t="str">
        <f>IFERROR(INDEX(Riesgos!$A$7:$M$12,MATCH(E39,INDEX(Riesgos!$A$7:$M$12,,MATCH(E$7,Riesgos!$A$6:$M$6,0)),0),MATCH(D$7,Riesgos!$A$6:$M$6,0)),"")</f>
        <v/>
      </c>
      <c r="E39" s="189"/>
      <c r="F39" s="189"/>
      <c r="G39" s="127" t="str">
        <f t="shared" si="0"/>
        <v/>
      </c>
      <c r="H39" s="198"/>
      <c r="I39" s="129" t="str">
        <f>IF(A38=A39,IFERROR(IF(AND(#REF!="Probabilidad",#REF!="Probabilidad"),(#REF!-(+#REF!*#REF!)),IF(#REF!="Probabilidad",(#REF!-(+#REF!*#REF!)),IF(#REF!="Impacto",#REF!,""))),""),IFERROR(IF(#REF!="Probabilidad",(#REF!-(+#REF!*#REF!)),IF(#REF!="Impacto",#REF!,"")),""))</f>
        <v/>
      </c>
      <c r="J39" s="128" t="str">
        <f>IFERROR(IF(I39="","",IF(I39&lt;='Listas y tablas'!$L$3,"Muy Baja",IF(I39&lt;='Listas y tablas'!$L$4,"Baja",IF(I39&lt;='Listas y tablas'!$L$5,"Media",IF(I39&lt;='Listas y tablas'!$L$6,"Alta","Muy Alta"))))),"")</f>
        <v/>
      </c>
      <c r="K39" s="200"/>
      <c r="L39" s="261"/>
      <c r="M39" s="141"/>
      <c r="N39" s="121"/>
      <c r="O39" s="121"/>
      <c r="P39" s="142"/>
      <c r="Q39" s="259"/>
      <c r="R39" s="121"/>
      <c r="S39" s="121"/>
      <c r="T39" s="121"/>
      <c r="U39" s="121"/>
      <c r="V39" s="139"/>
      <c r="W39" s="141"/>
      <c r="X39" s="121"/>
      <c r="Y39" s="121"/>
      <c r="Z39" s="121"/>
      <c r="AA39" s="121"/>
      <c r="AB39" s="121"/>
      <c r="AC39" s="120"/>
      <c r="AD39" s="121"/>
      <c r="AE39" s="142"/>
      <c r="AF39" s="168"/>
      <c r="AG39" s="165"/>
      <c r="AH39" s="165"/>
      <c r="AI39" s="207"/>
      <c r="AJ39" s="164"/>
      <c r="AK39" s="164"/>
      <c r="AL39" s="167"/>
      <c r="AM39" s="168"/>
      <c r="AN39" s="185"/>
      <c r="AO39" s="304"/>
      <c r="AP39" s="217"/>
      <c r="AQ39" s="217"/>
      <c r="AR39" s="217"/>
      <c r="AS39" s="217"/>
      <c r="AT39" s="217"/>
      <c r="AU39" s="217"/>
      <c r="AV39" s="218"/>
      <c r="AW39" s="217"/>
      <c r="AX39" s="232"/>
      <c r="AY39" s="236"/>
      <c r="AZ39" s="221"/>
      <c r="BA39" s="221"/>
      <c r="BB39" s="221"/>
      <c r="BC39" s="219"/>
      <c r="BD39" s="219"/>
      <c r="BE39" s="220"/>
      <c r="BF39" s="228"/>
      <c r="BG39" s="221"/>
      <c r="BH39" s="222"/>
      <c r="BI39" s="242"/>
      <c r="BJ39" s="242"/>
      <c r="BK39" s="242"/>
      <c r="BL39" s="242"/>
      <c r="BM39" s="242"/>
      <c r="BN39" s="242"/>
      <c r="BO39" s="243"/>
      <c r="BP39" s="242"/>
      <c r="BQ39" s="245"/>
      <c r="BR39" s="253"/>
      <c r="BS39" s="254"/>
      <c r="BT39" s="254"/>
      <c r="BU39" s="254"/>
      <c r="BV39" s="251"/>
      <c r="BW39" s="251"/>
      <c r="BX39" s="252"/>
      <c r="BY39" s="253"/>
      <c r="BZ39" s="254"/>
      <c r="CA39" s="256"/>
    </row>
    <row r="40" spans="1:79" ht="151.5" customHeight="1" x14ac:dyDescent="0.3">
      <c r="A40" s="260" t="str">
        <f>IFERROR(INDEX(Riesgos!$A$7:$M$12,MATCH(E40,INDEX(Riesgos!$A$7:$M$12,,MATCH(E$7,Riesgos!$A$6:$M$6,0)),0),MATCH(A$7,Riesgos!$A$6:$M$6,0)),"")</f>
        <v/>
      </c>
      <c r="B40" s="124" t="str">
        <f>IFERROR(INDEX(Riesgos!$A$7:$M$12,MATCH(E40,INDEX(Riesgos!$A$7:$M$12,,MATCH(E$7,Riesgos!$A$6:$M$6,0)),0),MATCH(B$7,Riesgos!$A$6:$M$6,0)),"")</f>
        <v/>
      </c>
      <c r="C40" s="124"/>
      <c r="D40" s="125" t="str">
        <f>IFERROR(INDEX(Riesgos!$A$7:$M$12,MATCH(E40,INDEX(Riesgos!$A$7:$M$12,,MATCH(E$7,Riesgos!$A$6:$M$6,0)),0),MATCH(D$7,Riesgos!$A$6:$M$6,0)),"")</f>
        <v/>
      </c>
      <c r="E40" s="189"/>
      <c r="F40" s="189"/>
      <c r="G40" s="127" t="str">
        <f t="shared" si="0"/>
        <v/>
      </c>
      <c r="H40" s="199"/>
      <c r="I40" s="129" t="str">
        <f>IF(A39=A40,IFERROR(IF(AND(#REF!="Probabilidad",#REF!="Probabilidad"),(#REF!-(+#REF!*#REF!)),IF(#REF!="Probabilidad",(#REF!-(+#REF!*#REF!)),IF(#REF!="Impacto",#REF!,""))),""),IFERROR(IF(#REF!="Probabilidad",(#REF!-(+#REF!*#REF!)),IF(#REF!="Impacto",#REF!,"")),""))</f>
        <v/>
      </c>
      <c r="J40" s="128" t="str">
        <f>IFERROR(IF(I40="","",IF(I40&lt;='Listas y tablas'!$L$3,"Muy Baja",IF(I40&lt;='Listas y tablas'!$L$4,"Baja",IF(I40&lt;='Listas y tablas'!$L$5,"Media",IF(I40&lt;='Listas y tablas'!$L$6,"Alta","Muy Alta"))))),"")</f>
        <v/>
      </c>
      <c r="K40" s="200"/>
      <c r="L40" s="261"/>
      <c r="M40" s="141"/>
      <c r="N40" s="121"/>
      <c r="O40" s="121"/>
      <c r="P40" s="142"/>
      <c r="Q40" s="259"/>
      <c r="R40" s="121"/>
      <c r="S40" s="121"/>
      <c r="T40" s="121"/>
      <c r="U40" s="121"/>
      <c r="V40" s="139"/>
      <c r="W40" s="141"/>
      <c r="X40" s="121"/>
      <c r="Y40" s="121"/>
      <c r="Z40" s="121"/>
      <c r="AA40" s="121"/>
      <c r="AB40" s="121"/>
      <c r="AC40" s="120"/>
      <c r="AD40" s="121"/>
      <c r="AE40" s="142"/>
      <c r="AF40" s="168"/>
      <c r="AG40" s="165"/>
      <c r="AH40" s="165"/>
      <c r="AI40" s="207"/>
      <c r="AJ40" s="164"/>
      <c r="AK40" s="164"/>
      <c r="AL40" s="167"/>
      <c r="AM40" s="168"/>
      <c r="AN40" s="185"/>
      <c r="AO40" s="304"/>
      <c r="AP40" s="217"/>
      <c r="AQ40" s="217"/>
      <c r="AR40" s="217"/>
      <c r="AS40" s="217"/>
      <c r="AT40" s="217"/>
      <c r="AU40" s="217"/>
      <c r="AV40" s="218"/>
      <c r="AW40" s="217"/>
      <c r="AX40" s="232"/>
      <c r="AY40" s="236"/>
      <c r="AZ40" s="221"/>
      <c r="BA40" s="221"/>
      <c r="BB40" s="221"/>
      <c r="BC40" s="219"/>
      <c r="BD40" s="219"/>
      <c r="BE40" s="220"/>
      <c r="BF40" s="228"/>
      <c r="BG40" s="221"/>
      <c r="BH40" s="222"/>
      <c r="BI40" s="242"/>
      <c r="BJ40" s="242"/>
      <c r="BK40" s="242"/>
      <c r="BL40" s="242"/>
      <c r="BM40" s="242"/>
      <c r="BN40" s="242"/>
      <c r="BO40" s="243"/>
      <c r="BP40" s="242"/>
      <c r="BQ40" s="245"/>
      <c r="BR40" s="253"/>
      <c r="BS40" s="254"/>
      <c r="BT40" s="254"/>
      <c r="BU40" s="254"/>
      <c r="BV40" s="251"/>
      <c r="BW40" s="251"/>
      <c r="BX40" s="252"/>
      <c r="BY40" s="253"/>
      <c r="BZ40" s="254"/>
      <c r="CA40" s="256"/>
    </row>
    <row r="41" spans="1:79" ht="151.5" customHeight="1" x14ac:dyDescent="0.3">
      <c r="A41" s="260" t="str">
        <f>IFERROR(INDEX(Riesgos!$A$7:$M$12,MATCH(E41,INDEX(Riesgos!$A$7:$M$12,,MATCH(E$7,Riesgos!$A$6:$M$6,0)),0),MATCH(A$7,Riesgos!$A$6:$M$6,0)),"")</f>
        <v/>
      </c>
      <c r="B41" s="124" t="str">
        <f>IFERROR(INDEX(Riesgos!$A$7:$M$12,MATCH(E41,INDEX(Riesgos!$A$7:$M$12,,MATCH(E$7,Riesgos!$A$6:$M$6,0)),0),MATCH(B$7,Riesgos!$A$6:$M$6,0)),"")</f>
        <v/>
      </c>
      <c r="C41" s="124"/>
      <c r="D41" s="125" t="str">
        <f>IFERROR(INDEX(Riesgos!$A$7:$M$12,MATCH(E41,INDEX(Riesgos!$A$7:$M$12,,MATCH(E$7,Riesgos!$A$6:$M$6,0)),0),MATCH(D$7,Riesgos!$A$6:$M$6,0)),"")</f>
        <v/>
      </c>
      <c r="E41" s="189"/>
      <c r="F41" s="189"/>
      <c r="G41" s="127" t="str">
        <f t="shared" ref="G41:G65" si="1">IF(ISTEXT(E41),1+G40,"")</f>
        <v/>
      </c>
      <c r="H41" s="198"/>
      <c r="I41" s="129" t="str">
        <f>IF(A40=A41,IFERROR(IF(AND(#REF!="Probabilidad",#REF!="Probabilidad"),(#REF!-(+#REF!*#REF!)),IF(#REF!="Probabilidad",(#REF!-(+#REF!*#REF!)),IF(#REF!="Impacto",#REF!,""))),""),IFERROR(IF(#REF!="Probabilidad",(#REF!-(+#REF!*#REF!)),IF(#REF!="Impacto",#REF!,"")),""))</f>
        <v/>
      </c>
      <c r="J41" s="128" t="str">
        <f>IFERROR(IF(I41="","",IF(I41&lt;='Listas y tablas'!$L$3,"Muy Baja",IF(I41&lt;='Listas y tablas'!$L$4,"Baja",IF(I41&lt;='Listas y tablas'!$L$5,"Media",IF(I41&lt;='Listas y tablas'!$L$6,"Alta","Muy Alta"))))),"")</f>
        <v/>
      </c>
      <c r="K41" s="200"/>
      <c r="L41" s="261"/>
      <c r="M41" s="141"/>
      <c r="N41" s="121"/>
      <c r="O41" s="121"/>
      <c r="P41" s="142"/>
      <c r="Q41" s="259"/>
      <c r="R41" s="121"/>
      <c r="S41" s="121"/>
      <c r="T41" s="121"/>
      <c r="U41" s="121"/>
      <c r="V41" s="139"/>
      <c r="W41" s="141"/>
      <c r="X41" s="121"/>
      <c r="Y41" s="121"/>
      <c r="Z41" s="121"/>
      <c r="AA41" s="121"/>
      <c r="AB41" s="121"/>
      <c r="AC41" s="120"/>
      <c r="AD41" s="121"/>
      <c r="AE41" s="142"/>
      <c r="AF41" s="168"/>
      <c r="AG41" s="165"/>
      <c r="AH41" s="165"/>
      <c r="AI41" s="207"/>
      <c r="AJ41" s="164"/>
      <c r="AK41" s="164"/>
      <c r="AL41" s="167"/>
      <c r="AM41" s="168"/>
      <c r="AN41" s="185"/>
      <c r="AO41" s="304"/>
      <c r="AP41" s="217"/>
      <c r="AQ41" s="217"/>
      <c r="AR41" s="217"/>
      <c r="AS41" s="217"/>
      <c r="AT41" s="217"/>
      <c r="AU41" s="217"/>
      <c r="AV41" s="218"/>
      <c r="AW41" s="217"/>
      <c r="AX41" s="232"/>
      <c r="AY41" s="236"/>
      <c r="AZ41" s="221"/>
      <c r="BA41" s="221"/>
      <c r="BB41" s="221"/>
      <c r="BC41" s="219"/>
      <c r="BD41" s="219"/>
      <c r="BE41" s="220"/>
      <c r="BF41" s="228"/>
      <c r="BG41" s="221"/>
      <c r="BH41" s="222"/>
      <c r="BI41" s="242"/>
      <c r="BJ41" s="242"/>
      <c r="BK41" s="242"/>
      <c r="BL41" s="242"/>
      <c r="BM41" s="242"/>
      <c r="BN41" s="242"/>
      <c r="BO41" s="243"/>
      <c r="BP41" s="242"/>
      <c r="BQ41" s="245"/>
      <c r="BR41" s="253"/>
      <c r="BS41" s="254"/>
      <c r="BT41" s="254"/>
      <c r="BU41" s="254"/>
      <c r="BV41" s="251"/>
      <c r="BW41" s="251"/>
      <c r="BX41" s="252"/>
      <c r="BY41" s="253"/>
      <c r="BZ41" s="254"/>
      <c r="CA41" s="256"/>
    </row>
    <row r="42" spans="1:79" ht="151.5" customHeight="1" x14ac:dyDescent="0.3">
      <c r="A42" s="260" t="str">
        <f>IFERROR(INDEX(Riesgos!$A$7:$M$12,MATCH(E42,INDEX(Riesgos!$A$7:$M$12,,MATCH(E$7,Riesgos!$A$6:$M$6,0)),0),MATCH(A$7,Riesgos!$A$6:$M$6,0)),"")</f>
        <v/>
      </c>
      <c r="B42" s="124" t="str">
        <f>IFERROR(INDEX(Riesgos!$A$7:$M$12,MATCH(E42,INDEX(Riesgos!$A$7:$M$12,,MATCH(E$7,Riesgos!$A$6:$M$6,0)),0),MATCH(B$7,Riesgos!$A$6:$M$6,0)),"")</f>
        <v/>
      </c>
      <c r="C42" s="124"/>
      <c r="D42" s="125" t="str">
        <f>IFERROR(INDEX(Riesgos!$A$7:$M$12,MATCH(E42,INDEX(Riesgos!$A$7:$M$12,,MATCH(E$7,Riesgos!$A$6:$M$6,0)),0),MATCH(D$7,Riesgos!$A$6:$M$6,0)),"")</f>
        <v/>
      </c>
      <c r="E42" s="189"/>
      <c r="F42" s="189"/>
      <c r="G42" s="127" t="str">
        <f t="shared" si="1"/>
        <v/>
      </c>
      <c r="H42" s="198"/>
      <c r="I42" s="129" t="str">
        <f>IF(A41=A42,IFERROR(IF(AND(#REF!="Probabilidad",#REF!="Probabilidad"),(#REF!-(+#REF!*#REF!)),IF(#REF!="Probabilidad",(#REF!-(+#REF!*#REF!)),IF(#REF!="Impacto",#REF!,""))),""),IFERROR(IF(#REF!="Probabilidad",(#REF!-(+#REF!*#REF!)),IF(#REF!="Impacto",#REF!,"")),""))</f>
        <v/>
      </c>
      <c r="J42" s="128" t="str">
        <f>IFERROR(IF(I42="","",IF(I42&lt;='Listas y tablas'!$L$3,"Muy Baja",IF(I42&lt;='Listas y tablas'!$L$4,"Baja",IF(I42&lt;='Listas y tablas'!$L$5,"Media",IF(I42&lt;='Listas y tablas'!$L$6,"Alta","Muy Alta"))))),"")</f>
        <v/>
      </c>
      <c r="K42" s="200"/>
      <c r="L42" s="261"/>
      <c r="M42" s="141"/>
      <c r="N42" s="121"/>
      <c r="O42" s="121"/>
      <c r="P42" s="142"/>
      <c r="Q42" s="259"/>
      <c r="R42" s="121"/>
      <c r="S42" s="121"/>
      <c r="T42" s="121"/>
      <c r="U42" s="121"/>
      <c r="V42" s="139"/>
      <c r="W42" s="141"/>
      <c r="X42" s="121"/>
      <c r="Y42" s="121"/>
      <c r="Z42" s="121"/>
      <c r="AA42" s="121"/>
      <c r="AB42" s="121"/>
      <c r="AC42" s="120"/>
      <c r="AD42" s="121"/>
      <c r="AE42" s="142"/>
      <c r="AF42" s="168"/>
      <c r="AG42" s="165"/>
      <c r="AH42" s="165"/>
      <c r="AI42" s="207"/>
      <c r="AJ42" s="164"/>
      <c r="AK42" s="164"/>
      <c r="AL42" s="167"/>
      <c r="AM42" s="168"/>
      <c r="AN42" s="185"/>
      <c r="AO42" s="304"/>
      <c r="AP42" s="217"/>
      <c r="AQ42" s="217"/>
      <c r="AR42" s="217"/>
      <c r="AS42" s="217"/>
      <c r="AT42" s="217"/>
      <c r="AU42" s="217"/>
      <c r="AV42" s="218"/>
      <c r="AW42" s="217"/>
      <c r="AX42" s="232"/>
      <c r="AY42" s="236"/>
      <c r="AZ42" s="221"/>
      <c r="BA42" s="221"/>
      <c r="BB42" s="221"/>
      <c r="BC42" s="219"/>
      <c r="BD42" s="219"/>
      <c r="BE42" s="220"/>
      <c r="BF42" s="228"/>
      <c r="BG42" s="221"/>
      <c r="BH42" s="222"/>
      <c r="BI42" s="242"/>
      <c r="BJ42" s="242"/>
      <c r="BK42" s="242"/>
      <c r="BL42" s="242"/>
      <c r="BM42" s="242"/>
      <c r="BN42" s="242"/>
      <c r="BO42" s="243"/>
      <c r="BP42" s="242"/>
      <c r="BQ42" s="245"/>
      <c r="BR42" s="253"/>
      <c r="BS42" s="254"/>
      <c r="BT42" s="254"/>
      <c r="BU42" s="254"/>
      <c r="BV42" s="251"/>
      <c r="BW42" s="251"/>
      <c r="BX42" s="252"/>
      <c r="BY42" s="253"/>
      <c r="BZ42" s="254"/>
      <c r="CA42" s="256"/>
    </row>
    <row r="43" spans="1:79" ht="151.5" customHeight="1" x14ac:dyDescent="0.3">
      <c r="A43" s="260" t="str">
        <f>IFERROR(INDEX(Riesgos!$A$7:$M$12,MATCH(E43,INDEX(Riesgos!$A$7:$M$12,,MATCH(E$7,Riesgos!$A$6:$M$6,0)),0),MATCH(A$7,Riesgos!$A$6:$M$6,0)),"")</f>
        <v/>
      </c>
      <c r="B43" s="124" t="str">
        <f>IFERROR(INDEX(Riesgos!$A$7:$M$12,MATCH(E43,INDEX(Riesgos!$A$7:$M$12,,MATCH(E$7,Riesgos!$A$6:$M$6,0)),0),MATCH(B$7,Riesgos!$A$6:$M$6,0)),"")</f>
        <v/>
      </c>
      <c r="C43" s="124"/>
      <c r="D43" s="125" t="str">
        <f>IFERROR(INDEX(Riesgos!$A$7:$M$12,MATCH(E43,INDEX(Riesgos!$A$7:$M$12,,MATCH(E$7,Riesgos!$A$6:$M$6,0)),0),MATCH(D$7,Riesgos!$A$6:$M$6,0)),"")</f>
        <v/>
      </c>
      <c r="E43" s="189"/>
      <c r="F43" s="189"/>
      <c r="G43" s="127" t="str">
        <f t="shared" si="1"/>
        <v/>
      </c>
      <c r="H43" s="198"/>
      <c r="I43" s="129" t="str">
        <f>IF(A42=A43,IFERROR(IF(AND(#REF!="Probabilidad",#REF!="Probabilidad"),(#REF!-(+#REF!*#REF!)),IF(#REF!="Probabilidad",(#REF!-(+#REF!*#REF!)),IF(#REF!="Impacto",#REF!,""))),""),IFERROR(IF(#REF!="Probabilidad",(#REF!-(+#REF!*#REF!)),IF(#REF!="Impacto",#REF!,"")),""))</f>
        <v/>
      </c>
      <c r="J43" s="128" t="str">
        <f>IFERROR(IF(I43="","",IF(I43&lt;='Listas y tablas'!$L$3,"Muy Baja",IF(I43&lt;='Listas y tablas'!$L$4,"Baja",IF(I43&lt;='Listas y tablas'!$L$5,"Media",IF(I43&lt;='Listas y tablas'!$L$6,"Alta","Muy Alta"))))),"")</f>
        <v/>
      </c>
      <c r="K43" s="200"/>
      <c r="L43" s="261"/>
      <c r="M43" s="141"/>
      <c r="N43" s="121"/>
      <c r="O43" s="121"/>
      <c r="P43" s="142"/>
      <c r="Q43" s="259"/>
      <c r="R43" s="121"/>
      <c r="S43" s="121"/>
      <c r="T43" s="121"/>
      <c r="U43" s="121"/>
      <c r="V43" s="139"/>
      <c r="W43" s="141"/>
      <c r="X43" s="121"/>
      <c r="Y43" s="121"/>
      <c r="Z43" s="121"/>
      <c r="AA43" s="121"/>
      <c r="AB43" s="121"/>
      <c r="AC43" s="120"/>
      <c r="AD43" s="121"/>
      <c r="AE43" s="142"/>
      <c r="AF43" s="168"/>
      <c r="AG43" s="165"/>
      <c r="AH43" s="165"/>
      <c r="AI43" s="207"/>
      <c r="AJ43" s="164"/>
      <c r="AK43" s="164"/>
      <c r="AL43" s="167"/>
      <c r="AM43" s="168"/>
      <c r="AN43" s="185"/>
      <c r="AO43" s="304"/>
      <c r="AP43" s="217"/>
      <c r="AQ43" s="217"/>
      <c r="AR43" s="217"/>
      <c r="AS43" s="217"/>
      <c r="AT43" s="217"/>
      <c r="AU43" s="217"/>
      <c r="AV43" s="218"/>
      <c r="AW43" s="217"/>
      <c r="AX43" s="232"/>
      <c r="AY43" s="236"/>
      <c r="AZ43" s="221"/>
      <c r="BA43" s="221"/>
      <c r="BB43" s="221"/>
      <c r="BC43" s="219"/>
      <c r="BD43" s="219"/>
      <c r="BE43" s="220"/>
      <c r="BF43" s="228"/>
      <c r="BG43" s="221"/>
      <c r="BH43" s="222"/>
      <c r="BI43" s="242"/>
      <c r="BJ43" s="242"/>
      <c r="BK43" s="242"/>
      <c r="BL43" s="242"/>
      <c r="BM43" s="242"/>
      <c r="BN43" s="242"/>
      <c r="BO43" s="243"/>
      <c r="BP43" s="242"/>
      <c r="BQ43" s="245"/>
      <c r="BR43" s="253"/>
      <c r="BS43" s="254"/>
      <c r="BT43" s="254"/>
      <c r="BU43" s="254"/>
      <c r="BV43" s="251"/>
      <c r="BW43" s="251"/>
      <c r="BX43" s="252"/>
      <c r="BY43" s="253"/>
      <c r="BZ43" s="254"/>
      <c r="CA43" s="256"/>
    </row>
    <row r="44" spans="1:79" ht="151.5" customHeight="1" x14ac:dyDescent="0.3">
      <c r="A44" s="260" t="str">
        <f>IFERROR(INDEX(Riesgos!$A$7:$M$12,MATCH(E44,INDEX(Riesgos!$A$7:$M$12,,MATCH(E$7,Riesgos!$A$6:$M$6,0)),0),MATCH(A$7,Riesgos!$A$6:$M$6,0)),"")</f>
        <v/>
      </c>
      <c r="B44" s="124" t="str">
        <f>IFERROR(INDEX(Riesgos!$A$7:$M$12,MATCH(E44,INDEX(Riesgos!$A$7:$M$12,,MATCH(E$7,Riesgos!$A$6:$M$6,0)),0),MATCH(B$7,Riesgos!$A$6:$M$6,0)),"")</f>
        <v/>
      </c>
      <c r="C44" s="124"/>
      <c r="D44" s="125" t="str">
        <f>IFERROR(INDEX(Riesgos!$A$7:$M$12,MATCH(E44,INDEX(Riesgos!$A$7:$M$12,,MATCH(E$7,Riesgos!$A$6:$M$6,0)),0),MATCH(D$7,Riesgos!$A$6:$M$6,0)),"")</f>
        <v/>
      </c>
      <c r="E44" s="189"/>
      <c r="F44" s="189"/>
      <c r="G44" s="127" t="str">
        <f t="shared" si="1"/>
        <v/>
      </c>
      <c r="H44" s="198"/>
      <c r="I44" s="129" t="str">
        <f>IF(A43=A44,IFERROR(IF(AND(#REF!="Probabilidad",#REF!="Probabilidad"),(#REF!-(+#REF!*#REF!)),IF(#REF!="Probabilidad",(#REF!-(+#REF!*#REF!)),IF(#REF!="Impacto",#REF!,""))),""),IFERROR(IF(#REF!="Probabilidad",(#REF!-(+#REF!*#REF!)),IF(#REF!="Impacto",#REF!,"")),""))</f>
        <v/>
      </c>
      <c r="J44" s="128" t="str">
        <f>IFERROR(IF(I44="","",IF(I44&lt;='Listas y tablas'!$L$3,"Muy Baja",IF(I44&lt;='Listas y tablas'!$L$4,"Baja",IF(I44&lt;='Listas y tablas'!$L$5,"Media",IF(I44&lt;='Listas y tablas'!$L$6,"Alta","Muy Alta"))))),"")</f>
        <v/>
      </c>
      <c r="K44" s="200"/>
      <c r="L44" s="261"/>
      <c r="M44" s="141"/>
      <c r="N44" s="121"/>
      <c r="O44" s="121"/>
      <c r="P44" s="142"/>
      <c r="Q44" s="259"/>
      <c r="R44" s="121"/>
      <c r="S44" s="121"/>
      <c r="T44" s="121"/>
      <c r="U44" s="121"/>
      <c r="V44" s="139"/>
      <c r="W44" s="141"/>
      <c r="X44" s="121"/>
      <c r="Y44" s="121"/>
      <c r="Z44" s="121"/>
      <c r="AA44" s="121"/>
      <c r="AB44" s="121"/>
      <c r="AC44" s="120"/>
      <c r="AD44" s="121"/>
      <c r="AE44" s="142"/>
      <c r="AF44" s="168"/>
      <c r="AG44" s="165"/>
      <c r="AH44" s="165"/>
      <c r="AI44" s="207"/>
      <c r="AJ44" s="164"/>
      <c r="AK44" s="164"/>
      <c r="AL44" s="167"/>
      <c r="AM44" s="168"/>
      <c r="AN44" s="185"/>
      <c r="AO44" s="304"/>
      <c r="AP44" s="217"/>
      <c r="AQ44" s="217"/>
      <c r="AR44" s="217"/>
      <c r="AS44" s="217"/>
      <c r="AT44" s="217"/>
      <c r="AU44" s="217"/>
      <c r="AV44" s="218"/>
      <c r="AW44" s="217"/>
      <c r="AX44" s="232"/>
      <c r="AY44" s="236"/>
      <c r="AZ44" s="221"/>
      <c r="BA44" s="221"/>
      <c r="BB44" s="221"/>
      <c r="BC44" s="219"/>
      <c r="BD44" s="219"/>
      <c r="BE44" s="220"/>
      <c r="BF44" s="228"/>
      <c r="BG44" s="221"/>
      <c r="BH44" s="222"/>
      <c r="BI44" s="242"/>
      <c r="BJ44" s="242"/>
      <c r="BK44" s="242"/>
      <c r="BL44" s="242"/>
      <c r="BM44" s="242"/>
      <c r="BN44" s="242"/>
      <c r="BO44" s="243"/>
      <c r="BP44" s="242"/>
      <c r="BQ44" s="245"/>
      <c r="BR44" s="253"/>
      <c r="BS44" s="254"/>
      <c r="BT44" s="254"/>
      <c r="BU44" s="254"/>
      <c r="BV44" s="251"/>
      <c r="BW44" s="251"/>
      <c r="BX44" s="252"/>
      <c r="BY44" s="253"/>
      <c r="BZ44" s="254"/>
      <c r="CA44" s="256"/>
    </row>
    <row r="45" spans="1:79" ht="151.5" customHeight="1" x14ac:dyDescent="0.3">
      <c r="A45" s="260" t="str">
        <f>IFERROR(INDEX(Riesgos!$A$7:$M$12,MATCH(E45,INDEX(Riesgos!$A$7:$M$12,,MATCH(E$7,Riesgos!$A$6:$M$6,0)),0),MATCH(A$7,Riesgos!$A$6:$M$6,0)),"")</f>
        <v/>
      </c>
      <c r="B45" s="124" t="str">
        <f>IFERROR(INDEX(Riesgos!$A$7:$M$12,MATCH(E45,INDEX(Riesgos!$A$7:$M$12,,MATCH(E$7,Riesgos!$A$6:$M$6,0)),0),MATCH(B$7,Riesgos!$A$6:$M$6,0)),"")</f>
        <v/>
      </c>
      <c r="C45" s="124"/>
      <c r="D45" s="125" t="str">
        <f>IFERROR(INDEX(Riesgos!$A$7:$M$12,MATCH(E45,INDEX(Riesgos!$A$7:$M$12,,MATCH(E$7,Riesgos!$A$6:$M$6,0)),0),MATCH(D$7,Riesgos!$A$6:$M$6,0)),"")</f>
        <v/>
      </c>
      <c r="E45" s="189"/>
      <c r="F45" s="189"/>
      <c r="G45" s="127" t="str">
        <f t="shared" si="1"/>
        <v/>
      </c>
      <c r="H45" s="198"/>
      <c r="I45" s="129" t="str">
        <f>IF(A44=A45,IFERROR(IF(AND(#REF!="Probabilidad",#REF!="Probabilidad"),(#REF!-(+#REF!*#REF!)),IF(#REF!="Probabilidad",(#REF!-(+#REF!*#REF!)),IF(#REF!="Impacto",#REF!,""))),""),IFERROR(IF(#REF!="Probabilidad",(#REF!-(+#REF!*#REF!)),IF(#REF!="Impacto",#REF!,"")),""))</f>
        <v/>
      </c>
      <c r="J45" s="128" t="str">
        <f>IFERROR(IF(I45="","",IF(I45&lt;='Listas y tablas'!$L$3,"Muy Baja",IF(I45&lt;='Listas y tablas'!$L$4,"Baja",IF(I45&lt;='Listas y tablas'!$L$5,"Media",IF(I45&lt;='Listas y tablas'!$L$6,"Alta","Muy Alta"))))),"")</f>
        <v/>
      </c>
      <c r="K45" s="200"/>
      <c r="L45" s="261"/>
      <c r="M45" s="141"/>
      <c r="N45" s="121"/>
      <c r="O45" s="121"/>
      <c r="P45" s="142"/>
      <c r="Q45" s="259"/>
      <c r="R45" s="121"/>
      <c r="S45" s="121"/>
      <c r="T45" s="121"/>
      <c r="U45" s="121"/>
      <c r="V45" s="139"/>
      <c r="W45" s="141"/>
      <c r="X45" s="121"/>
      <c r="Y45" s="121"/>
      <c r="Z45" s="121"/>
      <c r="AA45" s="121"/>
      <c r="AB45" s="121"/>
      <c r="AC45" s="120"/>
      <c r="AD45" s="121"/>
      <c r="AE45" s="142"/>
      <c r="AF45" s="168"/>
      <c r="AG45" s="165"/>
      <c r="AH45" s="165"/>
      <c r="AI45" s="207"/>
      <c r="AJ45" s="164"/>
      <c r="AK45" s="164"/>
      <c r="AL45" s="167"/>
      <c r="AM45" s="168"/>
      <c r="AN45" s="185"/>
      <c r="AO45" s="304"/>
      <c r="AP45" s="217"/>
      <c r="AQ45" s="217"/>
      <c r="AR45" s="217"/>
      <c r="AS45" s="217"/>
      <c r="AT45" s="217"/>
      <c r="AU45" s="217"/>
      <c r="AV45" s="218"/>
      <c r="AW45" s="217"/>
      <c r="AX45" s="232"/>
      <c r="AY45" s="236"/>
      <c r="AZ45" s="221"/>
      <c r="BA45" s="221"/>
      <c r="BB45" s="221"/>
      <c r="BC45" s="219"/>
      <c r="BD45" s="219"/>
      <c r="BE45" s="220"/>
      <c r="BF45" s="228"/>
      <c r="BG45" s="221"/>
      <c r="BH45" s="222"/>
      <c r="BI45" s="242"/>
      <c r="BJ45" s="242"/>
      <c r="BK45" s="242"/>
      <c r="BL45" s="242"/>
      <c r="BM45" s="242"/>
      <c r="BN45" s="242"/>
      <c r="BO45" s="243"/>
      <c r="BP45" s="242"/>
      <c r="BQ45" s="245"/>
      <c r="BR45" s="253"/>
      <c r="BS45" s="254"/>
      <c r="BT45" s="254"/>
      <c r="BU45" s="254"/>
      <c r="BV45" s="251"/>
      <c r="BW45" s="251"/>
      <c r="BX45" s="252"/>
      <c r="BY45" s="253"/>
      <c r="BZ45" s="254"/>
      <c r="CA45" s="256"/>
    </row>
    <row r="46" spans="1:79" ht="151.5" customHeight="1" x14ac:dyDescent="0.3">
      <c r="A46" s="260" t="str">
        <f>IFERROR(INDEX(Riesgos!$A$7:$M$12,MATCH(E46,INDEX(Riesgos!$A$7:$M$12,,MATCH(E$7,Riesgos!$A$6:$M$6,0)),0),MATCH(A$7,Riesgos!$A$6:$M$6,0)),"")</f>
        <v/>
      </c>
      <c r="B46" s="124" t="str">
        <f>IFERROR(INDEX(Riesgos!$A$7:$M$12,MATCH(E46,INDEX(Riesgos!$A$7:$M$12,,MATCH(E$7,Riesgos!$A$6:$M$6,0)),0),MATCH(B$7,Riesgos!$A$6:$M$6,0)),"")</f>
        <v/>
      </c>
      <c r="C46" s="124"/>
      <c r="D46" s="125" t="str">
        <f>IFERROR(INDEX(Riesgos!$A$7:$M$12,MATCH(E46,INDEX(Riesgos!$A$7:$M$12,,MATCH(E$7,Riesgos!$A$6:$M$6,0)),0),MATCH(D$7,Riesgos!$A$6:$M$6,0)),"")</f>
        <v/>
      </c>
      <c r="E46" s="189"/>
      <c r="F46" s="189"/>
      <c r="G46" s="127" t="str">
        <f t="shared" si="1"/>
        <v/>
      </c>
      <c r="H46" s="199"/>
      <c r="I46" s="129" t="str">
        <f>IF(A45=A46,IFERROR(IF(AND(#REF!="Probabilidad",#REF!="Probabilidad"),(#REF!-(+#REF!*#REF!)),IF(#REF!="Probabilidad",(#REF!-(+#REF!*#REF!)),IF(#REF!="Impacto",#REF!,""))),""),IFERROR(IF(#REF!="Probabilidad",(#REF!-(+#REF!*#REF!)),IF(#REF!="Impacto",#REF!,"")),""))</f>
        <v/>
      </c>
      <c r="J46" s="128" t="str">
        <f>IFERROR(IF(I46="","",IF(I46&lt;='Listas y tablas'!$L$3,"Muy Baja",IF(I46&lt;='Listas y tablas'!$L$4,"Baja",IF(I46&lt;='Listas y tablas'!$L$5,"Media",IF(I46&lt;='Listas y tablas'!$L$6,"Alta","Muy Alta"))))),"")</f>
        <v/>
      </c>
      <c r="K46" s="200"/>
      <c r="L46" s="261"/>
      <c r="M46" s="141"/>
      <c r="N46" s="121"/>
      <c r="O46" s="121"/>
      <c r="P46" s="142"/>
      <c r="Q46" s="259"/>
      <c r="R46" s="121"/>
      <c r="S46" s="121"/>
      <c r="T46" s="121"/>
      <c r="U46" s="121"/>
      <c r="V46" s="139"/>
      <c r="W46" s="141"/>
      <c r="X46" s="121"/>
      <c r="Y46" s="121"/>
      <c r="Z46" s="121"/>
      <c r="AA46" s="121"/>
      <c r="AB46" s="121"/>
      <c r="AC46" s="120"/>
      <c r="AD46" s="121"/>
      <c r="AE46" s="142"/>
      <c r="AF46" s="168"/>
      <c r="AG46" s="165"/>
      <c r="AH46" s="165"/>
      <c r="AI46" s="207"/>
      <c r="AJ46" s="164"/>
      <c r="AK46" s="164"/>
      <c r="AL46" s="167"/>
      <c r="AM46" s="168"/>
      <c r="AN46" s="185"/>
      <c r="AO46" s="304"/>
      <c r="AP46" s="217"/>
      <c r="AQ46" s="217"/>
      <c r="AR46" s="217"/>
      <c r="AS46" s="217"/>
      <c r="AT46" s="217"/>
      <c r="AU46" s="217"/>
      <c r="AV46" s="218"/>
      <c r="AW46" s="217"/>
      <c r="AX46" s="232"/>
      <c r="AY46" s="236"/>
      <c r="AZ46" s="221"/>
      <c r="BA46" s="221"/>
      <c r="BB46" s="221"/>
      <c r="BC46" s="219"/>
      <c r="BD46" s="219"/>
      <c r="BE46" s="220"/>
      <c r="BF46" s="228"/>
      <c r="BG46" s="221"/>
      <c r="BH46" s="222"/>
      <c r="BI46" s="242"/>
      <c r="BJ46" s="242"/>
      <c r="BK46" s="242"/>
      <c r="BL46" s="242"/>
      <c r="BM46" s="242"/>
      <c r="BN46" s="242"/>
      <c r="BO46" s="243"/>
      <c r="BP46" s="242"/>
      <c r="BQ46" s="245"/>
      <c r="BR46" s="253"/>
      <c r="BS46" s="254"/>
      <c r="BT46" s="254"/>
      <c r="BU46" s="254"/>
      <c r="BV46" s="251"/>
      <c r="BW46" s="251"/>
      <c r="BX46" s="252"/>
      <c r="BY46" s="253"/>
      <c r="BZ46" s="254"/>
      <c r="CA46" s="256"/>
    </row>
    <row r="47" spans="1:79" ht="151.5" customHeight="1" x14ac:dyDescent="0.3">
      <c r="A47" s="260" t="str">
        <f>IFERROR(INDEX(Riesgos!$A$7:$M$12,MATCH(E47,INDEX(Riesgos!$A$7:$M$12,,MATCH(E$7,Riesgos!$A$6:$M$6,0)),0),MATCH(A$7,Riesgos!$A$6:$M$6,0)),"")</f>
        <v/>
      </c>
      <c r="B47" s="124" t="str">
        <f>IFERROR(INDEX(Riesgos!$A$7:$M$12,MATCH(E47,INDEX(Riesgos!$A$7:$M$12,,MATCH(E$7,Riesgos!$A$6:$M$6,0)),0),MATCH(B$7,Riesgos!$A$6:$M$6,0)),"")</f>
        <v/>
      </c>
      <c r="C47" s="124"/>
      <c r="D47" s="125" t="str">
        <f>IFERROR(INDEX(Riesgos!$A$7:$M$12,MATCH(E47,INDEX(Riesgos!$A$7:$M$12,,MATCH(E$7,Riesgos!$A$6:$M$6,0)),0),MATCH(D$7,Riesgos!$A$6:$M$6,0)),"")</f>
        <v/>
      </c>
      <c r="E47" s="189"/>
      <c r="F47" s="189"/>
      <c r="G47" s="127" t="str">
        <f t="shared" si="1"/>
        <v/>
      </c>
      <c r="H47" s="198"/>
      <c r="I47" s="129" t="str">
        <f>IF(A46=A47,IFERROR(IF(AND(#REF!="Probabilidad",#REF!="Probabilidad"),(#REF!-(+#REF!*#REF!)),IF(#REF!="Probabilidad",(#REF!-(+#REF!*#REF!)),IF(#REF!="Impacto",#REF!,""))),""),IFERROR(IF(#REF!="Probabilidad",(#REF!-(+#REF!*#REF!)),IF(#REF!="Impacto",#REF!,"")),""))</f>
        <v/>
      </c>
      <c r="J47" s="128" t="str">
        <f>IFERROR(IF(I47="","",IF(I47&lt;='Listas y tablas'!$L$3,"Muy Baja",IF(I47&lt;='Listas y tablas'!$L$4,"Baja",IF(I47&lt;='Listas y tablas'!$L$5,"Media",IF(I47&lt;='Listas y tablas'!$L$6,"Alta","Muy Alta"))))),"")</f>
        <v/>
      </c>
      <c r="K47" s="200"/>
      <c r="L47" s="261"/>
      <c r="M47" s="141"/>
      <c r="N47" s="121"/>
      <c r="O47" s="121"/>
      <c r="P47" s="142"/>
      <c r="Q47" s="259"/>
      <c r="R47" s="121"/>
      <c r="S47" s="121"/>
      <c r="T47" s="121"/>
      <c r="U47" s="121"/>
      <c r="V47" s="139"/>
      <c r="W47" s="141"/>
      <c r="X47" s="121"/>
      <c r="Y47" s="121"/>
      <c r="Z47" s="121"/>
      <c r="AA47" s="121"/>
      <c r="AB47" s="121"/>
      <c r="AC47" s="120"/>
      <c r="AD47" s="121"/>
      <c r="AE47" s="142"/>
      <c r="AF47" s="168"/>
      <c r="AG47" s="165"/>
      <c r="AH47" s="165"/>
      <c r="AI47" s="207"/>
      <c r="AJ47" s="164"/>
      <c r="AK47" s="164"/>
      <c r="AL47" s="167"/>
      <c r="AM47" s="168"/>
      <c r="AN47" s="185"/>
      <c r="AO47" s="304"/>
      <c r="AP47" s="217"/>
      <c r="AQ47" s="217"/>
      <c r="AR47" s="217"/>
      <c r="AS47" s="217"/>
      <c r="AT47" s="217"/>
      <c r="AU47" s="217"/>
      <c r="AV47" s="218"/>
      <c r="AW47" s="217"/>
      <c r="AX47" s="232"/>
      <c r="AY47" s="236"/>
      <c r="AZ47" s="221"/>
      <c r="BA47" s="221"/>
      <c r="BB47" s="221"/>
      <c r="BC47" s="219"/>
      <c r="BD47" s="219"/>
      <c r="BE47" s="220"/>
      <c r="BF47" s="228"/>
      <c r="BG47" s="221"/>
      <c r="BH47" s="222"/>
      <c r="BI47" s="242"/>
      <c r="BJ47" s="242"/>
      <c r="BK47" s="242"/>
      <c r="BL47" s="242"/>
      <c r="BM47" s="242"/>
      <c r="BN47" s="242"/>
      <c r="BO47" s="243"/>
      <c r="BP47" s="242"/>
      <c r="BQ47" s="245"/>
      <c r="BR47" s="253"/>
      <c r="BS47" s="254"/>
      <c r="BT47" s="254"/>
      <c r="BU47" s="254"/>
      <c r="BV47" s="251"/>
      <c r="BW47" s="251"/>
      <c r="BX47" s="252"/>
      <c r="BY47" s="253"/>
      <c r="BZ47" s="254"/>
      <c r="CA47" s="256"/>
    </row>
    <row r="48" spans="1:79" ht="151.5" customHeight="1" x14ac:dyDescent="0.3">
      <c r="A48" s="260" t="str">
        <f>IFERROR(INDEX(Riesgos!$A$7:$M$12,MATCH(E48,INDEX(Riesgos!$A$7:$M$12,,MATCH(E$7,Riesgos!$A$6:$M$6,0)),0),MATCH(A$7,Riesgos!$A$6:$M$6,0)),"")</f>
        <v/>
      </c>
      <c r="B48" s="124" t="str">
        <f>IFERROR(INDEX(Riesgos!$A$7:$M$12,MATCH(E48,INDEX(Riesgos!$A$7:$M$12,,MATCH(E$7,Riesgos!$A$6:$M$6,0)),0),MATCH(B$7,Riesgos!$A$6:$M$6,0)),"")</f>
        <v/>
      </c>
      <c r="C48" s="124"/>
      <c r="D48" s="125" t="str">
        <f>IFERROR(INDEX(Riesgos!$A$7:$M$12,MATCH(E48,INDEX(Riesgos!$A$7:$M$12,,MATCH(E$7,Riesgos!$A$6:$M$6,0)),0),MATCH(D$7,Riesgos!$A$6:$M$6,0)),"")</f>
        <v/>
      </c>
      <c r="E48" s="189"/>
      <c r="F48" s="189"/>
      <c r="G48" s="127" t="str">
        <f t="shared" si="1"/>
        <v/>
      </c>
      <c r="H48" s="198"/>
      <c r="I48" s="129" t="str">
        <f>IF(A47=A48,IFERROR(IF(AND(#REF!="Probabilidad",#REF!="Probabilidad"),(#REF!-(+#REF!*#REF!)),IF(#REF!="Probabilidad",(#REF!-(+#REF!*#REF!)),IF(#REF!="Impacto",#REF!,""))),""),IFERROR(IF(#REF!="Probabilidad",(#REF!-(+#REF!*#REF!)),IF(#REF!="Impacto",#REF!,"")),""))</f>
        <v/>
      </c>
      <c r="J48" s="128" t="str">
        <f>IFERROR(IF(I48="","",IF(I48&lt;='Listas y tablas'!$L$3,"Muy Baja",IF(I48&lt;='Listas y tablas'!$L$4,"Baja",IF(I48&lt;='Listas y tablas'!$L$5,"Media",IF(I48&lt;='Listas y tablas'!$L$6,"Alta","Muy Alta"))))),"")</f>
        <v/>
      </c>
      <c r="K48" s="200"/>
      <c r="L48" s="261"/>
      <c r="M48" s="141"/>
      <c r="N48" s="121"/>
      <c r="O48" s="121"/>
      <c r="P48" s="142"/>
      <c r="Q48" s="259"/>
      <c r="R48" s="121"/>
      <c r="S48" s="121"/>
      <c r="T48" s="121"/>
      <c r="U48" s="121"/>
      <c r="V48" s="139"/>
      <c r="W48" s="141"/>
      <c r="X48" s="121"/>
      <c r="Y48" s="121"/>
      <c r="Z48" s="121"/>
      <c r="AA48" s="121"/>
      <c r="AB48" s="121"/>
      <c r="AC48" s="120"/>
      <c r="AD48" s="121"/>
      <c r="AE48" s="142"/>
      <c r="AF48" s="168"/>
      <c r="AG48" s="165"/>
      <c r="AH48" s="165"/>
      <c r="AI48" s="207"/>
      <c r="AJ48" s="164"/>
      <c r="AK48" s="164"/>
      <c r="AL48" s="167"/>
      <c r="AM48" s="168"/>
      <c r="AN48" s="185"/>
      <c r="AO48" s="304"/>
      <c r="AP48" s="217"/>
      <c r="AQ48" s="217"/>
      <c r="AR48" s="217"/>
      <c r="AS48" s="217"/>
      <c r="AT48" s="217"/>
      <c r="AU48" s="217"/>
      <c r="AV48" s="218"/>
      <c r="AW48" s="217"/>
      <c r="AX48" s="232"/>
      <c r="AY48" s="236"/>
      <c r="AZ48" s="221"/>
      <c r="BA48" s="221"/>
      <c r="BB48" s="221"/>
      <c r="BC48" s="219"/>
      <c r="BD48" s="219"/>
      <c r="BE48" s="220"/>
      <c r="BF48" s="228"/>
      <c r="BG48" s="221"/>
      <c r="BH48" s="222"/>
      <c r="BI48" s="242"/>
      <c r="BJ48" s="242"/>
      <c r="BK48" s="242"/>
      <c r="BL48" s="242"/>
      <c r="BM48" s="242"/>
      <c r="BN48" s="242"/>
      <c r="BO48" s="243"/>
      <c r="BP48" s="242"/>
      <c r="BQ48" s="245"/>
      <c r="BR48" s="253"/>
      <c r="BS48" s="254"/>
      <c r="BT48" s="254"/>
      <c r="BU48" s="254"/>
      <c r="BV48" s="251"/>
      <c r="BW48" s="251"/>
      <c r="BX48" s="252"/>
      <c r="BY48" s="253"/>
      <c r="BZ48" s="254"/>
      <c r="CA48" s="256"/>
    </row>
    <row r="49" spans="1:79" ht="151.5" customHeight="1" x14ac:dyDescent="0.3">
      <c r="A49" s="260" t="str">
        <f>IFERROR(INDEX(Riesgos!$A$7:$M$12,MATCH(E49,INDEX(Riesgos!$A$7:$M$12,,MATCH(E$7,Riesgos!$A$6:$M$6,0)),0),MATCH(A$7,Riesgos!$A$6:$M$6,0)),"")</f>
        <v/>
      </c>
      <c r="B49" s="124" t="str">
        <f>IFERROR(INDEX(Riesgos!$A$7:$M$12,MATCH(E49,INDEX(Riesgos!$A$7:$M$12,,MATCH(E$7,Riesgos!$A$6:$M$6,0)),0),MATCH(B$7,Riesgos!$A$6:$M$6,0)),"")</f>
        <v/>
      </c>
      <c r="C49" s="124"/>
      <c r="D49" s="125" t="str">
        <f>IFERROR(INDEX(Riesgos!$A$7:$M$12,MATCH(E49,INDEX(Riesgos!$A$7:$M$12,,MATCH(E$7,Riesgos!$A$6:$M$6,0)),0),MATCH(D$7,Riesgos!$A$6:$M$6,0)),"")</f>
        <v/>
      </c>
      <c r="E49" s="189"/>
      <c r="F49" s="189"/>
      <c r="G49" s="127" t="str">
        <f t="shared" si="1"/>
        <v/>
      </c>
      <c r="H49" s="198"/>
      <c r="I49" s="129" t="str">
        <f>IF(A48=A49,IFERROR(IF(AND(#REF!="Probabilidad",#REF!="Probabilidad"),(#REF!-(+#REF!*#REF!)),IF(#REF!="Probabilidad",(#REF!-(+#REF!*#REF!)),IF(#REF!="Impacto",#REF!,""))),""),IFERROR(IF(#REF!="Probabilidad",(#REF!-(+#REF!*#REF!)),IF(#REF!="Impacto",#REF!,"")),""))</f>
        <v/>
      </c>
      <c r="J49" s="128" t="str">
        <f>IFERROR(IF(I49="","",IF(I49&lt;='Listas y tablas'!$L$3,"Muy Baja",IF(I49&lt;='Listas y tablas'!$L$4,"Baja",IF(I49&lt;='Listas y tablas'!$L$5,"Media",IF(I49&lt;='Listas y tablas'!$L$6,"Alta","Muy Alta"))))),"")</f>
        <v/>
      </c>
      <c r="K49" s="200"/>
      <c r="L49" s="261"/>
      <c r="M49" s="141"/>
      <c r="N49" s="121"/>
      <c r="O49" s="121"/>
      <c r="P49" s="142"/>
      <c r="Q49" s="259"/>
      <c r="R49" s="121"/>
      <c r="S49" s="121"/>
      <c r="T49" s="121"/>
      <c r="U49" s="121"/>
      <c r="V49" s="139"/>
      <c r="W49" s="141"/>
      <c r="X49" s="121"/>
      <c r="Y49" s="121"/>
      <c r="Z49" s="121"/>
      <c r="AA49" s="121"/>
      <c r="AB49" s="121"/>
      <c r="AC49" s="120"/>
      <c r="AD49" s="121"/>
      <c r="AE49" s="142"/>
      <c r="AF49" s="168"/>
      <c r="AG49" s="165"/>
      <c r="AH49" s="165"/>
      <c r="AI49" s="207"/>
      <c r="AJ49" s="164"/>
      <c r="AK49" s="164"/>
      <c r="AL49" s="167"/>
      <c r="AM49" s="168"/>
      <c r="AN49" s="185"/>
      <c r="AO49" s="304"/>
      <c r="AP49" s="217"/>
      <c r="AQ49" s="217"/>
      <c r="AR49" s="217"/>
      <c r="AS49" s="217"/>
      <c r="AT49" s="217"/>
      <c r="AU49" s="217"/>
      <c r="AV49" s="218"/>
      <c r="AW49" s="217"/>
      <c r="AX49" s="232"/>
      <c r="AY49" s="236"/>
      <c r="AZ49" s="221"/>
      <c r="BA49" s="221"/>
      <c r="BB49" s="221"/>
      <c r="BC49" s="219"/>
      <c r="BD49" s="219"/>
      <c r="BE49" s="220"/>
      <c r="BF49" s="228"/>
      <c r="BG49" s="221"/>
      <c r="BH49" s="222"/>
      <c r="BI49" s="242"/>
      <c r="BJ49" s="242"/>
      <c r="BK49" s="242"/>
      <c r="BL49" s="242"/>
      <c r="BM49" s="242"/>
      <c r="BN49" s="242"/>
      <c r="BO49" s="243"/>
      <c r="BP49" s="242"/>
      <c r="BQ49" s="245"/>
      <c r="BR49" s="253"/>
      <c r="BS49" s="254"/>
      <c r="BT49" s="254"/>
      <c r="BU49" s="254"/>
      <c r="BV49" s="251"/>
      <c r="BW49" s="251"/>
      <c r="BX49" s="252"/>
      <c r="BY49" s="253"/>
      <c r="BZ49" s="254"/>
      <c r="CA49" s="256"/>
    </row>
    <row r="50" spans="1:79" ht="151.5" customHeight="1" x14ac:dyDescent="0.3">
      <c r="A50" s="260" t="str">
        <f>IFERROR(INDEX(Riesgos!$A$7:$M$12,MATCH(E50,INDEX(Riesgos!$A$7:$M$12,,MATCH(E$7,Riesgos!$A$6:$M$6,0)),0),MATCH(A$7,Riesgos!$A$6:$M$6,0)),"")</f>
        <v/>
      </c>
      <c r="B50" s="124" t="str">
        <f>IFERROR(INDEX(Riesgos!$A$7:$M$12,MATCH(E50,INDEX(Riesgos!$A$7:$M$12,,MATCH(E$7,Riesgos!$A$6:$M$6,0)),0),MATCH(B$7,Riesgos!$A$6:$M$6,0)),"")</f>
        <v/>
      </c>
      <c r="C50" s="124"/>
      <c r="D50" s="125" t="str">
        <f>IFERROR(INDEX(Riesgos!$A$7:$M$12,MATCH(E50,INDEX(Riesgos!$A$7:$M$12,,MATCH(E$7,Riesgos!$A$6:$M$6,0)),0),MATCH(D$7,Riesgos!$A$6:$M$6,0)),"")</f>
        <v/>
      </c>
      <c r="E50" s="189"/>
      <c r="F50" s="189"/>
      <c r="G50" s="127" t="str">
        <f t="shared" si="1"/>
        <v/>
      </c>
      <c r="H50" s="198"/>
      <c r="I50" s="129" t="str">
        <f>IF(A49=A50,IFERROR(IF(AND(#REF!="Probabilidad",#REF!="Probabilidad"),(#REF!-(+#REF!*#REF!)),IF(#REF!="Probabilidad",(#REF!-(+#REF!*#REF!)),IF(#REF!="Impacto",#REF!,""))),""),IFERROR(IF(#REF!="Probabilidad",(#REF!-(+#REF!*#REF!)),IF(#REF!="Impacto",#REF!,"")),""))</f>
        <v/>
      </c>
      <c r="J50" s="128" t="str">
        <f>IFERROR(IF(I50="","",IF(I50&lt;='Listas y tablas'!$L$3,"Muy Baja",IF(I50&lt;='Listas y tablas'!$L$4,"Baja",IF(I50&lt;='Listas y tablas'!$L$5,"Media",IF(I50&lt;='Listas y tablas'!$L$6,"Alta","Muy Alta"))))),"")</f>
        <v/>
      </c>
      <c r="K50" s="200"/>
      <c r="L50" s="261"/>
      <c r="M50" s="141"/>
      <c r="N50" s="121"/>
      <c r="O50" s="121"/>
      <c r="P50" s="142"/>
      <c r="Q50" s="259"/>
      <c r="R50" s="121"/>
      <c r="S50" s="121"/>
      <c r="T50" s="121"/>
      <c r="U50" s="121"/>
      <c r="V50" s="139"/>
      <c r="W50" s="141"/>
      <c r="X50" s="121"/>
      <c r="Y50" s="121"/>
      <c r="Z50" s="121"/>
      <c r="AA50" s="121"/>
      <c r="AB50" s="121"/>
      <c r="AC50" s="120"/>
      <c r="AD50" s="121"/>
      <c r="AE50" s="142"/>
      <c r="AF50" s="168"/>
      <c r="AG50" s="165"/>
      <c r="AH50" s="165"/>
      <c r="AI50" s="207"/>
      <c r="AJ50" s="164"/>
      <c r="AK50" s="164"/>
      <c r="AL50" s="167"/>
      <c r="AM50" s="168"/>
      <c r="AN50" s="185"/>
      <c r="AO50" s="304"/>
      <c r="AP50" s="217"/>
      <c r="AQ50" s="217"/>
      <c r="AR50" s="217"/>
      <c r="AS50" s="217"/>
      <c r="AT50" s="217"/>
      <c r="AU50" s="217"/>
      <c r="AV50" s="218"/>
      <c r="AW50" s="217"/>
      <c r="AX50" s="232"/>
      <c r="AY50" s="236"/>
      <c r="AZ50" s="221"/>
      <c r="BA50" s="221"/>
      <c r="BB50" s="221"/>
      <c r="BC50" s="219"/>
      <c r="BD50" s="219"/>
      <c r="BE50" s="220"/>
      <c r="BF50" s="228"/>
      <c r="BG50" s="221"/>
      <c r="BH50" s="222"/>
      <c r="BI50" s="242"/>
      <c r="BJ50" s="242"/>
      <c r="BK50" s="242"/>
      <c r="BL50" s="242"/>
      <c r="BM50" s="242"/>
      <c r="BN50" s="242"/>
      <c r="BO50" s="243"/>
      <c r="BP50" s="242"/>
      <c r="BQ50" s="245"/>
      <c r="BR50" s="253"/>
      <c r="BS50" s="254"/>
      <c r="BT50" s="254"/>
      <c r="BU50" s="254"/>
      <c r="BV50" s="251"/>
      <c r="BW50" s="251"/>
      <c r="BX50" s="252"/>
      <c r="BY50" s="253"/>
      <c r="BZ50" s="254"/>
      <c r="CA50" s="256"/>
    </row>
    <row r="51" spans="1:79" ht="151.5" customHeight="1" x14ac:dyDescent="0.3">
      <c r="A51" s="260" t="str">
        <f>IFERROR(INDEX(Riesgos!$A$7:$M$12,MATCH(E51,INDEX(Riesgos!$A$7:$M$12,,MATCH(E$7,Riesgos!$A$6:$M$6,0)),0),MATCH(A$7,Riesgos!$A$6:$M$6,0)),"")</f>
        <v/>
      </c>
      <c r="B51" s="124" t="str">
        <f>IFERROR(INDEX(Riesgos!$A$7:$M$12,MATCH(E51,INDEX(Riesgos!$A$7:$M$12,,MATCH(E$7,Riesgos!$A$6:$M$6,0)),0),MATCH(B$7,Riesgos!$A$6:$M$6,0)),"")</f>
        <v/>
      </c>
      <c r="C51" s="124"/>
      <c r="D51" s="125" t="str">
        <f>IFERROR(INDEX(Riesgos!$A$7:$M$12,MATCH(E51,INDEX(Riesgos!$A$7:$M$12,,MATCH(E$7,Riesgos!$A$6:$M$6,0)),0),MATCH(D$7,Riesgos!$A$6:$M$6,0)),"")</f>
        <v/>
      </c>
      <c r="E51" s="189"/>
      <c r="F51" s="189"/>
      <c r="G51" s="127" t="str">
        <f t="shared" si="1"/>
        <v/>
      </c>
      <c r="H51" s="198"/>
      <c r="I51" s="129" t="str">
        <f>IF(A50=A51,IFERROR(IF(AND(#REF!="Probabilidad",#REF!="Probabilidad"),(#REF!-(+#REF!*#REF!)),IF(#REF!="Probabilidad",(#REF!-(+#REF!*#REF!)),IF(#REF!="Impacto",#REF!,""))),""),IFERROR(IF(#REF!="Probabilidad",(#REF!-(+#REF!*#REF!)),IF(#REF!="Impacto",#REF!,"")),""))</f>
        <v/>
      </c>
      <c r="J51" s="128" t="str">
        <f>IFERROR(IF(I51="","",IF(I51&lt;='Listas y tablas'!$L$3,"Muy Baja",IF(I51&lt;='Listas y tablas'!$L$4,"Baja",IF(I51&lt;='Listas y tablas'!$L$5,"Media",IF(I51&lt;='Listas y tablas'!$L$6,"Alta","Muy Alta"))))),"")</f>
        <v/>
      </c>
      <c r="K51" s="200"/>
      <c r="L51" s="261"/>
      <c r="M51" s="141"/>
      <c r="N51" s="121"/>
      <c r="O51" s="121"/>
      <c r="P51" s="142"/>
      <c r="Q51" s="259"/>
      <c r="R51" s="121"/>
      <c r="S51" s="121"/>
      <c r="T51" s="121"/>
      <c r="U51" s="121"/>
      <c r="V51" s="139"/>
      <c r="W51" s="141"/>
      <c r="X51" s="121"/>
      <c r="Y51" s="121"/>
      <c r="Z51" s="121"/>
      <c r="AA51" s="121"/>
      <c r="AB51" s="121"/>
      <c r="AC51" s="120"/>
      <c r="AD51" s="121"/>
      <c r="AE51" s="142"/>
      <c r="AF51" s="168"/>
      <c r="AG51" s="165"/>
      <c r="AH51" s="165"/>
      <c r="AI51" s="207"/>
      <c r="AJ51" s="164"/>
      <c r="AK51" s="164"/>
      <c r="AL51" s="167"/>
      <c r="AM51" s="168"/>
      <c r="AN51" s="185"/>
      <c r="AO51" s="304"/>
      <c r="AP51" s="217"/>
      <c r="AQ51" s="217"/>
      <c r="AR51" s="217"/>
      <c r="AS51" s="217"/>
      <c r="AT51" s="217"/>
      <c r="AU51" s="217"/>
      <c r="AV51" s="218"/>
      <c r="AW51" s="217"/>
      <c r="AX51" s="232"/>
      <c r="AY51" s="236"/>
      <c r="AZ51" s="221"/>
      <c r="BA51" s="221"/>
      <c r="BB51" s="221"/>
      <c r="BC51" s="219"/>
      <c r="BD51" s="219"/>
      <c r="BE51" s="220"/>
      <c r="BF51" s="228"/>
      <c r="BG51" s="221"/>
      <c r="BH51" s="222"/>
      <c r="BI51" s="242"/>
      <c r="BJ51" s="242"/>
      <c r="BK51" s="242"/>
      <c r="BL51" s="242"/>
      <c r="BM51" s="242"/>
      <c r="BN51" s="242"/>
      <c r="BO51" s="243"/>
      <c r="BP51" s="242"/>
      <c r="BQ51" s="245"/>
      <c r="BR51" s="253"/>
      <c r="BS51" s="254"/>
      <c r="BT51" s="254"/>
      <c r="BU51" s="254"/>
      <c r="BV51" s="251"/>
      <c r="BW51" s="251"/>
      <c r="BX51" s="252"/>
      <c r="BY51" s="253"/>
      <c r="BZ51" s="254"/>
      <c r="CA51" s="256"/>
    </row>
    <row r="52" spans="1:79" ht="151.5" customHeight="1" x14ac:dyDescent="0.3">
      <c r="A52" s="260" t="str">
        <f>IFERROR(INDEX(Riesgos!$A$7:$M$12,MATCH(E52,INDEX(Riesgos!$A$7:$M$12,,MATCH(E$7,Riesgos!$A$6:$M$6,0)),0),MATCH(A$7,Riesgos!$A$6:$M$6,0)),"")</f>
        <v/>
      </c>
      <c r="B52" s="124" t="str">
        <f>IFERROR(INDEX(Riesgos!$A$7:$M$12,MATCH(E52,INDEX(Riesgos!$A$7:$M$12,,MATCH(E$7,Riesgos!$A$6:$M$6,0)),0),MATCH(B$7,Riesgos!$A$6:$M$6,0)),"")</f>
        <v/>
      </c>
      <c r="C52" s="124"/>
      <c r="D52" s="125" t="str">
        <f>IFERROR(INDEX(Riesgos!$A$7:$M$12,MATCH(E52,INDEX(Riesgos!$A$7:$M$12,,MATCH(E$7,Riesgos!$A$6:$M$6,0)),0),MATCH(D$7,Riesgos!$A$6:$M$6,0)),"")</f>
        <v/>
      </c>
      <c r="E52" s="189"/>
      <c r="F52" s="189"/>
      <c r="G52" s="127" t="str">
        <f t="shared" si="1"/>
        <v/>
      </c>
      <c r="H52" s="199"/>
      <c r="I52" s="129" t="str">
        <f>IF(A51=A52,IFERROR(IF(AND(#REF!="Probabilidad",#REF!="Probabilidad"),(#REF!-(+#REF!*#REF!)),IF(#REF!="Probabilidad",(#REF!-(+#REF!*#REF!)),IF(#REF!="Impacto",#REF!,""))),""),IFERROR(IF(#REF!="Probabilidad",(#REF!-(+#REF!*#REF!)),IF(#REF!="Impacto",#REF!,"")),""))</f>
        <v/>
      </c>
      <c r="J52" s="128" t="str">
        <f>IFERROR(IF(I52="","",IF(I52&lt;='Listas y tablas'!$L$3,"Muy Baja",IF(I52&lt;='Listas y tablas'!$L$4,"Baja",IF(I52&lt;='Listas y tablas'!$L$5,"Media",IF(I52&lt;='Listas y tablas'!$L$6,"Alta","Muy Alta"))))),"")</f>
        <v/>
      </c>
      <c r="K52" s="200"/>
      <c r="L52" s="261"/>
      <c r="M52" s="141"/>
      <c r="N52" s="121"/>
      <c r="O52" s="121"/>
      <c r="P52" s="142"/>
      <c r="Q52" s="259"/>
      <c r="R52" s="121"/>
      <c r="S52" s="121"/>
      <c r="T52" s="121"/>
      <c r="U52" s="121"/>
      <c r="V52" s="139"/>
      <c r="W52" s="141"/>
      <c r="X52" s="121"/>
      <c r="Y52" s="121"/>
      <c r="Z52" s="121"/>
      <c r="AA52" s="121"/>
      <c r="AB52" s="121"/>
      <c r="AC52" s="120"/>
      <c r="AD52" s="121"/>
      <c r="AE52" s="142"/>
      <c r="AF52" s="168"/>
      <c r="AG52" s="165"/>
      <c r="AH52" s="165"/>
      <c r="AI52" s="207"/>
      <c r="AJ52" s="164"/>
      <c r="AK52" s="164"/>
      <c r="AL52" s="167"/>
      <c r="AM52" s="168"/>
      <c r="AN52" s="185"/>
      <c r="AO52" s="304"/>
      <c r="AP52" s="217"/>
      <c r="AQ52" s="217"/>
      <c r="AR52" s="217"/>
      <c r="AS52" s="217"/>
      <c r="AT52" s="217"/>
      <c r="AU52" s="217"/>
      <c r="AV52" s="218"/>
      <c r="AW52" s="217"/>
      <c r="AX52" s="232"/>
      <c r="AY52" s="236"/>
      <c r="AZ52" s="221"/>
      <c r="BA52" s="221"/>
      <c r="BB52" s="221"/>
      <c r="BC52" s="219"/>
      <c r="BD52" s="219"/>
      <c r="BE52" s="220"/>
      <c r="BF52" s="228"/>
      <c r="BG52" s="221"/>
      <c r="BH52" s="222"/>
      <c r="BI52" s="242"/>
      <c r="BJ52" s="242"/>
      <c r="BK52" s="242"/>
      <c r="BL52" s="242"/>
      <c r="BM52" s="242"/>
      <c r="BN52" s="242"/>
      <c r="BO52" s="243"/>
      <c r="BP52" s="242"/>
      <c r="BQ52" s="245"/>
      <c r="BR52" s="253"/>
      <c r="BS52" s="254"/>
      <c r="BT52" s="254"/>
      <c r="BU52" s="254"/>
      <c r="BV52" s="251"/>
      <c r="BW52" s="251"/>
      <c r="BX52" s="252"/>
      <c r="BY52" s="253"/>
      <c r="BZ52" s="254"/>
      <c r="CA52" s="256"/>
    </row>
    <row r="53" spans="1:79" ht="151.5" customHeight="1" x14ac:dyDescent="0.3">
      <c r="A53" s="260" t="str">
        <f>IFERROR(INDEX(Riesgos!$A$7:$M$12,MATCH(E53,INDEX(Riesgos!$A$7:$M$12,,MATCH(E$7,Riesgos!$A$6:$M$6,0)),0),MATCH(A$7,Riesgos!$A$6:$M$6,0)),"")</f>
        <v/>
      </c>
      <c r="B53" s="124" t="str">
        <f>IFERROR(INDEX(Riesgos!$A$7:$M$12,MATCH(E53,INDEX(Riesgos!$A$7:$M$12,,MATCH(E$7,Riesgos!$A$6:$M$6,0)),0),MATCH(B$7,Riesgos!$A$6:$M$6,0)),"")</f>
        <v/>
      </c>
      <c r="C53" s="124"/>
      <c r="D53" s="125" t="str">
        <f>IFERROR(INDEX(Riesgos!$A$7:$M$12,MATCH(E53,INDEX(Riesgos!$A$7:$M$12,,MATCH(E$7,Riesgos!$A$6:$M$6,0)),0),MATCH(D$7,Riesgos!$A$6:$M$6,0)),"")</f>
        <v/>
      </c>
      <c r="E53" s="189"/>
      <c r="F53" s="189"/>
      <c r="G53" s="127" t="str">
        <f t="shared" si="1"/>
        <v/>
      </c>
      <c r="H53" s="198"/>
      <c r="I53" s="129" t="str">
        <f>IF(A52=A53,IFERROR(IF(AND(#REF!="Probabilidad",#REF!="Probabilidad"),(#REF!-(+#REF!*#REF!)),IF(#REF!="Probabilidad",(#REF!-(+#REF!*#REF!)),IF(#REF!="Impacto",#REF!,""))),""),IFERROR(IF(#REF!="Probabilidad",(#REF!-(+#REF!*#REF!)),IF(#REF!="Impacto",#REF!,"")),""))</f>
        <v/>
      </c>
      <c r="J53" s="128" t="str">
        <f>IFERROR(IF(I53="","",IF(I53&lt;='Listas y tablas'!$L$3,"Muy Baja",IF(I53&lt;='Listas y tablas'!$L$4,"Baja",IF(I53&lt;='Listas y tablas'!$L$5,"Media",IF(I53&lt;='Listas y tablas'!$L$6,"Alta","Muy Alta"))))),"")</f>
        <v/>
      </c>
      <c r="K53" s="200"/>
      <c r="L53" s="261"/>
      <c r="M53" s="141"/>
      <c r="N53" s="121"/>
      <c r="O53" s="121"/>
      <c r="P53" s="142"/>
      <c r="Q53" s="259"/>
      <c r="R53" s="121"/>
      <c r="S53" s="121"/>
      <c r="T53" s="121"/>
      <c r="U53" s="121"/>
      <c r="V53" s="139"/>
      <c r="W53" s="141"/>
      <c r="X53" s="121"/>
      <c r="Y53" s="121"/>
      <c r="Z53" s="121"/>
      <c r="AA53" s="121"/>
      <c r="AB53" s="121"/>
      <c r="AC53" s="120"/>
      <c r="AD53" s="121"/>
      <c r="AE53" s="142"/>
      <c r="AF53" s="168"/>
      <c r="AG53" s="165"/>
      <c r="AH53" s="165"/>
      <c r="AI53" s="207"/>
      <c r="AJ53" s="164"/>
      <c r="AK53" s="164"/>
      <c r="AL53" s="167"/>
      <c r="AM53" s="168"/>
      <c r="AN53" s="185"/>
      <c r="AO53" s="304"/>
      <c r="AP53" s="217"/>
      <c r="AQ53" s="217"/>
      <c r="AR53" s="217"/>
      <c r="AS53" s="217"/>
      <c r="AT53" s="217"/>
      <c r="AU53" s="217"/>
      <c r="AV53" s="218"/>
      <c r="AW53" s="217"/>
      <c r="AX53" s="232"/>
      <c r="AY53" s="236"/>
      <c r="AZ53" s="221"/>
      <c r="BA53" s="221"/>
      <c r="BB53" s="221"/>
      <c r="BC53" s="219"/>
      <c r="BD53" s="219"/>
      <c r="BE53" s="220"/>
      <c r="BF53" s="228"/>
      <c r="BG53" s="221"/>
      <c r="BH53" s="222"/>
      <c r="BI53" s="242"/>
      <c r="BJ53" s="242"/>
      <c r="BK53" s="242"/>
      <c r="BL53" s="242"/>
      <c r="BM53" s="242"/>
      <c r="BN53" s="242"/>
      <c r="BO53" s="243"/>
      <c r="BP53" s="242"/>
      <c r="BQ53" s="245"/>
      <c r="BR53" s="253"/>
      <c r="BS53" s="254"/>
      <c r="BT53" s="254"/>
      <c r="BU53" s="254"/>
      <c r="BV53" s="251"/>
      <c r="BW53" s="251"/>
      <c r="BX53" s="252"/>
      <c r="BY53" s="253"/>
      <c r="BZ53" s="254"/>
      <c r="CA53" s="256"/>
    </row>
    <row r="54" spans="1:79" ht="151.5" customHeight="1" x14ac:dyDescent="0.3">
      <c r="A54" s="260" t="str">
        <f>IFERROR(INDEX(Riesgos!$A$7:$M$12,MATCH(E54,INDEX(Riesgos!$A$7:$M$12,,MATCH(E$7,Riesgos!$A$6:$M$6,0)),0),MATCH(A$7,Riesgos!$A$6:$M$6,0)),"")</f>
        <v/>
      </c>
      <c r="B54" s="124" t="str">
        <f>IFERROR(INDEX(Riesgos!$A$7:$M$12,MATCH(E54,INDEX(Riesgos!$A$7:$M$12,,MATCH(E$7,Riesgos!$A$6:$M$6,0)),0),MATCH(B$7,Riesgos!$A$6:$M$6,0)),"")</f>
        <v/>
      </c>
      <c r="C54" s="124"/>
      <c r="D54" s="125" t="str">
        <f>IFERROR(INDEX(Riesgos!$A$7:$M$12,MATCH(E54,INDEX(Riesgos!$A$7:$M$12,,MATCH(E$7,Riesgos!$A$6:$M$6,0)),0),MATCH(D$7,Riesgos!$A$6:$M$6,0)),"")</f>
        <v/>
      </c>
      <c r="E54" s="189"/>
      <c r="F54" s="189"/>
      <c r="G54" s="127" t="str">
        <f t="shared" si="1"/>
        <v/>
      </c>
      <c r="H54" s="198"/>
      <c r="I54" s="129" t="str">
        <f>IF(A53=A54,IFERROR(IF(AND(#REF!="Probabilidad",#REF!="Probabilidad"),(#REF!-(+#REF!*#REF!)),IF(#REF!="Probabilidad",(#REF!-(+#REF!*#REF!)),IF(#REF!="Impacto",#REF!,""))),""),IFERROR(IF(#REF!="Probabilidad",(#REF!-(+#REF!*#REF!)),IF(#REF!="Impacto",#REF!,"")),""))</f>
        <v/>
      </c>
      <c r="J54" s="128" t="str">
        <f>IFERROR(IF(I54="","",IF(I54&lt;='Listas y tablas'!$L$3,"Muy Baja",IF(I54&lt;='Listas y tablas'!$L$4,"Baja",IF(I54&lt;='Listas y tablas'!$L$5,"Media",IF(I54&lt;='Listas y tablas'!$L$6,"Alta","Muy Alta"))))),"")</f>
        <v/>
      </c>
      <c r="K54" s="200"/>
      <c r="L54" s="261"/>
      <c r="M54" s="141"/>
      <c r="N54" s="121"/>
      <c r="O54" s="121"/>
      <c r="P54" s="142"/>
      <c r="Q54" s="259"/>
      <c r="R54" s="121"/>
      <c r="S54" s="121"/>
      <c r="T54" s="121"/>
      <c r="U54" s="121"/>
      <c r="V54" s="139"/>
      <c r="W54" s="141"/>
      <c r="X54" s="121"/>
      <c r="Y54" s="121"/>
      <c r="Z54" s="121"/>
      <c r="AA54" s="121"/>
      <c r="AB54" s="121"/>
      <c r="AC54" s="120"/>
      <c r="AD54" s="121"/>
      <c r="AE54" s="142"/>
      <c r="AF54" s="168"/>
      <c r="AG54" s="165"/>
      <c r="AH54" s="165"/>
      <c r="AI54" s="207"/>
      <c r="AJ54" s="164"/>
      <c r="AK54" s="164"/>
      <c r="AL54" s="167"/>
      <c r="AM54" s="168"/>
      <c r="AN54" s="185"/>
      <c r="AO54" s="304"/>
      <c r="AP54" s="217"/>
      <c r="AQ54" s="217"/>
      <c r="AR54" s="217"/>
      <c r="AS54" s="217"/>
      <c r="AT54" s="217"/>
      <c r="AU54" s="217"/>
      <c r="AV54" s="218"/>
      <c r="AW54" s="217"/>
      <c r="AX54" s="232"/>
      <c r="AY54" s="236"/>
      <c r="AZ54" s="221"/>
      <c r="BA54" s="221"/>
      <c r="BB54" s="221"/>
      <c r="BC54" s="219"/>
      <c r="BD54" s="219"/>
      <c r="BE54" s="220"/>
      <c r="BF54" s="228"/>
      <c r="BG54" s="221"/>
      <c r="BH54" s="222"/>
      <c r="BI54" s="242"/>
      <c r="BJ54" s="242"/>
      <c r="BK54" s="242"/>
      <c r="BL54" s="242"/>
      <c r="BM54" s="242"/>
      <c r="BN54" s="242"/>
      <c r="BO54" s="243"/>
      <c r="BP54" s="242"/>
      <c r="BQ54" s="245"/>
      <c r="BR54" s="253"/>
      <c r="BS54" s="254"/>
      <c r="BT54" s="254"/>
      <c r="BU54" s="254"/>
      <c r="BV54" s="251"/>
      <c r="BW54" s="251"/>
      <c r="BX54" s="252"/>
      <c r="BY54" s="253"/>
      <c r="BZ54" s="254"/>
      <c r="CA54" s="256"/>
    </row>
    <row r="55" spans="1:79" ht="151.5" customHeight="1" x14ac:dyDescent="0.3">
      <c r="A55" s="260" t="str">
        <f>IFERROR(INDEX(Riesgos!$A$7:$M$12,MATCH(E55,INDEX(Riesgos!$A$7:$M$12,,MATCH(E$7,Riesgos!$A$6:$M$6,0)),0),MATCH(A$7,Riesgos!$A$6:$M$6,0)),"")</f>
        <v/>
      </c>
      <c r="B55" s="124" t="str">
        <f>IFERROR(INDEX(Riesgos!$A$7:$M$12,MATCH(E55,INDEX(Riesgos!$A$7:$M$12,,MATCH(E$7,Riesgos!$A$6:$M$6,0)),0),MATCH(B$7,Riesgos!$A$6:$M$6,0)),"")</f>
        <v/>
      </c>
      <c r="C55" s="124"/>
      <c r="D55" s="125" t="str">
        <f>IFERROR(INDEX(Riesgos!$A$7:$M$12,MATCH(E55,INDEX(Riesgos!$A$7:$M$12,,MATCH(E$7,Riesgos!$A$6:$M$6,0)),0),MATCH(D$7,Riesgos!$A$6:$M$6,0)),"")</f>
        <v/>
      </c>
      <c r="E55" s="189"/>
      <c r="F55" s="189"/>
      <c r="G55" s="127" t="str">
        <f t="shared" si="1"/>
        <v/>
      </c>
      <c r="H55" s="198"/>
      <c r="I55" s="129" t="str">
        <f>IF(A54=A55,IFERROR(IF(AND(#REF!="Probabilidad",#REF!="Probabilidad"),(#REF!-(+#REF!*#REF!)),IF(#REF!="Probabilidad",(#REF!-(+#REF!*#REF!)),IF(#REF!="Impacto",#REF!,""))),""),IFERROR(IF(#REF!="Probabilidad",(#REF!-(+#REF!*#REF!)),IF(#REF!="Impacto",#REF!,"")),""))</f>
        <v/>
      </c>
      <c r="J55" s="128" t="str">
        <f>IFERROR(IF(I55="","",IF(I55&lt;='Listas y tablas'!$L$3,"Muy Baja",IF(I55&lt;='Listas y tablas'!$L$4,"Baja",IF(I55&lt;='Listas y tablas'!$L$5,"Media",IF(I55&lt;='Listas y tablas'!$L$6,"Alta","Muy Alta"))))),"")</f>
        <v/>
      </c>
      <c r="K55" s="200"/>
      <c r="L55" s="261"/>
      <c r="M55" s="141"/>
      <c r="N55" s="121"/>
      <c r="O55" s="121"/>
      <c r="P55" s="142"/>
      <c r="Q55" s="259"/>
      <c r="R55" s="121"/>
      <c r="S55" s="121"/>
      <c r="T55" s="121"/>
      <c r="U55" s="121"/>
      <c r="V55" s="139"/>
      <c r="W55" s="141"/>
      <c r="X55" s="121"/>
      <c r="Y55" s="121"/>
      <c r="Z55" s="121"/>
      <c r="AA55" s="121"/>
      <c r="AB55" s="121"/>
      <c r="AC55" s="120"/>
      <c r="AD55" s="121"/>
      <c r="AE55" s="142"/>
      <c r="AF55" s="168"/>
      <c r="AG55" s="165"/>
      <c r="AH55" s="165"/>
      <c r="AI55" s="207"/>
      <c r="AJ55" s="164"/>
      <c r="AK55" s="164"/>
      <c r="AL55" s="167"/>
      <c r="AM55" s="168"/>
      <c r="AN55" s="185"/>
      <c r="AO55" s="304"/>
      <c r="AP55" s="217"/>
      <c r="AQ55" s="217"/>
      <c r="AR55" s="217"/>
      <c r="AS55" s="217"/>
      <c r="AT55" s="217"/>
      <c r="AU55" s="217"/>
      <c r="AV55" s="218"/>
      <c r="AW55" s="217"/>
      <c r="AX55" s="232"/>
      <c r="AY55" s="236"/>
      <c r="AZ55" s="221"/>
      <c r="BA55" s="221"/>
      <c r="BB55" s="221"/>
      <c r="BC55" s="219"/>
      <c r="BD55" s="219"/>
      <c r="BE55" s="220"/>
      <c r="BF55" s="228"/>
      <c r="BG55" s="221"/>
      <c r="BH55" s="222"/>
      <c r="BI55" s="242"/>
      <c r="BJ55" s="242"/>
      <c r="BK55" s="242"/>
      <c r="BL55" s="242"/>
      <c r="BM55" s="242"/>
      <c r="BN55" s="242"/>
      <c r="BO55" s="243"/>
      <c r="BP55" s="242"/>
      <c r="BQ55" s="245"/>
      <c r="BR55" s="253"/>
      <c r="BS55" s="254"/>
      <c r="BT55" s="254"/>
      <c r="BU55" s="254"/>
      <c r="BV55" s="251"/>
      <c r="BW55" s="251"/>
      <c r="BX55" s="252"/>
      <c r="BY55" s="253"/>
      <c r="BZ55" s="254"/>
      <c r="CA55" s="256"/>
    </row>
    <row r="56" spans="1:79" ht="151.5" customHeight="1" x14ac:dyDescent="0.3">
      <c r="A56" s="260" t="str">
        <f>IFERROR(INDEX(Riesgos!$A$7:$M$12,MATCH(E56,INDEX(Riesgos!$A$7:$M$12,,MATCH(E$7,Riesgos!$A$6:$M$6,0)),0),MATCH(A$7,Riesgos!$A$6:$M$6,0)),"")</f>
        <v/>
      </c>
      <c r="B56" s="124" t="str">
        <f>IFERROR(INDEX(Riesgos!$A$7:$M$12,MATCH(E56,INDEX(Riesgos!$A$7:$M$12,,MATCH(E$7,Riesgos!$A$6:$M$6,0)),0),MATCH(B$7,Riesgos!$A$6:$M$6,0)),"")</f>
        <v/>
      </c>
      <c r="C56" s="124"/>
      <c r="D56" s="125" t="str">
        <f>IFERROR(INDEX(Riesgos!$A$7:$M$12,MATCH(E56,INDEX(Riesgos!$A$7:$M$12,,MATCH(E$7,Riesgos!$A$6:$M$6,0)),0),MATCH(D$7,Riesgos!$A$6:$M$6,0)),"")</f>
        <v/>
      </c>
      <c r="E56" s="189"/>
      <c r="F56" s="189"/>
      <c r="G56" s="127" t="str">
        <f t="shared" si="1"/>
        <v/>
      </c>
      <c r="H56" s="198"/>
      <c r="I56" s="129" t="str">
        <f>IF(A55=A56,IFERROR(IF(AND(#REF!="Probabilidad",#REF!="Probabilidad"),(#REF!-(+#REF!*#REF!)),IF(#REF!="Probabilidad",(#REF!-(+#REF!*#REF!)),IF(#REF!="Impacto",#REF!,""))),""),IFERROR(IF(#REF!="Probabilidad",(#REF!-(+#REF!*#REF!)),IF(#REF!="Impacto",#REF!,"")),""))</f>
        <v/>
      </c>
      <c r="J56" s="128" t="str">
        <f>IFERROR(IF(I56="","",IF(I56&lt;='Listas y tablas'!$L$3,"Muy Baja",IF(I56&lt;='Listas y tablas'!$L$4,"Baja",IF(I56&lt;='Listas y tablas'!$L$5,"Media",IF(I56&lt;='Listas y tablas'!$L$6,"Alta","Muy Alta"))))),"")</f>
        <v/>
      </c>
      <c r="K56" s="200"/>
      <c r="L56" s="261"/>
      <c r="M56" s="141"/>
      <c r="N56" s="121"/>
      <c r="O56" s="121"/>
      <c r="P56" s="142"/>
      <c r="Q56" s="259"/>
      <c r="R56" s="121"/>
      <c r="S56" s="121"/>
      <c r="T56" s="121"/>
      <c r="U56" s="121"/>
      <c r="V56" s="139"/>
      <c r="W56" s="141"/>
      <c r="X56" s="121"/>
      <c r="Y56" s="121"/>
      <c r="Z56" s="121"/>
      <c r="AA56" s="121"/>
      <c r="AB56" s="121"/>
      <c r="AC56" s="120"/>
      <c r="AD56" s="121"/>
      <c r="AE56" s="142"/>
      <c r="AF56" s="168"/>
      <c r="AG56" s="165"/>
      <c r="AH56" s="165"/>
      <c r="AI56" s="207"/>
      <c r="AJ56" s="164"/>
      <c r="AK56" s="164"/>
      <c r="AL56" s="167"/>
      <c r="AM56" s="168"/>
      <c r="AN56" s="185"/>
      <c r="AO56" s="304"/>
      <c r="AP56" s="217"/>
      <c r="AQ56" s="217"/>
      <c r="AR56" s="217"/>
      <c r="AS56" s="217"/>
      <c r="AT56" s="217"/>
      <c r="AU56" s="217"/>
      <c r="AV56" s="218"/>
      <c r="AW56" s="217"/>
      <c r="AX56" s="232"/>
      <c r="AY56" s="236"/>
      <c r="AZ56" s="221"/>
      <c r="BA56" s="221"/>
      <c r="BB56" s="221"/>
      <c r="BC56" s="219"/>
      <c r="BD56" s="219"/>
      <c r="BE56" s="220"/>
      <c r="BF56" s="228"/>
      <c r="BG56" s="221"/>
      <c r="BH56" s="222"/>
      <c r="BI56" s="242"/>
      <c r="BJ56" s="242"/>
      <c r="BK56" s="242"/>
      <c r="BL56" s="242"/>
      <c r="BM56" s="242"/>
      <c r="BN56" s="242"/>
      <c r="BO56" s="243"/>
      <c r="BP56" s="242"/>
      <c r="BQ56" s="245"/>
      <c r="BR56" s="253"/>
      <c r="BS56" s="254"/>
      <c r="BT56" s="254"/>
      <c r="BU56" s="254"/>
      <c r="BV56" s="251"/>
      <c r="BW56" s="251"/>
      <c r="BX56" s="252"/>
      <c r="BY56" s="253"/>
      <c r="BZ56" s="254"/>
      <c r="CA56" s="256"/>
    </row>
    <row r="57" spans="1:79" ht="151.5" customHeight="1" x14ac:dyDescent="0.3">
      <c r="A57" s="260" t="str">
        <f>IFERROR(INDEX(Riesgos!$A$7:$M$12,MATCH(E57,INDEX(Riesgos!$A$7:$M$12,,MATCH(E$7,Riesgos!$A$6:$M$6,0)),0),MATCH(A$7,Riesgos!$A$6:$M$6,0)),"")</f>
        <v/>
      </c>
      <c r="B57" s="124" t="str">
        <f>IFERROR(INDEX(Riesgos!$A$7:$M$12,MATCH(E57,INDEX(Riesgos!$A$7:$M$12,,MATCH(E$7,Riesgos!$A$6:$M$6,0)),0),MATCH(B$7,Riesgos!$A$6:$M$6,0)),"")</f>
        <v/>
      </c>
      <c r="C57" s="124"/>
      <c r="D57" s="125" t="str">
        <f>IFERROR(INDEX(Riesgos!$A$7:$M$12,MATCH(E57,INDEX(Riesgos!$A$7:$M$12,,MATCH(E$7,Riesgos!$A$6:$M$6,0)),0),MATCH(D$7,Riesgos!$A$6:$M$6,0)),"")</f>
        <v/>
      </c>
      <c r="E57" s="189"/>
      <c r="F57" s="189"/>
      <c r="G57" s="127" t="str">
        <f t="shared" si="1"/>
        <v/>
      </c>
      <c r="H57" s="198"/>
      <c r="I57" s="129" t="str">
        <f>IF(A56=A57,IFERROR(IF(AND(#REF!="Probabilidad",#REF!="Probabilidad"),(#REF!-(+#REF!*#REF!)),IF(#REF!="Probabilidad",(#REF!-(+#REF!*#REF!)),IF(#REF!="Impacto",#REF!,""))),""),IFERROR(IF(#REF!="Probabilidad",(#REF!-(+#REF!*#REF!)),IF(#REF!="Impacto",#REF!,"")),""))</f>
        <v/>
      </c>
      <c r="J57" s="128" t="str">
        <f>IFERROR(IF(I57="","",IF(I57&lt;='Listas y tablas'!$L$3,"Muy Baja",IF(I57&lt;='Listas y tablas'!$L$4,"Baja",IF(I57&lt;='Listas y tablas'!$L$5,"Media",IF(I57&lt;='Listas y tablas'!$L$6,"Alta","Muy Alta"))))),"")</f>
        <v/>
      </c>
      <c r="K57" s="200"/>
      <c r="L57" s="261"/>
      <c r="M57" s="141"/>
      <c r="N57" s="121"/>
      <c r="O57" s="121"/>
      <c r="P57" s="142"/>
      <c r="Q57" s="259"/>
      <c r="R57" s="121"/>
      <c r="S57" s="121"/>
      <c r="T57" s="121"/>
      <c r="U57" s="121"/>
      <c r="V57" s="139"/>
      <c r="W57" s="141"/>
      <c r="X57" s="121"/>
      <c r="Y57" s="121"/>
      <c r="Z57" s="121"/>
      <c r="AA57" s="121"/>
      <c r="AB57" s="121"/>
      <c r="AC57" s="120"/>
      <c r="AD57" s="121"/>
      <c r="AE57" s="142"/>
      <c r="AF57" s="168"/>
      <c r="AG57" s="165"/>
      <c r="AH57" s="165"/>
      <c r="AI57" s="207"/>
      <c r="AJ57" s="164"/>
      <c r="AK57" s="164"/>
      <c r="AL57" s="167"/>
      <c r="AM57" s="168"/>
      <c r="AN57" s="185"/>
      <c r="AO57" s="304"/>
      <c r="AP57" s="217"/>
      <c r="AQ57" s="217"/>
      <c r="AR57" s="217"/>
      <c r="AS57" s="217"/>
      <c r="AT57" s="217"/>
      <c r="AU57" s="217"/>
      <c r="AV57" s="218"/>
      <c r="AW57" s="217"/>
      <c r="AX57" s="232"/>
      <c r="AY57" s="236"/>
      <c r="AZ57" s="221"/>
      <c r="BA57" s="221"/>
      <c r="BB57" s="221"/>
      <c r="BC57" s="219"/>
      <c r="BD57" s="219"/>
      <c r="BE57" s="220"/>
      <c r="BF57" s="228"/>
      <c r="BG57" s="221"/>
      <c r="BH57" s="222"/>
      <c r="BI57" s="242"/>
      <c r="BJ57" s="242"/>
      <c r="BK57" s="242"/>
      <c r="BL57" s="242"/>
      <c r="BM57" s="242"/>
      <c r="BN57" s="242"/>
      <c r="BO57" s="243"/>
      <c r="BP57" s="242"/>
      <c r="BQ57" s="245"/>
      <c r="BR57" s="253"/>
      <c r="BS57" s="254"/>
      <c r="BT57" s="254"/>
      <c r="BU57" s="254"/>
      <c r="BV57" s="251"/>
      <c r="BW57" s="251"/>
      <c r="BX57" s="252"/>
      <c r="BY57" s="253"/>
      <c r="BZ57" s="254"/>
      <c r="CA57" s="256"/>
    </row>
    <row r="58" spans="1:79" ht="151.5" customHeight="1" x14ac:dyDescent="0.3">
      <c r="A58" s="260" t="str">
        <f>IFERROR(INDEX(Riesgos!$A$7:$M$12,MATCH(E58,INDEX(Riesgos!$A$7:$M$12,,MATCH(E$7,Riesgos!$A$6:$M$6,0)),0),MATCH(A$7,Riesgos!$A$6:$M$6,0)),"")</f>
        <v/>
      </c>
      <c r="B58" s="124" t="str">
        <f>IFERROR(INDEX(Riesgos!$A$7:$M$12,MATCH(E58,INDEX(Riesgos!$A$7:$M$12,,MATCH(E$7,Riesgos!$A$6:$M$6,0)),0),MATCH(B$7,Riesgos!$A$6:$M$6,0)),"")</f>
        <v/>
      </c>
      <c r="C58" s="124"/>
      <c r="D58" s="125" t="str">
        <f>IFERROR(INDEX(Riesgos!$A$7:$M$12,MATCH(E58,INDEX(Riesgos!$A$7:$M$12,,MATCH(E$7,Riesgos!$A$6:$M$6,0)),0),MATCH(D$7,Riesgos!$A$6:$M$6,0)),"")</f>
        <v/>
      </c>
      <c r="E58" s="189"/>
      <c r="F58" s="189"/>
      <c r="G58" s="127" t="str">
        <f t="shared" si="1"/>
        <v/>
      </c>
      <c r="H58" s="199"/>
      <c r="I58" s="129" t="str">
        <f>IF(A57=A58,IFERROR(IF(AND(#REF!="Probabilidad",#REF!="Probabilidad"),(#REF!-(+#REF!*#REF!)),IF(#REF!="Probabilidad",(#REF!-(+#REF!*#REF!)),IF(#REF!="Impacto",#REF!,""))),""),IFERROR(IF(#REF!="Probabilidad",(#REF!-(+#REF!*#REF!)),IF(#REF!="Impacto",#REF!,"")),""))</f>
        <v/>
      </c>
      <c r="J58" s="128" t="str">
        <f>IFERROR(IF(I58="","",IF(I58&lt;='Listas y tablas'!$L$3,"Muy Baja",IF(I58&lt;='Listas y tablas'!$L$4,"Baja",IF(I58&lt;='Listas y tablas'!$L$5,"Media",IF(I58&lt;='Listas y tablas'!$L$6,"Alta","Muy Alta"))))),"")</f>
        <v/>
      </c>
      <c r="K58" s="200"/>
      <c r="L58" s="261"/>
      <c r="M58" s="141"/>
      <c r="N58" s="121"/>
      <c r="O58" s="121"/>
      <c r="P58" s="142"/>
      <c r="Q58" s="259"/>
      <c r="R58" s="121"/>
      <c r="S58" s="121"/>
      <c r="T58" s="121"/>
      <c r="U58" s="121"/>
      <c r="V58" s="139"/>
      <c r="W58" s="141"/>
      <c r="X58" s="121"/>
      <c r="Y58" s="121"/>
      <c r="Z58" s="121"/>
      <c r="AA58" s="121"/>
      <c r="AB58" s="121"/>
      <c r="AC58" s="120"/>
      <c r="AD58" s="121"/>
      <c r="AE58" s="142"/>
      <c r="AF58" s="168"/>
      <c r="AG58" s="165"/>
      <c r="AH58" s="165"/>
      <c r="AI58" s="207"/>
      <c r="AJ58" s="164"/>
      <c r="AK58" s="164"/>
      <c r="AL58" s="167"/>
      <c r="AM58" s="168"/>
      <c r="AN58" s="185"/>
      <c r="AO58" s="304"/>
      <c r="AP58" s="217"/>
      <c r="AQ58" s="217"/>
      <c r="AR58" s="217"/>
      <c r="AS58" s="217"/>
      <c r="AT58" s="217"/>
      <c r="AU58" s="217"/>
      <c r="AV58" s="218"/>
      <c r="AW58" s="217"/>
      <c r="AX58" s="232"/>
      <c r="AY58" s="236"/>
      <c r="AZ58" s="221"/>
      <c r="BA58" s="221"/>
      <c r="BB58" s="221"/>
      <c r="BC58" s="219"/>
      <c r="BD58" s="219"/>
      <c r="BE58" s="220"/>
      <c r="BF58" s="228"/>
      <c r="BG58" s="221"/>
      <c r="BH58" s="222"/>
      <c r="BI58" s="242"/>
      <c r="BJ58" s="242"/>
      <c r="BK58" s="242"/>
      <c r="BL58" s="242"/>
      <c r="BM58" s="242"/>
      <c r="BN58" s="242"/>
      <c r="BO58" s="243"/>
      <c r="BP58" s="242"/>
      <c r="BQ58" s="245"/>
      <c r="BR58" s="253"/>
      <c r="BS58" s="254"/>
      <c r="BT58" s="254"/>
      <c r="BU58" s="254"/>
      <c r="BV58" s="251"/>
      <c r="BW58" s="251"/>
      <c r="BX58" s="252"/>
      <c r="BY58" s="253"/>
      <c r="BZ58" s="254"/>
      <c r="CA58" s="256"/>
    </row>
    <row r="59" spans="1:79" ht="151.5" customHeight="1" x14ac:dyDescent="0.3">
      <c r="A59" s="260" t="str">
        <f>IFERROR(INDEX(Riesgos!$A$7:$M$12,MATCH(E59,INDEX(Riesgos!$A$7:$M$12,,MATCH(E$7,Riesgos!$A$6:$M$6,0)),0),MATCH(A$7,Riesgos!$A$6:$M$6,0)),"")</f>
        <v/>
      </c>
      <c r="B59" s="124" t="str">
        <f>IFERROR(INDEX(Riesgos!$A$7:$M$12,MATCH(E59,INDEX(Riesgos!$A$7:$M$12,,MATCH(E$7,Riesgos!$A$6:$M$6,0)),0),MATCH(B$7,Riesgos!$A$6:$M$6,0)),"")</f>
        <v/>
      </c>
      <c r="C59" s="124"/>
      <c r="D59" s="125" t="str">
        <f>IFERROR(INDEX(Riesgos!$A$7:$M$12,MATCH(E59,INDEX(Riesgos!$A$7:$M$12,,MATCH(E$7,Riesgos!$A$6:$M$6,0)),0),MATCH(D$7,Riesgos!$A$6:$M$6,0)),"")</f>
        <v/>
      </c>
      <c r="E59" s="189"/>
      <c r="F59" s="189"/>
      <c r="G59" s="127" t="str">
        <f t="shared" si="1"/>
        <v/>
      </c>
      <c r="H59" s="198"/>
      <c r="I59" s="129" t="str">
        <f>IF(A58=A59,IFERROR(IF(AND(#REF!="Probabilidad",#REF!="Probabilidad"),(#REF!-(+#REF!*#REF!)),IF(#REF!="Probabilidad",(#REF!-(+#REF!*#REF!)),IF(#REF!="Impacto",#REF!,""))),""),IFERROR(IF(#REF!="Probabilidad",(#REF!-(+#REF!*#REF!)),IF(#REF!="Impacto",#REF!,"")),""))</f>
        <v/>
      </c>
      <c r="J59" s="128" t="str">
        <f>IFERROR(IF(I59="","",IF(I59&lt;='Listas y tablas'!$L$3,"Muy Baja",IF(I59&lt;='Listas y tablas'!$L$4,"Baja",IF(I59&lt;='Listas y tablas'!$L$5,"Media",IF(I59&lt;='Listas y tablas'!$L$6,"Alta","Muy Alta"))))),"")</f>
        <v/>
      </c>
      <c r="K59" s="200"/>
      <c r="L59" s="261"/>
      <c r="M59" s="141"/>
      <c r="N59" s="121"/>
      <c r="O59" s="121"/>
      <c r="P59" s="142"/>
      <c r="Q59" s="259"/>
      <c r="R59" s="121"/>
      <c r="S59" s="121"/>
      <c r="T59" s="121"/>
      <c r="U59" s="121"/>
      <c r="V59" s="139"/>
      <c r="W59" s="141"/>
      <c r="X59" s="121"/>
      <c r="Y59" s="121"/>
      <c r="Z59" s="121"/>
      <c r="AA59" s="121"/>
      <c r="AB59" s="121"/>
      <c r="AC59" s="120"/>
      <c r="AD59" s="121"/>
      <c r="AE59" s="142"/>
      <c r="AF59" s="168"/>
      <c r="AG59" s="165"/>
      <c r="AH59" s="165"/>
      <c r="AI59" s="207"/>
      <c r="AJ59" s="164"/>
      <c r="AK59" s="164"/>
      <c r="AL59" s="167"/>
      <c r="AM59" s="168"/>
      <c r="AN59" s="185"/>
      <c r="AO59" s="304"/>
      <c r="AP59" s="217"/>
      <c r="AQ59" s="217"/>
      <c r="AR59" s="217"/>
      <c r="AS59" s="217"/>
      <c r="AT59" s="217"/>
      <c r="AU59" s="217"/>
      <c r="AV59" s="218"/>
      <c r="AW59" s="217"/>
      <c r="AX59" s="232"/>
      <c r="AY59" s="236"/>
      <c r="AZ59" s="221"/>
      <c r="BA59" s="221"/>
      <c r="BB59" s="221"/>
      <c r="BC59" s="219"/>
      <c r="BD59" s="219"/>
      <c r="BE59" s="220"/>
      <c r="BF59" s="228"/>
      <c r="BG59" s="221"/>
      <c r="BH59" s="222"/>
      <c r="BI59" s="242"/>
      <c r="BJ59" s="242"/>
      <c r="BK59" s="242"/>
      <c r="BL59" s="242"/>
      <c r="BM59" s="242"/>
      <c r="BN59" s="242"/>
      <c r="BO59" s="243"/>
      <c r="BP59" s="242"/>
      <c r="BQ59" s="245"/>
      <c r="BR59" s="253"/>
      <c r="BS59" s="254"/>
      <c r="BT59" s="254"/>
      <c r="BU59" s="254"/>
      <c r="BV59" s="251"/>
      <c r="BW59" s="251"/>
      <c r="BX59" s="252"/>
      <c r="BY59" s="253"/>
      <c r="BZ59" s="254"/>
      <c r="CA59" s="256"/>
    </row>
    <row r="60" spans="1:79" ht="151.5" customHeight="1" x14ac:dyDescent="0.3">
      <c r="A60" s="260" t="str">
        <f>IFERROR(INDEX(Riesgos!$A$7:$M$12,MATCH(E60,INDEX(Riesgos!$A$7:$M$12,,MATCH(E$7,Riesgos!$A$6:$M$6,0)),0),MATCH(A$7,Riesgos!$A$6:$M$6,0)),"")</f>
        <v/>
      </c>
      <c r="B60" s="124" t="str">
        <f>IFERROR(INDEX(Riesgos!$A$7:$M$12,MATCH(E60,INDEX(Riesgos!$A$7:$M$12,,MATCH(E$7,Riesgos!$A$6:$M$6,0)),0),MATCH(B$7,Riesgos!$A$6:$M$6,0)),"")</f>
        <v/>
      </c>
      <c r="C60" s="124"/>
      <c r="D60" s="125" t="str">
        <f>IFERROR(INDEX(Riesgos!$A$7:$M$12,MATCH(E60,INDEX(Riesgos!$A$7:$M$12,,MATCH(E$7,Riesgos!$A$6:$M$6,0)),0),MATCH(D$7,Riesgos!$A$6:$M$6,0)),"")</f>
        <v/>
      </c>
      <c r="E60" s="189"/>
      <c r="F60" s="189"/>
      <c r="G60" s="127" t="str">
        <f t="shared" si="1"/>
        <v/>
      </c>
      <c r="H60" s="198"/>
      <c r="I60" s="129" t="str">
        <f>IF(A59=A60,IFERROR(IF(AND(#REF!="Probabilidad",#REF!="Probabilidad"),(#REF!-(+#REF!*#REF!)),IF(#REF!="Probabilidad",(#REF!-(+#REF!*#REF!)),IF(#REF!="Impacto",#REF!,""))),""),IFERROR(IF(#REF!="Probabilidad",(#REF!-(+#REF!*#REF!)),IF(#REF!="Impacto",#REF!,"")),""))</f>
        <v/>
      </c>
      <c r="J60" s="128" t="str">
        <f>IFERROR(IF(I60="","",IF(I60&lt;='Listas y tablas'!$L$3,"Muy Baja",IF(I60&lt;='Listas y tablas'!$L$4,"Baja",IF(I60&lt;='Listas y tablas'!$L$5,"Media",IF(I60&lt;='Listas y tablas'!$L$6,"Alta","Muy Alta"))))),"")</f>
        <v/>
      </c>
      <c r="K60" s="200"/>
      <c r="L60" s="261"/>
      <c r="M60" s="141"/>
      <c r="N60" s="121"/>
      <c r="O60" s="121"/>
      <c r="P60" s="142"/>
      <c r="Q60" s="259"/>
      <c r="R60" s="121"/>
      <c r="S60" s="121"/>
      <c r="T60" s="121"/>
      <c r="U60" s="121"/>
      <c r="V60" s="139"/>
      <c r="W60" s="141"/>
      <c r="X60" s="121"/>
      <c r="Y60" s="121"/>
      <c r="Z60" s="121"/>
      <c r="AA60" s="121"/>
      <c r="AB60" s="121"/>
      <c r="AC60" s="120"/>
      <c r="AD60" s="121"/>
      <c r="AE60" s="142"/>
      <c r="AF60" s="168"/>
      <c r="AG60" s="165"/>
      <c r="AH60" s="165"/>
      <c r="AI60" s="207"/>
      <c r="AJ60" s="164"/>
      <c r="AK60" s="164"/>
      <c r="AL60" s="167"/>
      <c r="AM60" s="168"/>
      <c r="AN60" s="185"/>
      <c r="AO60" s="304"/>
      <c r="AP60" s="217"/>
      <c r="AQ60" s="217"/>
      <c r="AR60" s="217"/>
      <c r="AS60" s="217"/>
      <c r="AT60" s="217"/>
      <c r="AU60" s="217"/>
      <c r="AV60" s="218"/>
      <c r="AW60" s="217"/>
      <c r="AX60" s="232"/>
      <c r="AY60" s="236"/>
      <c r="AZ60" s="221"/>
      <c r="BA60" s="221"/>
      <c r="BB60" s="221"/>
      <c r="BC60" s="219"/>
      <c r="BD60" s="219"/>
      <c r="BE60" s="220"/>
      <c r="BF60" s="228"/>
      <c r="BG60" s="221"/>
      <c r="BH60" s="222"/>
      <c r="BI60" s="242"/>
      <c r="BJ60" s="242"/>
      <c r="BK60" s="242"/>
      <c r="BL60" s="242"/>
      <c r="BM60" s="242"/>
      <c r="BN60" s="242"/>
      <c r="BO60" s="243"/>
      <c r="BP60" s="242"/>
      <c r="BQ60" s="245"/>
      <c r="BR60" s="253"/>
      <c r="BS60" s="254"/>
      <c r="BT60" s="254"/>
      <c r="BU60" s="254"/>
      <c r="BV60" s="251"/>
      <c r="BW60" s="251"/>
      <c r="BX60" s="252"/>
      <c r="BY60" s="253"/>
      <c r="BZ60" s="254"/>
      <c r="CA60" s="256"/>
    </row>
    <row r="61" spans="1:79" ht="151.5" customHeight="1" x14ac:dyDescent="0.3">
      <c r="A61" s="260" t="str">
        <f>IFERROR(INDEX(Riesgos!$A$7:$M$12,MATCH(E61,INDEX(Riesgos!$A$7:$M$12,,MATCH(E$7,Riesgos!$A$6:$M$6,0)),0),MATCH(A$7,Riesgos!$A$6:$M$6,0)),"")</f>
        <v/>
      </c>
      <c r="B61" s="124" t="str">
        <f>IFERROR(INDEX(Riesgos!$A$7:$M$12,MATCH(E61,INDEX(Riesgos!$A$7:$M$12,,MATCH(E$7,Riesgos!$A$6:$M$6,0)),0),MATCH(B$7,Riesgos!$A$6:$M$6,0)),"")</f>
        <v/>
      </c>
      <c r="C61" s="124"/>
      <c r="D61" s="125" t="str">
        <f>IFERROR(INDEX(Riesgos!$A$7:$M$12,MATCH(E61,INDEX(Riesgos!$A$7:$M$12,,MATCH(E$7,Riesgos!$A$6:$M$6,0)),0),MATCH(D$7,Riesgos!$A$6:$M$6,0)),"")</f>
        <v/>
      </c>
      <c r="E61" s="189"/>
      <c r="F61" s="189"/>
      <c r="G61" s="127" t="str">
        <f t="shared" si="1"/>
        <v/>
      </c>
      <c r="H61" s="198"/>
      <c r="I61" s="129" t="str">
        <f>IF(A60=A61,IFERROR(IF(AND(#REF!="Probabilidad",#REF!="Probabilidad"),(#REF!-(+#REF!*#REF!)),IF(#REF!="Probabilidad",(#REF!-(+#REF!*#REF!)),IF(#REF!="Impacto",#REF!,""))),""),IFERROR(IF(#REF!="Probabilidad",(#REF!-(+#REF!*#REF!)),IF(#REF!="Impacto",#REF!,"")),""))</f>
        <v/>
      </c>
      <c r="J61" s="128" t="str">
        <f>IFERROR(IF(I61="","",IF(I61&lt;='Listas y tablas'!$L$3,"Muy Baja",IF(I61&lt;='Listas y tablas'!$L$4,"Baja",IF(I61&lt;='Listas y tablas'!$L$5,"Media",IF(I61&lt;='Listas y tablas'!$L$6,"Alta","Muy Alta"))))),"")</f>
        <v/>
      </c>
      <c r="K61" s="200"/>
      <c r="L61" s="261"/>
      <c r="M61" s="141"/>
      <c r="N61" s="121"/>
      <c r="O61" s="121"/>
      <c r="P61" s="142"/>
      <c r="Q61" s="259"/>
      <c r="R61" s="121"/>
      <c r="S61" s="121"/>
      <c r="T61" s="121"/>
      <c r="U61" s="121"/>
      <c r="V61" s="139"/>
      <c r="W61" s="141"/>
      <c r="X61" s="121"/>
      <c r="Y61" s="121"/>
      <c r="Z61" s="121"/>
      <c r="AA61" s="121"/>
      <c r="AB61" s="121"/>
      <c r="AC61" s="120"/>
      <c r="AD61" s="121"/>
      <c r="AE61" s="142"/>
      <c r="AF61" s="168"/>
      <c r="AG61" s="165"/>
      <c r="AH61" s="165"/>
      <c r="AI61" s="207"/>
      <c r="AJ61" s="164"/>
      <c r="AK61" s="164"/>
      <c r="AL61" s="167"/>
      <c r="AM61" s="168"/>
      <c r="AN61" s="185"/>
      <c r="AO61" s="304"/>
      <c r="AP61" s="217"/>
      <c r="AQ61" s="217"/>
      <c r="AR61" s="217"/>
      <c r="AS61" s="217"/>
      <c r="AT61" s="217"/>
      <c r="AU61" s="217"/>
      <c r="AV61" s="218"/>
      <c r="AW61" s="217"/>
      <c r="AX61" s="232"/>
      <c r="AY61" s="236"/>
      <c r="AZ61" s="221"/>
      <c r="BA61" s="221"/>
      <c r="BB61" s="221"/>
      <c r="BC61" s="219"/>
      <c r="BD61" s="219"/>
      <c r="BE61" s="220"/>
      <c r="BF61" s="228"/>
      <c r="BG61" s="221"/>
      <c r="BH61" s="222"/>
      <c r="BI61" s="242"/>
      <c r="BJ61" s="242"/>
      <c r="BK61" s="242"/>
      <c r="BL61" s="242"/>
      <c r="BM61" s="242"/>
      <c r="BN61" s="242"/>
      <c r="BO61" s="243"/>
      <c r="BP61" s="242"/>
      <c r="BQ61" s="245"/>
      <c r="BR61" s="253"/>
      <c r="BS61" s="254"/>
      <c r="BT61" s="254"/>
      <c r="BU61" s="254"/>
      <c r="BV61" s="251"/>
      <c r="BW61" s="251"/>
      <c r="BX61" s="252"/>
      <c r="BY61" s="253"/>
      <c r="BZ61" s="254"/>
      <c r="CA61" s="256"/>
    </row>
    <row r="62" spans="1:79" ht="151.5" customHeight="1" x14ac:dyDescent="0.3">
      <c r="A62" s="260" t="str">
        <f>IFERROR(INDEX(Riesgos!$A$7:$M$12,MATCH(E62,INDEX(Riesgos!$A$7:$M$12,,MATCH(E$7,Riesgos!$A$6:$M$6,0)),0),MATCH(A$7,Riesgos!$A$6:$M$6,0)),"")</f>
        <v/>
      </c>
      <c r="B62" s="124" t="str">
        <f>IFERROR(INDEX(Riesgos!$A$7:$M$12,MATCH(E62,INDEX(Riesgos!$A$7:$M$12,,MATCH(E$7,Riesgos!$A$6:$M$6,0)),0),MATCH(B$7,Riesgos!$A$6:$M$6,0)),"")</f>
        <v/>
      </c>
      <c r="C62" s="124"/>
      <c r="D62" s="125" t="str">
        <f>IFERROR(INDEX(Riesgos!$A$7:$M$12,MATCH(E62,INDEX(Riesgos!$A$7:$M$12,,MATCH(E$7,Riesgos!$A$6:$M$6,0)),0),MATCH(D$7,Riesgos!$A$6:$M$6,0)),"")</f>
        <v/>
      </c>
      <c r="E62" s="189"/>
      <c r="F62" s="189"/>
      <c r="G62" s="127" t="str">
        <f t="shared" si="1"/>
        <v/>
      </c>
      <c r="H62" s="198"/>
      <c r="I62" s="129" t="str">
        <f>IF(A61=A62,IFERROR(IF(AND(#REF!="Probabilidad",#REF!="Probabilidad"),(#REF!-(+#REF!*#REF!)),IF(#REF!="Probabilidad",(#REF!-(+#REF!*#REF!)),IF(#REF!="Impacto",#REF!,""))),""),IFERROR(IF(#REF!="Probabilidad",(#REF!-(+#REF!*#REF!)),IF(#REF!="Impacto",#REF!,"")),""))</f>
        <v/>
      </c>
      <c r="J62" s="128" t="str">
        <f>IFERROR(IF(I62="","",IF(I62&lt;='Listas y tablas'!$L$3,"Muy Baja",IF(I62&lt;='Listas y tablas'!$L$4,"Baja",IF(I62&lt;='Listas y tablas'!$L$5,"Media",IF(I62&lt;='Listas y tablas'!$L$6,"Alta","Muy Alta"))))),"")</f>
        <v/>
      </c>
      <c r="K62" s="200"/>
      <c r="L62" s="261"/>
      <c r="M62" s="141"/>
      <c r="N62" s="121"/>
      <c r="O62" s="121"/>
      <c r="P62" s="142"/>
      <c r="Q62" s="259"/>
      <c r="R62" s="121"/>
      <c r="S62" s="121"/>
      <c r="T62" s="121"/>
      <c r="U62" s="121"/>
      <c r="V62" s="139"/>
      <c r="W62" s="141"/>
      <c r="X62" s="121"/>
      <c r="Y62" s="121"/>
      <c r="Z62" s="121"/>
      <c r="AA62" s="121"/>
      <c r="AB62" s="121"/>
      <c r="AC62" s="120"/>
      <c r="AD62" s="121"/>
      <c r="AE62" s="142"/>
      <c r="AF62" s="168"/>
      <c r="AG62" s="165"/>
      <c r="AH62" s="165"/>
      <c r="AI62" s="207"/>
      <c r="AJ62" s="164"/>
      <c r="AK62" s="164"/>
      <c r="AL62" s="167"/>
      <c r="AM62" s="168"/>
      <c r="AN62" s="185"/>
      <c r="AO62" s="304"/>
      <c r="AP62" s="217"/>
      <c r="AQ62" s="217"/>
      <c r="AR62" s="217"/>
      <c r="AS62" s="217"/>
      <c r="AT62" s="217"/>
      <c r="AU62" s="217"/>
      <c r="AV62" s="218"/>
      <c r="AW62" s="217"/>
      <c r="AX62" s="232"/>
      <c r="AY62" s="236"/>
      <c r="AZ62" s="221"/>
      <c r="BA62" s="221"/>
      <c r="BB62" s="221"/>
      <c r="BC62" s="219"/>
      <c r="BD62" s="219"/>
      <c r="BE62" s="220"/>
      <c r="BF62" s="228"/>
      <c r="BG62" s="221"/>
      <c r="BH62" s="222"/>
      <c r="BI62" s="242"/>
      <c r="BJ62" s="242"/>
      <c r="BK62" s="242"/>
      <c r="BL62" s="242"/>
      <c r="BM62" s="242"/>
      <c r="BN62" s="242"/>
      <c r="BO62" s="243"/>
      <c r="BP62" s="242"/>
      <c r="BQ62" s="245"/>
      <c r="BR62" s="253"/>
      <c r="BS62" s="254"/>
      <c r="BT62" s="254"/>
      <c r="BU62" s="254"/>
      <c r="BV62" s="251"/>
      <c r="BW62" s="251"/>
      <c r="BX62" s="252"/>
      <c r="BY62" s="253"/>
      <c r="BZ62" s="254"/>
      <c r="CA62" s="256"/>
    </row>
    <row r="63" spans="1:79" ht="151.5" customHeight="1" x14ac:dyDescent="0.3">
      <c r="A63" s="260" t="str">
        <f>IFERROR(INDEX(Riesgos!$A$7:$M$12,MATCH(E63,INDEX(Riesgos!$A$7:$M$12,,MATCH(E$7,Riesgos!$A$6:$M$6,0)),0),MATCH(A$7,Riesgos!$A$6:$M$6,0)),"")</f>
        <v/>
      </c>
      <c r="B63" s="124" t="str">
        <f>IFERROR(INDEX(Riesgos!$A$7:$M$12,MATCH(E63,INDEX(Riesgos!$A$7:$M$12,,MATCH(E$7,Riesgos!$A$6:$M$6,0)),0),MATCH(B$7,Riesgos!$A$6:$M$6,0)),"")</f>
        <v/>
      </c>
      <c r="C63" s="124"/>
      <c r="D63" s="125" t="str">
        <f>IFERROR(INDEX(Riesgos!$A$7:$M$12,MATCH(E63,INDEX(Riesgos!$A$7:$M$12,,MATCH(E$7,Riesgos!$A$6:$M$6,0)),0),MATCH(D$7,Riesgos!$A$6:$M$6,0)),"")</f>
        <v/>
      </c>
      <c r="E63" s="189"/>
      <c r="F63" s="189"/>
      <c r="G63" s="127" t="str">
        <f t="shared" si="1"/>
        <v/>
      </c>
      <c r="H63" s="198"/>
      <c r="I63" s="129" t="str">
        <f>IF(A62=A63,IFERROR(IF(AND(#REF!="Probabilidad",#REF!="Probabilidad"),(#REF!-(+#REF!*#REF!)),IF(#REF!="Probabilidad",(#REF!-(+#REF!*#REF!)),IF(#REF!="Impacto",#REF!,""))),""),IFERROR(IF(#REF!="Probabilidad",(#REF!-(+#REF!*#REF!)),IF(#REF!="Impacto",#REF!,"")),""))</f>
        <v/>
      </c>
      <c r="J63" s="128" t="str">
        <f>IFERROR(IF(I63="","",IF(I63&lt;='Listas y tablas'!$L$3,"Muy Baja",IF(I63&lt;='Listas y tablas'!$L$4,"Baja",IF(I63&lt;='Listas y tablas'!$L$5,"Media",IF(I63&lt;='Listas y tablas'!$L$6,"Alta","Muy Alta"))))),"")</f>
        <v/>
      </c>
      <c r="K63" s="200"/>
      <c r="L63" s="261"/>
      <c r="M63" s="141"/>
      <c r="N63" s="121"/>
      <c r="O63" s="121"/>
      <c r="P63" s="142"/>
      <c r="Q63" s="259"/>
      <c r="R63" s="121"/>
      <c r="S63" s="121"/>
      <c r="T63" s="121"/>
      <c r="U63" s="121"/>
      <c r="V63" s="139"/>
      <c r="W63" s="141"/>
      <c r="X63" s="121"/>
      <c r="Y63" s="121"/>
      <c r="Z63" s="121"/>
      <c r="AA63" s="121"/>
      <c r="AB63" s="121"/>
      <c r="AC63" s="120"/>
      <c r="AD63" s="121"/>
      <c r="AE63" s="142"/>
      <c r="AF63" s="168"/>
      <c r="AG63" s="165"/>
      <c r="AH63" s="165"/>
      <c r="AI63" s="207"/>
      <c r="AJ63" s="164"/>
      <c r="AK63" s="164"/>
      <c r="AL63" s="167"/>
      <c r="AM63" s="168"/>
      <c r="AN63" s="185"/>
      <c r="AO63" s="304"/>
      <c r="AP63" s="217"/>
      <c r="AQ63" s="217"/>
      <c r="AR63" s="217"/>
      <c r="AS63" s="217"/>
      <c r="AT63" s="217"/>
      <c r="AU63" s="217"/>
      <c r="AV63" s="218"/>
      <c r="AW63" s="217"/>
      <c r="AX63" s="232"/>
      <c r="AY63" s="236"/>
      <c r="AZ63" s="221"/>
      <c r="BA63" s="221"/>
      <c r="BB63" s="221"/>
      <c r="BC63" s="219"/>
      <c r="BD63" s="219"/>
      <c r="BE63" s="220"/>
      <c r="BF63" s="228"/>
      <c r="BG63" s="221"/>
      <c r="BH63" s="222"/>
      <c r="BI63" s="242"/>
      <c r="BJ63" s="242"/>
      <c r="BK63" s="242"/>
      <c r="BL63" s="242"/>
      <c r="BM63" s="242"/>
      <c r="BN63" s="242"/>
      <c r="BO63" s="243"/>
      <c r="BP63" s="242"/>
      <c r="BQ63" s="245"/>
      <c r="BR63" s="253"/>
      <c r="BS63" s="254"/>
      <c r="BT63" s="254"/>
      <c r="BU63" s="254"/>
      <c r="BV63" s="251"/>
      <c r="BW63" s="251"/>
      <c r="BX63" s="252"/>
      <c r="BY63" s="253"/>
      <c r="BZ63" s="254"/>
      <c r="CA63" s="256"/>
    </row>
    <row r="64" spans="1:79" ht="151.5" customHeight="1" x14ac:dyDescent="0.3">
      <c r="A64" s="260" t="str">
        <f>IFERROR(INDEX(Riesgos!$A$7:$M$12,MATCH(E64,INDEX(Riesgos!$A$7:$M$12,,MATCH(E$7,Riesgos!$A$6:$M$6,0)),0),MATCH(A$7,Riesgos!$A$6:$M$6,0)),"")</f>
        <v/>
      </c>
      <c r="B64" s="124" t="str">
        <f>IFERROR(INDEX(Riesgos!$A$7:$M$12,MATCH(E64,INDEX(Riesgos!$A$7:$M$12,,MATCH(E$7,Riesgos!$A$6:$M$6,0)),0),MATCH(B$7,Riesgos!$A$6:$M$6,0)),"")</f>
        <v/>
      </c>
      <c r="C64" s="124"/>
      <c r="D64" s="125" t="str">
        <f>IFERROR(INDEX(Riesgos!$A$7:$M$12,MATCH(E64,INDEX(Riesgos!$A$7:$M$12,,MATCH(E$7,Riesgos!$A$6:$M$6,0)),0),MATCH(D$7,Riesgos!$A$6:$M$6,0)),"")</f>
        <v/>
      </c>
      <c r="E64" s="189"/>
      <c r="F64" s="189"/>
      <c r="G64" s="127" t="str">
        <f t="shared" si="1"/>
        <v/>
      </c>
      <c r="H64" s="199"/>
      <c r="I64" s="129" t="str">
        <f>IF(A63=A64,IFERROR(IF(AND(#REF!="Probabilidad",#REF!="Probabilidad"),(#REF!-(+#REF!*#REF!)),IF(#REF!="Probabilidad",(#REF!-(+#REF!*#REF!)),IF(#REF!="Impacto",#REF!,""))),""),IFERROR(IF(#REF!="Probabilidad",(#REF!-(+#REF!*#REF!)),IF(#REF!="Impacto",#REF!,"")),""))</f>
        <v/>
      </c>
      <c r="J64" s="128" t="str">
        <f>IFERROR(IF(I64="","",IF(I64&lt;='Listas y tablas'!$L$3,"Muy Baja",IF(I64&lt;='Listas y tablas'!$L$4,"Baja",IF(I64&lt;='Listas y tablas'!$L$5,"Media",IF(I64&lt;='Listas y tablas'!$L$6,"Alta","Muy Alta"))))),"")</f>
        <v/>
      </c>
      <c r="K64" s="200"/>
      <c r="L64" s="261"/>
      <c r="M64" s="141"/>
      <c r="N64" s="121"/>
      <c r="O64" s="121"/>
      <c r="P64" s="142"/>
      <c r="Q64" s="259"/>
      <c r="R64" s="121"/>
      <c r="S64" s="121"/>
      <c r="T64" s="121"/>
      <c r="U64" s="121"/>
      <c r="V64" s="139"/>
      <c r="W64" s="141"/>
      <c r="X64" s="121"/>
      <c r="Y64" s="121"/>
      <c r="Z64" s="121"/>
      <c r="AA64" s="121"/>
      <c r="AB64" s="121"/>
      <c r="AC64" s="120"/>
      <c r="AD64" s="121"/>
      <c r="AE64" s="142"/>
      <c r="AF64" s="168"/>
      <c r="AG64" s="165"/>
      <c r="AH64" s="165"/>
      <c r="AI64" s="207"/>
      <c r="AJ64" s="164"/>
      <c r="AK64" s="164"/>
      <c r="AL64" s="167"/>
      <c r="AM64" s="168"/>
      <c r="AN64" s="185"/>
      <c r="AO64" s="304"/>
      <c r="AP64" s="217"/>
      <c r="AQ64" s="217"/>
      <c r="AR64" s="217"/>
      <c r="AS64" s="217"/>
      <c r="AT64" s="217"/>
      <c r="AU64" s="217"/>
      <c r="AV64" s="218"/>
      <c r="AW64" s="217"/>
      <c r="AX64" s="232"/>
      <c r="AY64" s="236"/>
      <c r="AZ64" s="221"/>
      <c r="BA64" s="221"/>
      <c r="BB64" s="221"/>
      <c r="BC64" s="219"/>
      <c r="BD64" s="219"/>
      <c r="BE64" s="220"/>
      <c r="BF64" s="228"/>
      <c r="BG64" s="221"/>
      <c r="BH64" s="222"/>
      <c r="BI64" s="242"/>
      <c r="BJ64" s="242"/>
      <c r="BK64" s="242"/>
      <c r="BL64" s="242"/>
      <c r="BM64" s="242"/>
      <c r="BN64" s="242"/>
      <c r="BO64" s="243"/>
      <c r="BP64" s="242"/>
      <c r="BQ64" s="245"/>
      <c r="BR64" s="253"/>
      <c r="BS64" s="254"/>
      <c r="BT64" s="254"/>
      <c r="BU64" s="254"/>
      <c r="BV64" s="251"/>
      <c r="BW64" s="251"/>
      <c r="BX64" s="252"/>
      <c r="BY64" s="253"/>
      <c r="BZ64" s="254"/>
      <c r="CA64" s="256"/>
    </row>
    <row r="65" spans="1:79" ht="151.5" customHeight="1" x14ac:dyDescent="0.3">
      <c r="A65" s="260" t="str">
        <f>IFERROR(INDEX(Riesgos!$A$7:$M$12,MATCH(E65,INDEX(Riesgos!$A$7:$M$12,,MATCH(E$7,Riesgos!$A$6:$M$6,0)),0),MATCH(A$7,Riesgos!$A$6:$M$6,0)),"")</f>
        <v/>
      </c>
      <c r="B65" s="124" t="str">
        <f>IFERROR(INDEX(Riesgos!$A$7:$M$12,MATCH(E65,INDEX(Riesgos!$A$7:$M$12,,MATCH(E$7,Riesgos!$A$6:$M$6,0)),0),MATCH(B$7,Riesgos!$A$6:$M$6,0)),"")</f>
        <v/>
      </c>
      <c r="C65" s="124"/>
      <c r="D65" s="125" t="str">
        <f>IFERROR(INDEX(Riesgos!$A$7:$M$12,MATCH(E65,INDEX(Riesgos!$A$7:$M$12,,MATCH(E$7,Riesgos!$A$6:$M$6,0)),0),MATCH(D$7,Riesgos!$A$6:$M$6,0)),"")</f>
        <v/>
      </c>
      <c r="E65" s="189"/>
      <c r="F65" s="189"/>
      <c r="G65" s="127" t="str">
        <f t="shared" si="1"/>
        <v/>
      </c>
      <c r="H65" s="198"/>
      <c r="I65" s="129" t="str">
        <f>IF(A64=A65,IFERROR(IF(AND(#REF!="Probabilidad",#REF!="Probabilidad"),(#REF!-(+#REF!*#REF!)),IF(#REF!="Probabilidad",(#REF!-(+#REF!*#REF!)),IF(#REF!="Impacto",#REF!,""))),""),IFERROR(IF(#REF!="Probabilidad",(#REF!-(+#REF!*#REF!)),IF(#REF!="Impacto",#REF!,"")),""))</f>
        <v/>
      </c>
      <c r="J65" s="128" t="str">
        <f>IFERROR(IF(I65="","",IF(I65&lt;='Listas y tablas'!$L$3,"Muy Baja",IF(I65&lt;='Listas y tablas'!$L$4,"Baja",IF(I65&lt;='Listas y tablas'!$L$5,"Media",IF(I65&lt;='Listas y tablas'!$L$6,"Alta","Muy Alta"))))),"")</f>
        <v/>
      </c>
      <c r="K65" s="200"/>
      <c r="L65" s="261"/>
      <c r="M65" s="141"/>
      <c r="N65" s="121"/>
      <c r="O65" s="121"/>
      <c r="P65" s="142"/>
      <c r="Q65" s="259"/>
      <c r="R65" s="121"/>
      <c r="S65" s="121"/>
      <c r="T65" s="121"/>
      <c r="U65" s="121"/>
      <c r="V65" s="139"/>
      <c r="W65" s="141"/>
      <c r="X65" s="121"/>
      <c r="Y65" s="121"/>
      <c r="Z65" s="121"/>
      <c r="AA65" s="121"/>
      <c r="AB65" s="121"/>
      <c r="AC65" s="120"/>
      <c r="AD65" s="121"/>
      <c r="AE65" s="142"/>
      <c r="AF65" s="168"/>
      <c r="AG65" s="165"/>
      <c r="AH65" s="165"/>
      <c r="AI65" s="207"/>
      <c r="AJ65" s="164"/>
      <c r="AK65" s="164"/>
      <c r="AL65" s="167"/>
      <c r="AM65" s="168"/>
      <c r="AN65" s="185"/>
      <c r="AO65" s="304"/>
      <c r="AP65" s="217"/>
      <c r="AQ65" s="217"/>
      <c r="AR65" s="217"/>
      <c r="AS65" s="217"/>
      <c r="AT65" s="217"/>
      <c r="AU65" s="217"/>
      <c r="AV65" s="218"/>
      <c r="AW65" s="217"/>
      <c r="AX65" s="232"/>
      <c r="AY65" s="236"/>
      <c r="AZ65" s="221"/>
      <c r="BA65" s="221"/>
      <c r="BB65" s="221"/>
      <c r="BC65" s="219"/>
      <c r="BD65" s="219"/>
      <c r="BE65" s="220"/>
      <c r="BF65" s="228"/>
      <c r="BG65" s="221"/>
      <c r="BH65" s="222"/>
      <c r="BI65" s="242"/>
      <c r="BJ65" s="242"/>
      <c r="BK65" s="242"/>
      <c r="BL65" s="242"/>
      <c r="BM65" s="242"/>
      <c r="BN65" s="242"/>
      <c r="BO65" s="243"/>
      <c r="BP65" s="242"/>
      <c r="BQ65" s="245"/>
      <c r="BR65" s="253"/>
      <c r="BS65" s="254"/>
      <c r="BT65" s="254"/>
      <c r="BU65" s="254"/>
      <c r="BV65" s="251"/>
      <c r="BW65" s="251"/>
      <c r="BX65" s="252"/>
      <c r="BY65" s="253"/>
      <c r="BZ65" s="254"/>
      <c r="CA65" s="256"/>
    </row>
    <row r="66" spans="1:79" ht="151.5" customHeight="1" x14ac:dyDescent="0.3">
      <c r="A66" s="260" t="str">
        <f>IFERROR(INDEX(Riesgos!$A$7:$M$12,MATCH(E66,INDEX(Riesgos!$A$7:$M$12,,MATCH(E$7,Riesgos!$A$6:$M$6,0)),0),MATCH(A$7,Riesgos!$A$6:$M$6,0)),"")</f>
        <v/>
      </c>
      <c r="B66" s="124" t="str">
        <f>IFERROR(INDEX(Riesgos!$A$7:$M$12,MATCH(E66,INDEX(Riesgos!$A$7:$M$12,,MATCH(E$7,Riesgos!$A$6:$M$6,0)),0),MATCH(B$7,Riesgos!$A$6:$M$6,0)),"")</f>
        <v/>
      </c>
      <c r="C66" s="124"/>
      <c r="D66" s="125" t="str">
        <f>IFERROR(INDEX(Riesgos!$A$7:$M$12,MATCH(E66,INDEX(Riesgos!$A$7:$M$12,,MATCH(E$7,Riesgos!$A$6:$M$6,0)),0),MATCH(D$7,Riesgos!$A$6:$M$6,0)),"")</f>
        <v/>
      </c>
      <c r="E66" s="189"/>
      <c r="F66" s="189"/>
      <c r="G66" s="127" t="str">
        <f t="shared" ref="G66:G129" si="2">IF(ISTEXT(E66),1+G65,"")</f>
        <v/>
      </c>
      <c r="H66" s="198"/>
      <c r="I66" s="129" t="str">
        <f>IF(A65=A66,IFERROR(IF(AND(#REF!="Probabilidad",#REF!="Probabilidad"),(#REF!-(+#REF!*#REF!)),IF(#REF!="Probabilidad",(#REF!-(+#REF!*#REF!)),IF(#REF!="Impacto",#REF!,""))),""),IFERROR(IF(#REF!="Probabilidad",(#REF!-(+#REF!*#REF!)),IF(#REF!="Impacto",#REF!,"")),""))</f>
        <v/>
      </c>
      <c r="J66" s="128" t="str">
        <f>IFERROR(IF(I66="","",IF(I66&lt;='Listas y tablas'!$L$3,"Muy Baja",IF(I66&lt;='Listas y tablas'!$L$4,"Baja",IF(I66&lt;='Listas y tablas'!$L$5,"Media",IF(I66&lt;='Listas y tablas'!$L$6,"Alta","Muy Alta"))))),"")</f>
        <v/>
      </c>
      <c r="K66" s="200"/>
      <c r="L66" s="261"/>
      <c r="M66" s="141"/>
      <c r="N66" s="121"/>
      <c r="O66" s="121"/>
      <c r="P66" s="142"/>
      <c r="Q66" s="259"/>
      <c r="R66" s="121"/>
      <c r="S66" s="121"/>
      <c r="T66" s="121"/>
      <c r="U66" s="121"/>
      <c r="V66" s="139"/>
      <c r="W66" s="141"/>
      <c r="X66" s="121"/>
      <c r="Y66" s="121"/>
      <c r="Z66" s="121"/>
      <c r="AA66" s="121"/>
      <c r="AB66" s="121"/>
      <c r="AC66" s="120"/>
      <c r="AD66" s="121"/>
      <c r="AE66" s="142"/>
      <c r="AF66" s="168"/>
      <c r="AG66" s="165"/>
      <c r="AH66" s="165"/>
      <c r="AI66" s="207"/>
      <c r="AJ66" s="164"/>
      <c r="AK66" s="164"/>
      <c r="AL66" s="167"/>
      <c r="AM66" s="168"/>
      <c r="AN66" s="185"/>
      <c r="AO66" s="304"/>
      <c r="AP66" s="217"/>
      <c r="AQ66" s="217"/>
      <c r="AR66" s="217"/>
      <c r="AS66" s="217"/>
      <c r="AT66" s="217"/>
      <c r="AU66" s="217"/>
      <c r="AV66" s="218"/>
      <c r="AW66" s="217"/>
      <c r="AX66" s="232"/>
      <c r="AY66" s="236"/>
      <c r="AZ66" s="221"/>
      <c r="BA66" s="221"/>
      <c r="BB66" s="221"/>
      <c r="BC66" s="219"/>
      <c r="BD66" s="219"/>
      <c r="BE66" s="220"/>
      <c r="BF66" s="228"/>
      <c r="BG66" s="221"/>
      <c r="BH66" s="222"/>
      <c r="BI66" s="242"/>
      <c r="BJ66" s="242"/>
      <c r="BK66" s="242"/>
      <c r="BL66" s="242"/>
      <c r="BM66" s="242"/>
      <c r="BN66" s="242"/>
      <c r="BO66" s="243"/>
      <c r="BP66" s="242"/>
      <c r="BQ66" s="245"/>
      <c r="BR66" s="253"/>
      <c r="BS66" s="254"/>
      <c r="BT66" s="254"/>
      <c r="BU66" s="254"/>
      <c r="BV66" s="251"/>
      <c r="BW66" s="251"/>
      <c r="BX66" s="252"/>
      <c r="BY66" s="253"/>
      <c r="BZ66" s="254"/>
      <c r="CA66" s="256"/>
    </row>
    <row r="67" spans="1:79" ht="151.5" customHeight="1" x14ac:dyDescent="0.3">
      <c r="A67" s="260" t="str">
        <f>IFERROR(INDEX(Riesgos!$A$7:$M$12,MATCH(E67,INDEX(Riesgos!$A$7:$M$12,,MATCH(E$7,Riesgos!$A$6:$M$6,0)),0),MATCH(A$7,Riesgos!$A$6:$M$6,0)),"")</f>
        <v/>
      </c>
      <c r="B67" s="124" t="str">
        <f>IFERROR(INDEX(Riesgos!$A$7:$M$12,MATCH(E67,INDEX(Riesgos!$A$7:$M$12,,MATCH(E$7,Riesgos!$A$6:$M$6,0)),0),MATCH(B$7,Riesgos!$A$6:$M$6,0)),"")</f>
        <v/>
      </c>
      <c r="C67" s="124"/>
      <c r="D67" s="125" t="str">
        <f>IFERROR(INDEX(Riesgos!$A$7:$M$12,MATCH(E67,INDEX(Riesgos!$A$7:$M$12,,MATCH(E$7,Riesgos!$A$6:$M$6,0)),0),MATCH(D$7,Riesgos!$A$6:$M$6,0)),"")</f>
        <v/>
      </c>
      <c r="E67" s="189"/>
      <c r="F67" s="189"/>
      <c r="G67" s="127" t="str">
        <f t="shared" si="2"/>
        <v/>
      </c>
      <c r="H67" s="198"/>
      <c r="I67" s="129" t="str">
        <f>IF(A66=A67,IFERROR(IF(AND(#REF!="Probabilidad",#REF!="Probabilidad"),(#REF!-(+#REF!*#REF!)),IF(#REF!="Probabilidad",(#REF!-(+#REF!*#REF!)),IF(#REF!="Impacto",#REF!,""))),""),IFERROR(IF(#REF!="Probabilidad",(#REF!-(+#REF!*#REF!)),IF(#REF!="Impacto",#REF!,"")),""))</f>
        <v/>
      </c>
      <c r="J67" s="128" t="str">
        <f>IFERROR(IF(I67="","",IF(I67&lt;='Listas y tablas'!$L$3,"Muy Baja",IF(I67&lt;='Listas y tablas'!$L$4,"Baja",IF(I67&lt;='Listas y tablas'!$L$5,"Media",IF(I67&lt;='Listas y tablas'!$L$6,"Alta","Muy Alta"))))),"")</f>
        <v/>
      </c>
      <c r="K67" s="200"/>
      <c r="L67" s="261"/>
      <c r="M67" s="141"/>
      <c r="N67" s="121"/>
      <c r="O67" s="121"/>
      <c r="P67" s="142"/>
      <c r="Q67" s="259"/>
      <c r="R67" s="121"/>
      <c r="S67" s="121"/>
      <c r="T67" s="121"/>
      <c r="U67" s="121"/>
      <c r="V67" s="139"/>
      <c r="W67" s="141"/>
      <c r="X67" s="121"/>
      <c r="Y67" s="121"/>
      <c r="Z67" s="121"/>
      <c r="AA67" s="121"/>
      <c r="AB67" s="121"/>
      <c r="AC67" s="120"/>
      <c r="AD67" s="121"/>
      <c r="AE67" s="142"/>
      <c r="AF67" s="168"/>
      <c r="AG67" s="165"/>
      <c r="AH67" s="165"/>
      <c r="AI67" s="207"/>
      <c r="AJ67" s="164"/>
      <c r="AK67" s="164"/>
      <c r="AL67" s="167"/>
      <c r="AM67" s="168"/>
      <c r="AN67" s="185"/>
      <c r="AO67" s="304"/>
      <c r="AP67" s="217"/>
      <c r="AQ67" s="217"/>
      <c r="AR67" s="217"/>
      <c r="AS67" s="217"/>
      <c r="AT67" s="217"/>
      <c r="AU67" s="217"/>
      <c r="AV67" s="218"/>
      <c r="AW67" s="217"/>
      <c r="AX67" s="232"/>
      <c r="AY67" s="236"/>
      <c r="AZ67" s="221"/>
      <c r="BA67" s="221"/>
      <c r="BB67" s="221"/>
      <c r="BC67" s="219"/>
      <c r="BD67" s="219"/>
      <c r="BE67" s="220"/>
      <c r="BF67" s="228"/>
      <c r="BG67" s="221"/>
      <c r="BH67" s="222"/>
      <c r="BI67" s="242"/>
      <c r="BJ67" s="242"/>
      <c r="BK67" s="242"/>
      <c r="BL67" s="242"/>
      <c r="BM67" s="242"/>
      <c r="BN67" s="242"/>
      <c r="BO67" s="243"/>
      <c r="BP67" s="242"/>
      <c r="BQ67" s="245"/>
      <c r="BR67" s="253"/>
      <c r="BS67" s="254"/>
      <c r="BT67" s="254"/>
      <c r="BU67" s="254"/>
      <c r="BV67" s="251"/>
      <c r="BW67" s="251"/>
      <c r="BX67" s="252"/>
      <c r="BY67" s="253"/>
      <c r="BZ67" s="254"/>
      <c r="CA67" s="256"/>
    </row>
    <row r="68" spans="1:79" ht="151.5" customHeight="1" x14ac:dyDescent="0.3">
      <c r="A68" s="260" t="str">
        <f>IFERROR(INDEX(Riesgos!$A$7:$M$12,MATCH(E68,INDEX(Riesgos!$A$7:$M$12,,MATCH(E$7,Riesgos!$A$6:$M$6,0)),0),MATCH(A$7,Riesgos!$A$6:$M$6,0)),"")</f>
        <v/>
      </c>
      <c r="B68" s="124" t="str">
        <f>IFERROR(INDEX(Riesgos!$A$7:$M$12,MATCH(E68,INDEX(Riesgos!$A$7:$M$12,,MATCH(E$7,Riesgos!$A$6:$M$6,0)),0),MATCH(B$7,Riesgos!$A$6:$M$6,0)),"")</f>
        <v/>
      </c>
      <c r="C68" s="124"/>
      <c r="D68" s="125" t="str">
        <f>IFERROR(INDEX(Riesgos!$A$7:$M$12,MATCH(E68,INDEX(Riesgos!$A$7:$M$12,,MATCH(E$7,Riesgos!$A$6:$M$6,0)),0),MATCH(D$7,Riesgos!$A$6:$M$6,0)),"")</f>
        <v/>
      </c>
      <c r="E68" s="189"/>
      <c r="F68" s="189"/>
      <c r="G68" s="127" t="str">
        <f t="shared" si="2"/>
        <v/>
      </c>
      <c r="H68" s="198"/>
      <c r="I68" s="129" t="str">
        <f>IF(A67=A68,IFERROR(IF(AND(#REF!="Probabilidad",#REF!="Probabilidad"),(#REF!-(+#REF!*#REF!)),IF(#REF!="Probabilidad",(#REF!-(+#REF!*#REF!)),IF(#REF!="Impacto",#REF!,""))),""),IFERROR(IF(#REF!="Probabilidad",(#REF!-(+#REF!*#REF!)),IF(#REF!="Impacto",#REF!,"")),""))</f>
        <v/>
      </c>
      <c r="J68" s="128" t="str">
        <f>IFERROR(IF(I68="","",IF(I68&lt;='Listas y tablas'!$L$3,"Muy Baja",IF(I68&lt;='Listas y tablas'!$L$4,"Baja",IF(I68&lt;='Listas y tablas'!$L$5,"Media",IF(I68&lt;='Listas y tablas'!$L$6,"Alta","Muy Alta"))))),"")</f>
        <v/>
      </c>
      <c r="K68" s="200"/>
      <c r="L68" s="261"/>
      <c r="M68" s="141"/>
      <c r="N68" s="121"/>
      <c r="O68" s="121"/>
      <c r="P68" s="142"/>
      <c r="Q68" s="259"/>
      <c r="R68" s="121"/>
      <c r="S68" s="121"/>
      <c r="T68" s="121"/>
      <c r="U68" s="121"/>
      <c r="V68" s="139"/>
      <c r="W68" s="141"/>
      <c r="X68" s="121"/>
      <c r="Y68" s="121"/>
      <c r="Z68" s="121"/>
      <c r="AA68" s="121"/>
      <c r="AB68" s="121"/>
      <c r="AC68" s="120"/>
      <c r="AD68" s="121"/>
      <c r="AE68" s="142"/>
      <c r="AF68" s="168"/>
      <c r="AG68" s="165"/>
      <c r="AH68" s="165"/>
      <c r="AI68" s="207"/>
      <c r="AJ68" s="164"/>
      <c r="AK68" s="164"/>
      <c r="AL68" s="167"/>
      <c r="AM68" s="168"/>
      <c r="AN68" s="185"/>
      <c r="AO68" s="304"/>
      <c r="AP68" s="217"/>
      <c r="AQ68" s="217"/>
      <c r="AR68" s="217"/>
      <c r="AS68" s="217"/>
      <c r="AT68" s="217"/>
      <c r="AU68" s="217"/>
      <c r="AV68" s="218"/>
      <c r="AW68" s="217"/>
      <c r="AX68" s="232"/>
      <c r="AY68" s="236"/>
      <c r="AZ68" s="221"/>
      <c r="BA68" s="221"/>
      <c r="BB68" s="221"/>
      <c r="BC68" s="219"/>
      <c r="BD68" s="219"/>
      <c r="BE68" s="220"/>
      <c r="BF68" s="228"/>
      <c r="BG68" s="221"/>
      <c r="BH68" s="222"/>
      <c r="BI68" s="242"/>
      <c r="BJ68" s="242"/>
      <c r="BK68" s="242"/>
      <c r="BL68" s="242"/>
      <c r="BM68" s="242"/>
      <c r="BN68" s="242"/>
      <c r="BO68" s="243"/>
      <c r="BP68" s="242"/>
      <c r="BQ68" s="245"/>
      <c r="BR68" s="253"/>
      <c r="BS68" s="254"/>
      <c r="BT68" s="254"/>
      <c r="BU68" s="254"/>
      <c r="BV68" s="251"/>
      <c r="BW68" s="251"/>
      <c r="BX68" s="252"/>
      <c r="BY68" s="253"/>
      <c r="BZ68" s="254"/>
      <c r="CA68" s="256"/>
    </row>
    <row r="69" spans="1:79" ht="151.5" customHeight="1" x14ac:dyDescent="0.3">
      <c r="A69" s="260" t="str">
        <f>IFERROR(INDEX(Riesgos!$A$7:$M$12,MATCH(E69,INDEX(Riesgos!$A$7:$M$12,,MATCH(E$7,Riesgos!$A$6:$M$6,0)),0),MATCH(A$7,Riesgos!$A$6:$M$6,0)),"")</f>
        <v/>
      </c>
      <c r="B69" s="124" t="str">
        <f>IFERROR(INDEX(Riesgos!$A$7:$M$12,MATCH(E69,INDEX(Riesgos!$A$7:$M$12,,MATCH(E$7,Riesgos!$A$6:$M$6,0)),0),MATCH(B$7,Riesgos!$A$6:$M$6,0)),"")</f>
        <v/>
      </c>
      <c r="C69" s="124"/>
      <c r="D69" s="125" t="str">
        <f>IFERROR(INDEX(Riesgos!$A$7:$M$12,MATCH(E69,INDEX(Riesgos!$A$7:$M$12,,MATCH(E$7,Riesgos!$A$6:$M$6,0)),0),MATCH(D$7,Riesgos!$A$6:$M$6,0)),"")</f>
        <v/>
      </c>
      <c r="E69" s="189"/>
      <c r="F69" s="189"/>
      <c r="G69" s="127" t="str">
        <f t="shared" si="2"/>
        <v/>
      </c>
      <c r="H69" s="198"/>
      <c r="I69" s="129" t="str">
        <f>IF(A68=A69,IFERROR(IF(AND(#REF!="Probabilidad",#REF!="Probabilidad"),(#REF!-(+#REF!*#REF!)),IF(#REF!="Probabilidad",(#REF!-(+#REF!*#REF!)),IF(#REF!="Impacto",#REF!,""))),""),IFERROR(IF(#REF!="Probabilidad",(#REF!-(+#REF!*#REF!)),IF(#REF!="Impacto",#REF!,"")),""))</f>
        <v/>
      </c>
      <c r="J69" s="128" t="str">
        <f>IFERROR(IF(I69="","",IF(I69&lt;='Listas y tablas'!$L$3,"Muy Baja",IF(I69&lt;='Listas y tablas'!$L$4,"Baja",IF(I69&lt;='Listas y tablas'!$L$5,"Media",IF(I69&lt;='Listas y tablas'!$L$6,"Alta","Muy Alta"))))),"")</f>
        <v/>
      </c>
      <c r="K69" s="200"/>
      <c r="L69" s="261"/>
      <c r="M69" s="141"/>
      <c r="N69" s="121"/>
      <c r="O69" s="121"/>
      <c r="P69" s="142"/>
      <c r="Q69" s="259"/>
      <c r="R69" s="121"/>
      <c r="S69" s="121"/>
      <c r="T69" s="121"/>
      <c r="U69" s="121"/>
      <c r="V69" s="139"/>
      <c r="W69" s="141"/>
      <c r="X69" s="121"/>
      <c r="Y69" s="121"/>
      <c r="Z69" s="121"/>
      <c r="AA69" s="121"/>
      <c r="AB69" s="121"/>
      <c r="AC69" s="120"/>
      <c r="AD69" s="121"/>
      <c r="AE69" s="142"/>
      <c r="AF69" s="168"/>
      <c r="AG69" s="165"/>
      <c r="AH69" s="165"/>
      <c r="AI69" s="207"/>
      <c r="AJ69" s="164"/>
      <c r="AK69" s="164"/>
      <c r="AL69" s="167"/>
      <c r="AM69" s="168"/>
      <c r="AN69" s="185"/>
      <c r="AO69" s="304"/>
      <c r="AP69" s="217"/>
      <c r="AQ69" s="217"/>
      <c r="AR69" s="217"/>
      <c r="AS69" s="217"/>
      <c r="AT69" s="217"/>
      <c r="AU69" s="217"/>
      <c r="AV69" s="218"/>
      <c r="AW69" s="217"/>
      <c r="AX69" s="232"/>
      <c r="AY69" s="236"/>
      <c r="AZ69" s="221"/>
      <c r="BA69" s="221"/>
      <c r="BB69" s="221"/>
      <c r="BC69" s="219"/>
      <c r="BD69" s="219"/>
      <c r="BE69" s="220"/>
      <c r="BF69" s="228"/>
      <c r="BG69" s="221"/>
      <c r="BH69" s="222"/>
      <c r="BI69" s="242"/>
      <c r="BJ69" s="242"/>
      <c r="BK69" s="242"/>
      <c r="BL69" s="242"/>
      <c r="BM69" s="242"/>
      <c r="BN69" s="242"/>
      <c r="BO69" s="243"/>
      <c r="BP69" s="242"/>
      <c r="BQ69" s="245"/>
      <c r="BR69" s="253"/>
      <c r="BS69" s="254"/>
      <c r="BT69" s="254"/>
      <c r="BU69" s="254"/>
      <c r="BV69" s="251"/>
      <c r="BW69" s="251"/>
      <c r="BX69" s="252"/>
      <c r="BY69" s="253"/>
      <c r="BZ69" s="254"/>
      <c r="CA69" s="256"/>
    </row>
    <row r="70" spans="1:79" ht="151.5" customHeight="1" x14ac:dyDescent="0.3">
      <c r="A70" s="260" t="str">
        <f>IFERROR(INDEX(Riesgos!$A$7:$M$12,MATCH(E70,INDEX(Riesgos!$A$7:$M$12,,MATCH(E$7,Riesgos!$A$6:$M$6,0)),0),MATCH(A$7,Riesgos!$A$6:$M$6,0)),"")</f>
        <v/>
      </c>
      <c r="B70" s="124" t="str">
        <f>IFERROR(INDEX(Riesgos!$A$7:$M$12,MATCH(E70,INDEX(Riesgos!$A$7:$M$12,,MATCH(E$7,Riesgos!$A$6:$M$6,0)),0),MATCH(B$7,Riesgos!$A$6:$M$6,0)),"")</f>
        <v/>
      </c>
      <c r="C70" s="124"/>
      <c r="D70" s="125" t="str">
        <f>IFERROR(INDEX(Riesgos!$A$7:$M$12,MATCH(E70,INDEX(Riesgos!$A$7:$M$12,,MATCH(E$7,Riesgos!$A$6:$M$6,0)),0),MATCH(D$7,Riesgos!$A$6:$M$6,0)),"")</f>
        <v/>
      </c>
      <c r="E70" s="189"/>
      <c r="F70" s="189"/>
      <c r="G70" s="127" t="str">
        <f t="shared" si="2"/>
        <v/>
      </c>
      <c r="H70" s="198"/>
      <c r="I70" s="129" t="str">
        <f>IF(A69=A70,IFERROR(IF(AND(#REF!="Probabilidad",#REF!="Probabilidad"),(#REF!-(+#REF!*#REF!)),IF(#REF!="Probabilidad",(#REF!-(+#REF!*#REF!)),IF(#REF!="Impacto",#REF!,""))),""),IFERROR(IF(#REF!="Probabilidad",(#REF!-(+#REF!*#REF!)),IF(#REF!="Impacto",#REF!,"")),""))</f>
        <v/>
      </c>
      <c r="J70" s="128" t="str">
        <f>IFERROR(IF(I70="","",IF(I70&lt;='Listas y tablas'!$L$3,"Muy Baja",IF(I70&lt;='Listas y tablas'!$L$4,"Baja",IF(I70&lt;='Listas y tablas'!$L$5,"Media",IF(I70&lt;='Listas y tablas'!$L$6,"Alta","Muy Alta"))))),"")</f>
        <v/>
      </c>
      <c r="K70" s="200"/>
      <c r="L70" s="261"/>
      <c r="M70" s="141"/>
      <c r="N70" s="121"/>
      <c r="O70" s="121"/>
      <c r="P70" s="142"/>
      <c r="Q70" s="259"/>
      <c r="R70" s="121"/>
      <c r="S70" s="121"/>
      <c r="T70" s="121"/>
      <c r="U70" s="121"/>
      <c r="V70" s="139"/>
      <c r="W70" s="141"/>
      <c r="X70" s="121"/>
      <c r="Y70" s="121"/>
      <c r="Z70" s="121"/>
      <c r="AA70" s="121"/>
      <c r="AB70" s="121"/>
      <c r="AC70" s="120"/>
      <c r="AD70" s="121"/>
      <c r="AE70" s="142"/>
      <c r="AF70" s="168"/>
      <c r="AG70" s="165"/>
      <c r="AH70" s="165"/>
      <c r="AI70" s="207"/>
      <c r="AJ70" s="164"/>
      <c r="AK70" s="164"/>
      <c r="AL70" s="167"/>
      <c r="AM70" s="168"/>
      <c r="AN70" s="185"/>
      <c r="AO70" s="304"/>
      <c r="AP70" s="217"/>
      <c r="AQ70" s="217"/>
      <c r="AR70" s="217"/>
      <c r="AS70" s="217"/>
      <c r="AT70" s="217"/>
      <c r="AU70" s="217"/>
      <c r="AV70" s="218"/>
      <c r="AW70" s="217"/>
      <c r="AX70" s="232"/>
      <c r="AY70" s="236"/>
      <c r="AZ70" s="221"/>
      <c r="BA70" s="221"/>
      <c r="BB70" s="221"/>
      <c r="BC70" s="219"/>
      <c r="BD70" s="219"/>
      <c r="BE70" s="220"/>
      <c r="BF70" s="228"/>
      <c r="BG70" s="221"/>
      <c r="BH70" s="222"/>
      <c r="BI70" s="242"/>
      <c r="BJ70" s="242"/>
      <c r="BK70" s="242"/>
      <c r="BL70" s="242"/>
      <c r="BM70" s="242"/>
      <c r="BN70" s="242"/>
      <c r="BO70" s="243"/>
      <c r="BP70" s="242"/>
      <c r="BQ70" s="245"/>
      <c r="BR70" s="253"/>
      <c r="BS70" s="254"/>
      <c r="BT70" s="254"/>
      <c r="BU70" s="254"/>
      <c r="BV70" s="251"/>
      <c r="BW70" s="251"/>
      <c r="BX70" s="252"/>
      <c r="BY70" s="253"/>
      <c r="BZ70" s="254"/>
      <c r="CA70" s="256"/>
    </row>
    <row r="71" spans="1:79" ht="151.5" customHeight="1" x14ac:dyDescent="0.3">
      <c r="A71" s="260" t="str">
        <f>IFERROR(INDEX(Riesgos!$A$7:$M$12,MATCH(E71,INDEX(Riesgos!$A$7:$M$12,,MATCH(E$7,Riesgos!$A$6:$M$6,0)),0),MATCH(A$7,Riesgos!$A$6:$M$6,0)),"")</f>
        <v/>
      </c>
      <c r="B71" s="124" t="str">
        <f>IFERROR(INDEX(Riesgos!$A$7:$M$12,MATCH(E71,INDEX(Riesgos!$A$7:$M$12,,MATCH(E$7,Riesgos!$A$6:$M$6,0)),0),MATCH(B$7,Riesgos!$A$6:$M$6,0)),"")</f>
        <v/>
      </c>
      <c r="C71" s="124"/>
      <c r="D71" s="125" t="str">
        <f>IFERROR(INDEX(Riesgos!$A$7:$M$12,MATCH(E71,INDEX(Riesgos!$A$7:$M$12,,MATCH(E$7,Riesgos!$A$6:$M$6,0)),0),MATCH(D$7,Riesgos!$A$6:$M$6,0)),"")</f>
        <v/>
      </c>
      <c r="E71" s="189"/>
      <c r="F71" s="189"/>
      <c r="G71" s="127" t="str">
        <f t="shared" si="2"/>
        <v/>
      </c>
      <c r="H71" s="198"/>
      <c r="I71" s="129" t="str">
        <f>IF(A70=A71,IFERROR(IF(AND(#REF!="Probabilidad",#REF!="Probabilidad"),(#REF!-(+#REF!*#REF!)),IF(#REF!="Probabilidad",(#REF!-(+#REF!*#REF!)),IF(#REF!="Impacto",#REF!,""))),""),IFERROR(IF(#REF!="Probabilidad",(#REF!-(+#REF!*#REF!)),IF(#REF!="Impacto",#REF!,"")),""))</f>
        <v/>
      </c>
      <c r="J71" s="128" t="str">
        <f>IFERROR(IF(I71="","",IF(I71&lt;='Listas y tablas'!$L$3,"Muy Baja",IF(I71&lt;='Listas y tablas'!$L$4,"Baja",IF(I71&lt;='Listas y tablas'!$L$5,"Media",IF(I71&lt;='Listas y tablas'!$L$6,"Alta","Muy Alta"))))),"")</f>
        <v/>
      </c>
      <c r="K71" s="200"/>
      <c r="L71" s="261"/>
      <c r="M71" s="141"/>
      <c r="N71" s="121"/>
      <c r="O71" s="121"/>
      <c r="P71" s="142"/>
      <c r="Q71" s="259"/>
      <c r="R71" s="121"/>
      <c r="S71" s="121"/>
      <c r="T71" s="121"/>
      <c r="U71" s="121"/>
      <c r="V71" s="139"/>
      <c r="W71" s="141"/>
      <c r="X71" s="121"/>
      <c r="Y71" s="121"/>
      <c r="Z71" s="121"/>
      <c r="AA71" s="121"/>
      <c r="AB71" s="121"/>
      <c r="AC71" s="120"/>
      <c r="AD71" s="121"/>
      <c r="AE71" s="142"/>
      <c r="AF71" s="168"/>
      <c r="AG71" s="165"/>
      <c r="AH71" s="165"/>
      <c r="AI71" s="207"/>
      <c r="AJ71" s="164"/>
      <c r="AK71" s="164"/>
      <c r="AL71" s="167"/>
      <c r="AM71" s="168"/>
      <c r="AN71" s="185"/>
      <c r="AO71" s="304"/>
      <c r="AP71" s="217"/>
      <c r="AQ71" s="217"/>
      <c r="AR71" s="217"/>
      <c r="AS71" s="217"/>
      <c r="AT71" s="217"/>
      <c r="AU71" s="217"/>
      <c r="AV71" s="218"/>
      <c r="AW71" s="217"/>
      <c r="AX71" s="232"/>
      <c r="AY71" s="236"/>
      <c r="AZ71" s="221"/>
      <c r="BA71" s="221"/>
      <c r="BB71" s="221"/>
      <c r="BC71" s="219"/>
      <c r="BD71" s="219"/>
      <c r="BE71" s="220"/>
      <c r="BF71" s="228"/>
      <c r="BG71" s="221"/>
      <c r="BH71" s="222"/>
      <c r="BI71" s="242"/>
      <c r="BJ71" s="242"/>
      <c r="BK71" s="242"/>
      <c r="BL71" s="242"/>
      <c r="BM71" s="242"/>
      <c r="BN71" s="242"/>
      <c r="BO71" s="243"/>
      <c r="BP71" s="242"/>
      <c r="BQ71" s="245"/>
      <c r="BR71" s="253"/>
      <c r="BS71" s="254"/>
      <c r="BT71" s="254"/>
      <c r="BU71" s="254"/>
      <c r="BV71" s="251"/>
      <c r="BW71" s="251"/>
      <c r="BX71" s="252"/>
      <c r="BY71" s="253"/>
      <c r="BZ71" s="254"/>
      <c r="CA71" s="256"/>
    </row>
    <row r="72" spans="1:79" ht="151.5" customHeight="1" x14ac:dyDescent="0.3">
      <c r="A72" s="260" t="str">
        <f>IFERROR(INDEX(Riesgos!$A$7:$M$12,MATCH(E72,INDEX(Riesgos!$A$7:$M$12,,MATCH(E$7,Riesgos!$A$6:$M$6,0)),0),MATCH(A$7,Riesgos!$A$6:$M$6,0)),"")</f>
        <v/>
      </c>
      <c r="B72" s="124" t="str">
        <f>IFERROR(INDEX(Riesgos!$A$7:$M$12,MATCH(E72,INDEX(Riesgos!$A$7:$M$12,,MATCH(E$7,Riesgos!$A$6:$M$6,0)),0),MATCH(B$7,Riesgos!$A$6:$M$6,0)),"")</f>
        <v/>
      </c>
      <c r="C72" s="124"/>
      <c r="D72" s="125" t="str">
        <f>IFERROR(INDEX(Riesgos!$A$7:$M$12,MATCH(E72,INDEX(Riesgos!$A$7:$M$12,,MATCH(E$7,Riesgos!$A$6:$M$6,0)),0),MATCH(D$7,Riesgos!$A$6:$M$6,0)),"")</f>
        <v/>
      </c>
      <c r="E72" s="189"/>
      <c r="F72" s="189"/>
      <c r="G72" s="127" t="str">
        <f t="shared" si="2"/>
        <v/>
      </c>
      <c r="H72" s="198"/>
      <c r="I72" s="129" t="str">
        <f>IF(A71=A72,IFERROR(IF(AND(#REF!="Probabilidad",#REF!="Probabilidad"),(#REF!-(+#REF!*#REF!)),IF(#REF!="Probabilidad",(#REF!-(+#REF!*#REF!)),IF(#REF!="Impacto",#REF!,""))),""),IFERROR(IF(#REF!="Probabilidad",(#REF!-(+#REF!*#REF!)),IF(#REF!="Impacto",#REF!,"")),""))</f>
        <v/>
      </c>
      <c r="J72" s="128" t="str">
        <f>IFERROR(IF(I72="","",IF(I72&lt;='Listas y tablas'!$L$3,"Muy Baja",IF(I72&lt;='Listas y tablas'!$L$4,"Baja",IF(I72&lt;='Listas y tablas'!$L$5,"Media",IF(I72&lt;='Listas y tablas'!$L$6,"Alta","Muy Alta"))))),"")</f>
        <v/>
      </c>
      <c r="K72" s="200"/>
      <c r="L72" s="261"/>
      <c r="M72" s="141"/>
      <c r="N72" s="121"/>
      <c r="O72" s="121"/>
      <c r="P72" s="142"/>
      <c r="Q72" s="259"/>
      <c r="R72" s="121"/>
      <c r="S72" s="121"/>
      <c r="T72" s="121"/>
      <c r="U72" s="121"/>
      <c r="V72" s="139"/>
      <c r="W72" s="141"/>
      <c r="X72" s="121"/>
      <c r="Y72" s="121"/>
      <c r="Z72" s="121"/>
      <c r="AA72" s="121"/>
      <c r="AB72" s="121"/>
      <c r="AC72" s="120"/>
      <c r="AD72" s="121"/>
      <c r="AE72" s="142"/>
      <c r="AF72" s="168"/>
      <c r="AG72" s="165"/>
      <c r="AH72" s="165"/>
      <c r="AI72" s="207"/>
      <c r="AJ72" s="164"/>
      <c r="AK72" s="164"/>
      <c r="AL72" s="167"/>
      <c r="AM72" s="168"/>
      <c r="AN72" s="185"/>
      <c r="AO72" s="304"/>
      <c r="AP72" s="217"/>
      <c r="AQ72" s="217"/>
      <c r="AR72" s="217"/>
      <c r="AS72" s="217"/>
      <c r="AT72" s="217"/>
      <c r="AU72" s="217"/>
      <c r="AV72" s="218"/>
      <c r="AW72" s="217"/>
      <c r="AX72" s="232"/>
      <c r="AY72" s="236"/>
      <c r="AZ72" s="221"/>
      <c r="BA72" s="221"/>
      <c r="BB72" s="221"/>
      <c r="BC72" s="219"/>
      <c r="BD72" s="219"/>
      <c r="BE72" s="220"/>
      <c r="BF72" s="228"/>
      <c r="BG72" s="221"/>
      <c r="BH72" s="222"/>
      <c r="BI72" s="242"/>
      <c r="BJ72" s="242"/>
      <c r="BK72" s="242"/>
      <c r="BL72" s="242"/>
      <c r="BM72" s="242"/>
      <c r="BN72" s="242"/>
      <c r="BO72" s="243"/>
      <c r="BP72" s="242"/>
      <c r="BQ72" s="245"/>
      <c r="BR72" s="253"/>
      <c r="BS72" s="254"/>
      <c r="BT72" s="254"/>
      <c r="BU72" s="254"/>
      <c r="BV72" s="251"/>
      <c r="BW72" s="251"/>
      <c r="BX72" s="252"/>
      <c r="BY72" s="253"/>
      <c r="BZ72" s="254"/>
      <c r="CA72" s="256"/>
    </row>
    <row r="73" spans="1:79" ht="151.5" customHeight="1" x14ac:dyDescent="0.3">
      <c r="A73" s="260" t="str">
        <f>IFERROR(INDEX(Riesgos!$A$7:$M$12,MATCH(E73,INDEX(Riesgos!$A$7:$M$12,,MATCH(E$7,Riesgos!$A$6:$M$6,0)),0),MATCH(A$7,Riesgos!$A$6:$M$6,0)),"")</f>
        <v/>
      </c>
      <c r="B73" s="124" t="str">
        <f>IFERROR(INDEX(Riesgos!$A$7:$M$12,MATCH(E73,INDEX(Riesgos!$A$7:$M$12,,MATCH(E$7,Riesgos!$A$6:$M$6,0)),0),MATCH(B$7,Riesgos!$A$6:$M$6,0)),"")</f>
        <v/>
      </c>
      <c r="C73" s="124"/>
      <c r="D73" s="125" t="str">
        <f>IFERROR(INDEX(Riesgos!$A$7:$M$12,MATCH(E73,INDEX(Riesgos!$A$7:$M$12,,MATCH(E$7,Riesgos!$A$6:$M$6,0)),0),MATCH(D$7,Riesgos!$A$6:$M$6,0)),"")</f>
        <v/>
      </c>
      <c r="E73" s="189"/>
      <c r="F73" s="189"/>
      <c r="G73" s="127" t="str">
        <f t="shared" si="2"/>
        <v/>
      </c>
      <c r="H73" s="198"/>
      <c r="I73" s="129" t="str">
        <f>IF(A72=A73,IFERROR(IF(AND(#REF!="Probabilidad",#REF!="Probabilidad"),(#REF!-(+#REF!*#REF!)),IF(#REF!="Probabilidad",(#REF!-(+#REF!*#REF!)),IF(#REF!="Impacto",#REF!,""))),""),IFERROR(IF(#REF!="Probabilidad",(#REF!-(+#REF!*#REF!)),IF(#REF!="Impacto",#REF!,"")),""))</f>
        <v/>
      </c>
      <c r="J73" s="128" t="str">
        <f>IFERROR(IF(I73="","",IF(I73&lt;='Listas y tablas'!$L$3,"Muy Baja",IF(I73&lt;='Listas y tablas'!$L$4,"Baja",IF(I73&lt;='Listas y tablas'!$L$5,"Media",IF(I73&lt;='Listas y tablas'!$L$6,"Alta","Muy Alta"))))),"")</f>
        <v/>
      </c>
      <c r="K73" s="200"/>
      <c r="L73" s="261"/>
      <c r="M73" s="141"/>
      <c r="N73" s="121"/>
      <c r="O73" s="121"/>
      <c r="P73" s="142"/>
      <c r="Q73" s="259"/>
      <c r="R73" s="121"/>
      <c r="S73" s="121"/>
      <c r="T73" s="121"/>
      <c r="U73" s="121"/>
      <c r="V73" s="139"/>
      <c r="W73" s="141"/>
      <c r="X73" s="121"/>
      <c r="Y73" s="121"/>
      <c r="Z73" s="121"/>
      <c r="AA73" s="121"/>
      <c r="AB73" s="121"/>
      <c r="AC73" s="120"/>
      <c r="AD73" s="121"/>
      <c r="AE73" s="142"/>
      <c r="AF73" s="168"/>
      <c r="AG73" s="165"/>
      <c r="AH73" s="165"/>
      <c r="AI73" s="207"/>
      <c r="AJ73" s="164"/>
      <c r="AK73" s="164"/>
      <c r="AL73" s="167"/>
      <c r="AM73" s="168"/>
      <c r="AN73" s="185"/>
      <c r="AO73" s="304"/>
      <c r="AP73" s="217"/>
      <c r="AQ73" s="217"/>
      <c r="AR73" s="217"/>
      <c r="AS73" s="217"/>
      <c r="AT73" s="217"/>
      <c r="AU73" s="217"/>
      <c r="AV73" s="218"/>
      <c r="AW73" s="217"/>
      <c r="AX73" s="232"/>
      <c r="AY73" s="236"/>
      <c r="AZ73" s="221"/>
      <c r="BA73" s="221"/>
      <c r="BB73" s="221"/>
      <c r="BC73" s="219"/>
      <c r="BD73" s="219"/>
      <c r="BE73" s="220"/>
      <c r="BF73" s="228"/>
      <c r="BG73" s="221"/>
      <c r="BH73" s="222"/>
      <c r="BI73" s="242"/>
      <c r="BJ73" s="242"/>
      <c r="BK73" s="242"/>
      <c r="BL73" s="242"/>
      <c r="BM73" s="242"/>
      <c r="BN73" s="242"/>
      <c r="BO73" s="243"/>
      <c r="BP73" s="242"/>
      <c r="BQ73" s="245"/>
      <c r="BR73" s="253"/>
      <c r="BS73" s="254"/>
      <c r="BT73" s="254"/>
      <c r="BU73" s="254"/>
      <c r="BV73" s="251"/>
      <c r="BW73" s="251"/>
      <c r="BX73" s="252"/>
      <c r="BY73" s="253"/>
      <c r="BZ73" s="254"/>
      <c r="CA73" s="256"/>
    </row>
    <row r="74" spans="1:79" ht="151.5" customHeight="1" x14ac:dyDescent="0.3">
      <c r="A74" s="260" t="str">
        <f>IFERROR(INDEX(Riesgos!$A$7:$M$12,MATCH(E74,INDEX(Riesgos!$A$7:$M$12,,MATCH(E$7,Riesgos!$A$6:$M$6,0)),0),MATCH(A$7,Riesgos!$A$6:$M$6,0)),"")</f>
        <v/>
      </c>
      <c r="B74" s="124" t="str">
        <f>IFERROR(INDEX(Riesgos!$A$7:$M$12,MATCH(E74,INDEX(Riesgos!$A$7:$M$12,,MATCH(E$7,Riesgos!$A$6:$M$6,0)),0),MATCH(B$7,Riesgos!$A$6:$M$6,0)),"")</f>
        <v/>
      </c>
      <c r="C74" s="124"/>
      <c r="D74" s="125" t="str">
        <f>IFERROR(INDEX(Riesgos!$A$7:$M$12,MATCH(E74,INDEX(Riesgos!$A$7:$M$12,,MATCH(E$7,Riesgos!$A$6:$M$6,0)),0),MATCH(D$7,Riesgos!$A$6:$M$6,0)),"")</f>
        <v/>
      </c>
      <c r="E74" s="189"/>
      <c r="F74" s="189"/>
      <c r="G74" s="127" t="str">
        <f t="shared" si="2"/>
        <v/>
      </c>
      <c r="H74" s="198"/>
      <c r="I74" s="129" t="str">
        <f>IF(A73=A74,IFERROR(IF(AND(#REF!="Probabilidad",#REF!="Probabilidad"),(#REF!-(+#REF!*#REF!)),IF(#REF!="Probabilidad",(#REF!-(+#REF!*#REF!)),IF(#REF!="Impacto",#REF!,""))),""),IFERROR(IF(#REF!="Probabilidad",(#REF!-(+#REF!*#REF!)),IF(#REF!="Impacto",#REF!,"")),""))</f>
        <v/>
      </c>
      <c r="J74" s="128" t="str">
        <f>IFERROR(IF(I74="","",IF(I74&lt;='Listas y tablas'!$L$3,"Muy Baja",IF(I74&lt;='Listas y tablas'!$L$4,"Baja",IF(I74&lt;='Listas y tablas'!$L$5,"Media",IF(I74&lt;='Listas y tablas'!$L$6,"Alta","Muy Alta"))))),"")</f>
        <v/>
      </c>
      <c r="K74" s="200"/>
      <c r="L74" s="261"/>
      <c r="M74" s="141"/>
      <c r="N74" s="121"/>
      <c r="O74" s="121"/>
      <c r="P74" s="142"/>
      <c r="Q74" s="259"/>
      <c r="R74" s="121"/>
      <c r="S74" s="121"/>
      <c r="T74" s="121"/>
      <c r="U74" s="121"/>
      <c r="V74" s="139"/>
      <c r="W74" s="141"/>
      <c r="X74" s="121"/>
      <c r="Y74" s="121"/>
      <c r="Z74" s="121"/>
      <c r="AA74" s="121"/>
      <c r="AB74" s="121"/>
      <c r="AC74" s="120"/>
      <c r="AD74" s="121"/>
      <c r="AE74" s="142"/>
      <c r="AF74" s="168"/>
      <c r="AG74" s="165"/>
      <c r="AH74" s="165"/>
      <c r="AI74" s="207"/>
      <c r="AJ74" s="164"/>
      <c r="AK74" s="164"/>
      <c r="AL74" s="167"/>
      <c r="AM74" s="168"/>
      <c r="AN74" s="185"/>
      <c r="AO74" s="304"/>
      <c r="AP74" s="217"/>
      <c r="AQ74" s="217"/>
      <c r="AR74" s="217"/>
      <c r="AS74" s="217"/>
      <c r="AT74" s="217"/>
      <c r="AU74" s="217"/>
      <c r="AV74" s="218"/>
      <c r="AW74" s="217"/>
      <c r="AX74" s="232"/>
      <c r="AY74" s="236"/>
      <c r="AZ74" s="221"/>
      <c r="BA74" s="221"/>
      <c r="BB74" s="221"/>
      <c r="BC74" s="219"/>
      <c r="BD74" s="219"/>
      <c r="BE74" s="220"/>
      <c r="BF74" s="228"/>
      <c r="BG74" s="221"/>
      <c r="BH74" s="222"/>
      <c r="BI74" s="242"/>
      <c r="BJ74" s="242"/>
      <c r="BK74" s="242"/>
      <c r="BL74" s="242"/>
      <c r="BM74" s="242"/>
      <c r="BN74" s="242"/>
      <c r="BO74" s="243"/>
      <c r="BP74" s="242"/>
      <c r="BQ74" s="245"/>
      <c r="BR74" s="253"/>
      <c r="BS74" s="254"/>
      <c r="BT74" s="254"/>
      <c r="BU74" s="254"/>
      <c r="BV74" s="251"/>
      <c r="BW74" s="251"/>
      <c r="BX74" s="252"/>
      <c r="BY74" s="253"/>
      <c r="BZ74" s="254"/>
      <c r="CA74" s="256"/>
    </row>
    <row r="75" spans="1:79" ht="151.5" customHeight="1" x14ac:dyDescent="0.3">
      <c r="A75" s="260" t="str">
        <f>IFERROR(INDEX(Riesgos!$A$7:$M$12,MATCH(E75,INDEX(Riesgos!$A$7:$M$12,,MATCH(E$7,Riesgos!$A$6:$M$6,0)),0),MATCH(A$7,Riesgos!$A$6:$M$6,0)),"")</f>
        <v/>
      </c>
      <c r="B75" s="124" t="str">
        <f>IFERROR(INDEX(Riesgos!$A$7:$M$12,MATCH(E75,INDEX(Riesgos!$A$7:$M$12,,MATCH(E$7,Riesgos!$A$6:$M$6,0)),0),MATCH(B$7,Riesgos!$A$6:$M$6,0)),"")</f>
        <v/>
      </c>
      <c r="C75" s="124"/>
      <c r="D75" s="125" t="str">
        <f>IFERROR(INDEX(Riesgos!$A$7:$M$12,MATCH(E75,INDEX(Riesgos!$A$7:$M$12,,MATCH(E$7,Riesgos!$A$6:$M$6,0)),0),MATCH(D$7,Riesgos!$A$6:$M$6,0)),"")</f>
        <v/>
      </c>
      <c r="E75" s="189"/>
      <c r="F75" s="189"/>
      <c r="G75" s="127" t="str">
        <f t="shared" si="2"/>
        <v/>
      </c>
      <c r="H75" s="198"/>
      <c r="I75" s="129" t="str">
        <f>IF(A74=A75,IFERROR(IF(AND(#REF!="Probabilidad",#REF!="Probabilidad"),(#REF!-(+#REF!*#REF!)),IF(#REF!="Probabilidad",(#REF!-(+#REF!*#REF!)),IF(#REF!="Impacto",#REF!,""))),""),IFERROR(IF(#REF!="Probabilidad",(#REF!-(+#REF!*#REF!)),IF(#REF!="Impacto",#REF!,"")),""))</f>
        <v/>
      </c>
      <c r="J75" s="128" t="str">
        <f>IFERROR(IF(I75="","",IF(I75&lt;='Listas y tablas'!$L$3,"Muy Baja",IF(I75&lt;='Listas y tablas'!$L$4,"Baja",IF(I75&lt;='Listas y tablas'!$L$5,"Media",IF(I75&lt;='Listas y tablas'!$L$6,"Alta","Muy Alta"))))),"")</f>
        <v/>
      </c>
      <c r="K75" s="200"/>
      <c r="L75" s="261"/>
      <c r="M75" s="141"/>
      <c r="N75" s="121"/>
      <c r="O75" s="121"/>
      <c r="P75" s="142"/>
      <c r="Q75" s="259"/>
      <c r="R75" s="121"/>
      <c r="S75" s="121"/>
      <c r="T75" s="121"/>
      <c r="U75" s="121"/>
      <c r="V75" s="139"/>
      <c r="W75" s="141"/>
      <c r="X75" s="121"/>
      <c r="Y75" s="121"/>
      <c r="Z75" s="121"/>
      <c r="AA75" s="121"/>
      <c r="AB75" s="121"/>
      <c r="AC75" s="120"/>
      <c r="AD75" s="121"/>
      <c r="AE75" s="142"/>
      <c r="AF75" s="168"/>
      <c r="AG75" s="165"/>
      <c r="AH75" s="165"/>
      <c r="AI75" s="207"/>
      <c r="AJ75" s="164"/>
      <c r="AK75" s="164"/>
      <c r="AL75" s="167"/>
      <c r="AM75" s="168"/>
      <c r="AN75" s="185"/>
      <c r="AO75" s="304"/>
      <c r="AP75" s="217"/>
      <c r="AQ75" s="217"/>
      <c r="AR75" s="217"/>
      <c r="AS75" s="217"/>
      <c r="AT75" s="217"/>
      <c r="AU75" s="217"/>
      <c r="AV75" s="218"/>
      <c r="AW75" s="217"/>
      <c r="AX75" s="232"/>
      <c r="AY75" s="236"/>
      <c r="AZ75" s="221"/>
      <c r="BA75" s="221"/>
      <c r="BB75" s="221"/>
      <c r="BC75" s="219"/>
      <c r="BD75" s="219"/>
      <c r="BE75" s="220"/>
      <c r="BF75" s="228"/>
      <c r="BG75" s="221"/>
      <c r="BH75" s="222"/>
      <c r="BI75" s="242"/>
      <c r="BJ75" s="242"/>
      <c r="BK75" s="242"/>
      <c r="BL75" s="242"/>
      <c r="BM75" s="242"/>
      <c r="BN75" s="242"/>
      <c r="BO75" s="243"/>
      <c r="BP75" s="242"/>
      <c r="BQ75" s="245"/>
      <c r="BR75" s="253"/>
      <c r="BS75" s="254"/>
      <c r="BT75" s="254"/>
      <c r="BU75" s="254"/>
      <c r="BV75" s="251"/>
      <c r="BW75" s="251"/>
      <c r="BX75" s="252"/>
      <c r="BY75" s="253"/>
      <c r="BZ75" s="254"/>
      <c r="CA75" s="256"/>
    </row>
    <row r="76" spans="1:79" ht="151.5" customHeight="1" x14ac:dyDescent="0.3">
      <c r="A76" s="260" t="str">
        <f>IFERROR(INDEX(Riesgos!$A$7:$M$12,MATCH(E76,INDEX(Riesgos!$A$7:$M$12,,MATCH(E$7,Riesgos!$A$6:$M$6,0)),0),MATCH(A$7,Riesgos!$A$6:$M$6,0)),"")</f>
        <v/>
      </c>
      <c r="B76" s="124" t="str">
        <f>IFERROR(INDEX(Riesgos!$A$7:$M$12,MATCH(E76,INDEX(Riesgos!$A$7:$M$12,,MATCH(E$7,Riesgos!$A$6:$M$6,0)),0),MATCH(B$7,Riesgos!$A$6:$M$6,0)),"")</f>
        <v/>
      </c>
      <c r="C76" s="124"/>
      <c r="D76" s="125" t="str">
        <f>IFERROR(INDEX(Riesgos!$A$7:$M$12,MATCH(E76,INDEX(Riesgos!$A$7:$M$12,,MATCH(E$7,Riesgos!$A$6:$M$6,0)),0),MATCH(D$7,Riesgos!$A$6:$M$6,0)),"")</f>
        <v/>
      </c>
      <c r="E76" s="189"/>
      <c r="F76" s="189"/>
      <c r="G76" s="127" t="str">
        <f t="shared" si="2"/>
        <v/>
      </c>
      <c r="H76" s="198"/>
      <c r="I76" s="129" t="str">
        <f>IF(A75=A76,IFERROR(IF(AND(#REF!="Probabilidad",#REF!="Probabilidad"),(#REF!-(+#REF!*#REF!)),IF(#REF!="Probabilidad",(#REF!-(+#REF!*#REF!)),IF(#REF!="Impacto",#REF!,""))),""),IFERROR(IF(#REF!="Probabilidad",(#REF!-(+#REF!*#REF!)),IF(#REF!="Impacto",#REF!,"")),""))</f>
        <v/>
      </c>
      <c r="J76" s="128" t="str">
        <f>IFERROR(IF(I76="","",IF(I76&lt;='Listas y tablas'!$L$3,"Muy Baja",IF(I76&lt;='Listas y tablas'!$L$4,"Baja",IF(I76&lt;='Listas y tablas'!$L$5,"Media",IF(I76&lt;='Listas y tablas'!$L$6,"Alta","Muy Alta"))))),"")</f>
        <v/>
      </c>
      <c r="K76" s="200"/>
      <c r="L76" s="261"/>
      <c r="M76" s="141"/>
      <c r="N76" s="121"/>
      <c r="O76" s="121"/>
      <c r="P76" s="142"/>
      <c r="Q76" s="259"/>
      <c r="R76" s="121"/>
      <c r="S76" s="121"/>
      <c r="T76" s="121"/>
      <c r="U76" s="121"/>
      <c r="V76" s="139"/>
      <c r="W76" s="141"/>
      <c r="X76" s="121"/>
      <c r="Y76" s="121"/>
      <c r="Z76" s="121"/>
      <c r="AA76" s="121"/>
      <c r="AB76" s="121"/>
      <c r="AC76" s="120"/>
      <c r="AD76" s="121"/>
      <c r="AE76" s="142"/>
      <c r="AF76" s="168"/>
      <c r="AG76" s="165"/>
      <c r="AH76" s="165"/>
      <c r="AI76" s="207"/>
      <c r="AJ76" s="164"/>
      <c r="AK76" s="164"/>
      <c r="AL76" s="167"/>
      <c r="AM76" s="168"/>
      <c r="AN76" s="185"/>
      <c r="AO76" s="304"/>
      <c r="AP76" s="217"/>
      <c r="AQ76" s="217"/>
      <c r="AR76" s="217"/>
      <c r="AS76" s="217"/>
      <c r="AT76" s="217"/>
      <c r="AU76" s="217"/>
      <c r="AV76" s="218"/>
      <c r="AW76" s="217"/>
      <c r="AX76" s="232"/>
      <c r="AY76" s="236"/>
      <c r="AZ76" s="221"/>
      <c r="BA76" s="221"/>
      <c r="BB76" s="221"/>
      <c r="BC76" s="219"/>
      <c r="BD76" s="219"/>
      <c r="BE76" s="220"/>
      <c r="BF76" s="228"/>
      <c r="BG76" s="221"/>
      <c r="BH76" s="222"/>
      <c r="BI76" s="242"/>
      <c r="BJ76" s="242"/>
      <c r="BK76" s="242"/>
      <c r="BL76" s="242"/>
      <c r="BM76" s="242"/>
      <c r="BN76" s="242"/>
      <c r="BO76" s="243"/>
      <c r="BP76" s="242"/>
      <c r="BQ76" s="245"/>
      <c r="BR76" s="253"/>
      <c r="BS76" s="254"/>
      <c r="BT76" s="254"/>
      <c r="BU76" s="254"/>
      <c r="BV76" s="251"/>
      <c r="BW76" s="251"/>
      <c r="BX76" s="252"/>
      <c r="BY76" s="253"/>
      <c r="BZ76" s="254"/>
      <c r="CA76" s="256"/>
    </row>
    <row r="77" spans="1:79" ht="151.5" customHeight="1" x14ac:dyDescent="0.3">
      <c r="A77" s="260" t="str">
        <f>IFERROR(INDEX(Riesgos!$A$7:$M$12,MATCH(E77,INDEX(Riesgos!$A$7:$M$12,,MATCH(E$7,Riesgos!$A$6:$M$6,0)),0),MATCH(A$7,Riesgos!$A$6:$M$6,0)),"")</f>
        <v/>
      </c>
      <c r="B77" s="124" t="str">
        <f>IFERROR(INDEX(Riesgos!$A$7:$M$12,MATCH(E77,INDEX(Riesgos!$A$7:$M$12,,MATCH(E$7,Riesgos!$A$6:$M$6,0)),0),MATCH(B$7,Riesgos!$A$6:$M$6,0)),"")</f>
        <v/>
      </c>
      <c r="C77" s="124"/>
      <c r="D77" s="125" t="str">
        <f>IFERROR(INDEX(Riesgos!$A$7:$M$12,MATCH(E77,INDEX(Riesgos!$A$7:$M$12,,MATCH(E$7,Riesgos!$A$6:$M$6,0)),0),MATCH(D$7,Riesgos!$A$6:$M$6,0)),"")</f>
        <v/>
      </c>
      <c r="E77" s="189"/>
      <c r="F77" s="189"/>
      <c r="G77" s="127" t="str">
        <f t="shared" si="2"/>
        <v/>
      </c>
      <c r="H77" s="198"/>
      <c r="I77" s="129" t="str">
        <f>IF(A76=A77,IFERROR(IF(AND(#REF!="Probabilidad",#REF!="Probabilidad"),(#REF!-(+#REF!*#REF!)),IF(#REF!="Probabilidad",(#REF!-(+#REF!*#REF!)),IF(#REF!="Impacto",#REF!,""))),""),IFERROR(IF(#REF!="Probabilidad",(#REF!-(+#REF!*#REF!)),IF(#REF!="Impacto",#REF!,"")),""))</f>
        <v/>
      </c>
      <c r="J77" s="128" t="str">
        <f>IFERROR(IF(I77="","",IF(I77&lt;='Listas y tablas'!$L$3,"Muy Baja",IF(I77&lt;='Listas y tablas'!$L$4,"Baja",IF(I77&lt;='Listas y tablas'!$L$5,"Media",IF(I77&lt;='Listas y tablas'!$L$6,"Alta","Muy Alta"))))),"")</f>
        <v/>
      </c>
      <c r="K77" s="200"/>
      <c r="L77" s="261"/>
      <c r="M77" s="141"/>
      <c r="N77" s="121"/>
      <c r="O77" s="121"/>
      <c r="P77" s="142"/>
      <c r="Q77" s="259"/>
      <c r="R77" s="121"/>
      <c r="S77" s="121"/>
      <c r="T77" s="121"/>
      <c r="U77" s="121"/>
      <c r="V77" s="139"/>
      <c r="W77" s="141"/>
      <c r="X77" s="121"/>
      <c r="Y77" s="121"/>
      <c r="Z77" s="121"/>
      <c r="AA77" s="121"/>
      <c r="AB77" s="121"/>
      <c r="AC77" s="120"/>
      <c r="AD77" s="121"/>
      <c r="AE77" s="142"/>
      <c r="AF77" s="168"/>
      <c r="AG77" s="165"/>
      <c r="AH77" s="165"/>
      <c r="AI77" s="207"/>
      <c r="AJ77" s="164"/>
      <c r="AK77" s="164"/>
      <c r="AL77" s="167"/>
      <c r="AM77" s="168"/>
      <c r="AN77" s="185"/>
      <c r="AO77" s="304"/>
      <c r="AP77" s="217"/>
      <c r="AQ77" s="217"/>
      <c r="AR77" s="217"/>
      <c r="AS77" s="217"/>
      <c r="AT77" s="217"/>
      <c r="AU77" s="217"/>
      <c r="AV77" s="218"/>
      <c r="AW77" s="217"/>
      <c r="AX77" s="232"/>
      <c r="AY77" s="236"/>
      <c r="AZ77" s="221"/>
      <c r="BA77" s="221"/>
      <c r="BB77" s="221"/>
      <c r="BC77" s="219"/>
      <c r="BD77" s="219"/>
      <c r="BE77" s="220"/>
      <c r="BF77" s="228"/>
      <c r="BG77" s="221"/>
      <c r="BH77" s="222"/>
      <c r="BI77" s="242"/>
      <c r="BJ77" s="242"/>
      <c r="BK77" s="242"/>
      <c r="BL77" s="242"/>
      <c r="BM77" s="242"/>
      <c r="BN77" s="242"/>
      <c r="BO77" s="243"/>
      <c r="BP77" s="242"/>
      <c r="BQ77" s="245"/>
      <c r="BR77" s="253"/>
      <c r="BS77" s="254"/>
      <c r="BT77" s="254"/>
      <c r="BU77" s="254"/>
      <c r="BV77" s="251"/>
      <c r="BW77" s="251"/>
      <c r="BX77" s="252"/>
      <c r="BY77" s="253"/>
      <c r="BZ77" s="254"/>
      <c r="CA77" s="256"/>
    </row>
    <row r="78" spans="1:79" ht="151.5" customHeight="1" x14ac:dyDescent="0.3">
      <c r="A78" s="260" t="str">
        <f>IFERROR(INDEX(Riesgos!$A$7:$M$12,MATCH(E78,INDEX(Riesgos!$A$7:$M$12,,MATCH(E$7,Riesgos!$A$6:$M$6,0)),0),MATCH(A$7,Riesgos!$A$6:$M$6,0)),"")</f>
        <v/>
      </c>
      <c r="B78" s="124" t="str">
        <f>IFERROR(INDEX(Riesgos!$A$7:$M$12,MATCH(E78,INDEX(Riesgos!$A$7:$M$12,,MATCH(E$7,Riesgos!$A$6:$M$6,0)),0),MATCH(B$7,Riesgos!$A$6:$M$6,0)),"")</f>
        <v/>
      </c>
      <c r="C78" s="124"/>
      <c r="D78" s="125" t="str">
        <f>IFERROR(INDEX(Riesgos!$A$7:$M$12,MATCH(E78,INDEX(Riesgos!$A$7:$M$12,,MATCH(E$7,Riesgos!$A$6:$M$6,0)),0),MATCH(D$7,Riesgos!$A$6:$M$6,0)),"")</f>
        <v/>
      </c>
      <c r="E78" s="189"/>
      <c r="F78" s="189"/>
      <c r="G78" s="127" t="str">
        <f t="shared" si="2"/>
        <v/>
      </c>
      <c r="H78" s="198"/>
      <c r="I78" s="129" t="str">
        <f>IF(A77=A78,IFERROR(IF(AND(#REF!="Probabilidad",#REF!="Probabilidad"),(#REF!-(+#REF!*#REF!)),IF(#REF!="Probabilidad",(#REF!-(+#REF!*#REF!)),IF(#REF!="Impacto",#REF!,""))),""),IFERROR(IF(#REF!="Probabilidad",(#REF!-(+#REF!*#REF!)),IF(#REF!="Impacto",#REF!,"")),""))</f>
        <v/>
      </c>
      <c r="J78" s="128" t="str">
        <f>IFERROR(IF(I78="","",IF(I78&lt;='Listas y tablas'!$L$3,"Muy Baja",IF(I78&lt;='Listas y tablas'!$L$4,"Baja",IF(I78&lt;='Listas y tablas'!$L$5,"Media",IF(I78&lt;='Listas y tablas'!$L$6,"Alta","Muy Alta"))))),"")</f>
        <v/>
      </c>
      <c r="K78" s="200"/>
      <c r="L78" s="261"/>
      <c r="M78" s="141"/>
      <c r="N78" s="121"/>
      <c r="O78" s="121"/>
      <c r="P78" s="142"/>
      <c r="Q78" s="259"/>
      <c r="R78" s="121"/>
      <c r="S78" s="121"/>
      <c r="T78" s="121"/>
      <c r="U78" s="121"/>
      <c r="V78" s="139"/>
      <c r="W78" s="141"/>
      <c r="X78" s="121"/>
      <c r="Y78" s="121"/>
      <c r="Z78" s="121"/>
      <c r="AA78" s="121"/>
      <c r="AB78" s="121"/>
      <c r="AC78" s="120"/>
      <c r="AD78" s="121"/>
      <c r="AE78" s="142"/>
      <c r="AF78" s="168"/>
      <c r="AG78" s="165"/>
      <c r="AH78" s="165"/>
      <c r="AI78" s="207"/>
      <c r="AJ78" s="164"/>
      <c r="AK78" s="164"/>
      <c r="AL78" s="167"/>
      <c r="AM78" s="168"/>
      <c r="AN78" s="185"/>
      <c r="AO78" s="304"/>
      <c r="AP78" s="217"/>
      <c r="AQ78" s="217"/>
      <c r="AR78" s="217"/>
      <c r="AS78" s="217"/>
      <c r="AT78" s="217"/>
      <c r="AU78" s="217"/>
      <c r="AV78" s="218"/>
      <c r="AW78" s="217"/>
      <c r="AX78" s="232"/>
      <c r="AY78" s="236"/>
      <c r="AZ78" s="221"/>
      <c r="BA78" s="221"/>
      <c r="BB78" s="221"/>
      <c r="BC78" s="219"/>
      <c r="BD78" s="219"/>
      <c r="BE78" s="220"/>
      <c r="BF78" s="228"/>
      <c r="BG78" s="221"/>
      <c r="BH78" s="222"/>
      <c r="BI78" s="242"/>
      <c r="BJ78" s="242"/>
      <c r="BK78" s="242"/>
      <c r="BL78" s="242"/>
      <c r="BM78" s="242"/>
      <c r="BN78" s="242"/>
      <c r="BO78" s="243"/>
      <c r="BP78" s="242"/>
      <c r="BQ78" s="245"/>
      <c r="BR78" s="253"/>
      <c r="BS78" s="254"/>
      <c r="BT78" s="254"/>
      <c r="BU78" s="254"/>
      <c r="BV78" s="251"/>
      <c r="BW78" s="251"/>
      <c r="BX78" s="252"/>
      <c r="BY78" s="253"/>
      <c r="BZ78" s="254"/>
      <c r="CA78" s="256"/>
    </row>
    <row r="79" spans="1:79" ht="151.5" customHeight="1" x14ac:dyDescent="0.3">
      <c r="A79" s="260" t="str">
        <f>IFERROR(INDEX(Riesgos!$A$7:$M$12,MATCH(E79,INDEX(Riesgos!$A$7:$M$12,,MATCH(E$7,Riesgos!$A$6:$M$6,0)),0),MATCH(A$7,Riesgos!$A$6:$M$6,0)),"")</f>
        <v/>
      </c>
      <c r="B79" s="124" t="str">
        <f>IFERROR(INDEX(Riesgos!$A$7:$M$12,MATCH(E79,INDEX(Riesgos!$A$7:$M$12,,MATCH(E$7,Riesgos!$A$6:$M$6,0)),0),MATCH(B$7,Riesgos!$A$6:$M$6,0)),"")</f>
        <v/>
      </c>
      <c r="C79" s="124"/>
      <c r="D79" s="125" t="str">
        <f>IFERROR(INDEX(Riesgos!$A$7:$M$12,MATCH(E79,INDEX(Riesgos!$A$7:$M$12,,MATCH(E$7,Riesgos!$A$6:$M$6,0)),0),MATCH(D$7,Riesgos!$A$6:$M$6,0)),"")</f>
        <v/>
      </c>
      <c r="E79" s="189"/>
      <c r="F79" s="189"/>
      <c r="G79" s="127" t="str">
        <f t="shared" si="2"/>
        <v/>
      </c>
      <c r="H79" s="198"/>
      <c r="I79" s="129" t="str">
        <f>IF(A78=A79,IFERROR(IF(AND(#REF!="Probabilidad",#REF!="Probabilidad"),(#REF!-(+#REF!*#REF!)),IF(#REF!="Probabilidad",(#REF!-(+#REF!*#REF!)),IF(#REF!="Impacto",#REF!,""))),""),IFERROR(IF(#REF!="Probabilidad",(#REF!-(+#REF!*#REF!)),IF(#REF!="Impacto",#REF!,"")),""))</f>
        <v/>
      </c>
      <c r="J79" s="128" t="str">
        <f>IFERROR(IF(I79="","",IF(I79&lt;='Listas y tablas'!$L$3,"Muy Baja",IF(I79&lt;='Listas y tablas'!$L$4,"Baja",IF(I79&lt;='Listas y tablas'!$L$5,"Media",IF(I79&lt;='Listas y tablas'!$L$6,"Alta","Muy Alta"))))),"")</f>
        <v/>
      </c>
      <c r="K79" s="200"/>
      <c r="L79" s="261"/>
      <c r="M79" s="141"/>
      <c r="N79" s="121"/>
      <c r="O79" s="121"/>
      <c r="P79" s="142"/>
      <c r="Q79" s="259"/>
      <c r="R79" s="121"/>
      <c r="S79" s="121"/>
      <c r="T79" s="121"/>
      <c r="U79" s="121"/>
      <c r="V79" s="139"/>
      <c r="W79" s="141"/>
      <c r="X79" s="121"/>
      <c r="Y79" s="121"/>
      <c r="Z79" s="121"/>
      <c r="AA79" s="121"/>
      <c r="AB79" s="121"/>
      <c r="AC79" s="120"/>
      <c r="AD79" s="121"/>
      <c r="AE79" s="142"/>
      <c r="AF79" s="168"/>
      <c r="AG79" s="165"/>
      <c r="AH79" s="165"/>
      <c r="AI79" s="207"/>
      <c r="AJ79" s="164"/>
      <c r="AK79" s="164"/>
      <c r="AL79" s="167"/>
      <c r="AM79" s="168"/>
      <c r="AN79" s="185"/>
      <c r="AO79" s="304"/>
      <c r="AP79" s="217"/>
      <c r="AQ79" s="217"/>
      <c r="AR79" s="217"/>
      <c r="AS79" s="217"/>
      <c r="AT79" s="217"/>
      <c r="AU79" s="217"/>
      <c r="AV79" s="218"/>
      <c r="AW79" s="217"/>
      <c r="AX79" s="232"/>
      <c r="AY79" s="236"/>
      <c r="AZ79" s="221"/>
      <c r="BA79" s="221"/>
      <c r="BB79" s="221"/>
      <c r="BC79" s="219"/>
      <c r="BD79" s="219"/>
      <c r="BE79" s="220"/>
      <c r="BF79" s="228"/>
      <c r="BG79" s="221"/>
      <c r="BH79" s="222"/>
      <c r="BI79" s="242"/>
      <c r="BJ79" s="242"/>
      <c r="BK79" s="242"/>
      <c r="BL79" s="242"/>
      <c r="BM79" s="242"/>
      <c r="BN79" s="242"/>
      <c r="BO79" s="243"/>
      <c r="BP79" s="242"/>
      <c r="BQ79" s="245"/>
      <c r="BR79" s="253"/>
      <c r="BS79" s="254"/>
      <c r="BT79" s="254"/>
      <c r="BU79" s="254"/>
      <c r="BV79" s="251"/>
      <c r="BW79" s="251"/>
      <c r="BX79" s="252"/>
      <c r="BY79" s="253"/>
      <c r="BZ79" s="254"/>
      <c r="CA79" s="256"/>
    </row>
    <row r="80" spans="1:79" ht="151.5" customHeight="1" x14ac:dyDescent="0.3">
      <c r="A80" s="260" t="str">
        <f>IFERROR(INDEX(Riesgos!$A$7:$M$12,MATCH(E80,INDEX(Riesgos!$A$7:$M$12,,MATCH(E$7,Riesgos!$A$6:$M$6,0)),0),MATCH(A$7,Riesgos!$A$6:$M$6,0)),"")</f>
        <v/>
      </c>
      <c r="B80" s="124" t="str">
        <f>IFERROR(INDEX(Riesgos!$A$7:$M$12,MATCH(E80,INDEX(Riesgos!$A$7:$M$12,,MATCH(E$7,Riesgos!$A$6:$M$6,0)),0),MATCH(B$7,Riesgos!$A$6:$M$6,0)),"")</f>
        <v/>
      </c>
      <c r="C80" s="124"/>
      <c r="D80" s="125" t="str">
        <f>IFERROR(INDEX(Riesgos!$A$7:$M$12,MATCH(E80,INDEX(Riesgos!$A$7:$M$12,,MATCH(E$7,Riesgos!$A$6:$M$6,0)),0),MATCH(D$7,Riesgos!$A$6:$M$6,0)),"")</f>
        <v/>
      </c>
      <c r="E80" s="189"/>
      <c r="F80" s="189"/>
      <c r="G80" s="127" t="str">
        <f t="shared" si="2"/>
        <v/>
      </c>
      <c r="H80" s="198"/>
      <c r="I80" s="129" t="str">
        <f>IF(A79=A80,IFERROR(IF(AND(#REF!="Probabilidad",#REF!="Probabilidad"),(#REF!-(+#REF!*#REF!)),IF(#REF!="Probabilidad",(#REF!-(+#REF!*#REF!)),IF(#REF!="Impacto",#REF!,""))),""),IFERROR(IF(#REF!="Probabilidad",(#REF!-(+#REF!*#REF!)),IF(#REF!="Impacto",#REF!,"")),""))</f>
        <v/>
      </c>
      <c r="J80" s="128" t="str">
        <f>IFERROR(IF(I80="","",IF(I80&lt;='Listas y tablas'!$L$3,"Muy Baja",IF(I80&lt;='Listas y tablas'!$L$4,"Baja",IF(I80&lt;='Listas y tablas'!$L$5,"Media",IF(I80&lt;='Listas y tablas'!$L$6,"Alta","Muy Alta"))))),"")</f>
        <v/>
      </c>
      <c r="K80" s="200"/>
      <c r="L80" s="261"/>
      <c r="M80" s="141"/>
      <c r="N80" s="121"/>
      <c r="O80" s="121"/>
      <c r="P80" s="142"/>
      <c r="Q80" s="259"/>
      <c r="R80" s="121"/>
      <c r="S80" s="121"/>
      <c r="T80" s="121"/>
      <c r="U80" s="121"/>
      <c r="V80" s="139"/>
      <c r="W80" s="141"/>
      <c r="X80" s="121"/>
      <c r="Y80" s="121"/>
      <c r="Z80" s="121"/>
      <c r="AA80" s="121"/>
      <c r="AB80" s="121"/>
      <c r="AC80" s="120"/>
      <c r="AD80" s="121"/>
      <c r="AE80" s="142"/>
      <c r="AF80" s="168"/>
      <c r="AG80" s="165"/>
      <c r="AH80" s="165"/>
      <c r="AI80" s="207"/>
      <c r="AJ80" s="164"/>
      <c r="AK80" s="164"/>
      <c r="AL80" s="167"/>
      <c r="AM80" s="168"/>
      <c r="AN80" s="185"/>
      <c r="AO80" s="304"/>
      <c r="AP80" s="217"/>
      <c r="AQ80" s="217"/>
      <c r="AR80" s="217"/>
      <c r="AS80" s="217"/>
      <c r="AT80" s="217"/>
      <c r="AU80" s="217"/>
      <c r="AV80" s="218"/>
      <c r="AW80" s="217"/>
      <c r="AX80" s="232"/>
      <c r="AY80" s="236"/>
      <c r="AZ80" s="221"/>
      <c r="BA80" s="221"/>
      <c r="BB80" s="221"/>
      <c r="BC80" s="219"/>
      <c r="BD80" s="219"/>
      <c r="BE80" s="220"/>
      <c r="BF80" s="228"/>
      <c r="BG80" s="221"/>
      <c r="BH80" s="222"/>
      <c r="BI80" s="242"/>
      <c r="BJ80" s="242"/>
      <c r="BK80" s="242"/>
      <c r="BL80" s="242"/>
      <c r="BM80" s="242"/>
      <c r="BN80" s="242"/>
      <c r="BO80" s="243"/>
      <c r="BP80" s="242"/>
      <c r="BQ80" s="245"/>
      <c r="BR80" s="253"/>
      <c r="BS80" s="254"/>
      <c r="BT80" s="254"/>
      <c r="BU80" s="254"/>
      <c r="BV80" s="251"/>
      <c r="BW80" s="251"/>
      <c r="BX80" s="252"/>
      <c r="BY80" s="253"/>
      <c r="BZ80" s="254"/>
      <c r="CA80" s="256"/>
    </row>
    <row r="81" spans="1:79" ht="151.5" customHeight="1" x14ac:dyDescent="0.3">
      <c r="A81" s="260" t="str">
        <f>IFERROR(INDEX(Riesgos!$A$7:$M$12,MATCH(E81,INDEX(Riesgos!$A$7:$M$12,,MATCH(E$7,Riesgos!$A$6:$M$6,0)),0),MATCH(A$7,Riesgos!$A$6:$M$6,0)),"")</f>
        <v/>
      </c>
      <c r="B81" s="124" t="str">
        <f>IFERROR(INDEX(Riesgos!$A$7:$M$12,MATCH(E81,INDEX(Riesgos!$A$7:$M$12,,MATCH(E$7,Riesgos!$A$6:$M$6,0)),0),MATCH(B$7,Riesgos!$A$6:$M$6,0)),"")</f>
        <v/>
      </c>
      <c r="C81" s="124"/>
      <c r="D81" s="125" t="str">
        <f>IFERROR(INDEX(Riesgos!$A$7:$M$12,MATCH(E81,INDEX(Riesgos!$A$7:$M$12,,MATCH(E$7,Riesgos!$A$6:$M$6,0)),0),MATCH(D$7,Riesgos!$A$6:$M$6,0)),"")</f>
        <v/>
      </c>
      <c r="E81" s="189"/>
      <c r="F81" s="189"/>
      <c r="G81" s="127" t="str">
        <f t="shared" si="2"/>
        <v/>
      </c>
      <c r="H81" s="198"/>
      <c r="I81" s="129" t="str">
        <f>IF(A80=A81,IFERROR(IF(AND(#REF!="Probabilidad",#REF!="Probabilidad"),(#REF!-(+#REF!*#REF!)),IF(#REF!="Probabilidad",(#REF!-(+#REF!*#REF!)),IF(#REF!="Impacto",#REF!,""))),""),IFERROR(IF(#REF!="Probabilidad",(#REF!-(+#REF!*#REF!)),IF(#REF!="Impacto",#REF!,"")),""))</f>
        <v/>
      </c>
      <c r="J81" s="128" t="str">
        <f>IFERROR(IF(I81="","",IF(I81&lt;='Listas y tablas'!$L$3,"Muy Baja",IF(I81&lt;='Listas y tablas'!$L$4,"Baja",IF(I81&lt;='Listas y tablas'!$L$5,"Media",IF(I81&lt;='Listas y tablas'!$L$6,"Alta","Muy Alta"))))),"")</f>
        <v/>
      </c>
      <c r="K81" s="200"/>
      <c r="L81" s="261"/>
      <c r="M81" s="141"/>
      <c r="N81" s="121"/>
      <c r="O81" s="121"/>
      <c r="P81" s="142"/>
      <c r="Q81" s="259"/>
      <c r="R81" s="121"/>
      <c r="S81" s="121"/>
      <c r="T81" s="121"/>
      <c r="U81" s="121"/>
      <c r="V81" s="139"/>
      <c r="W81" s="141"/>
      <c r="X81" s="121"/>
      <c r="Y81" s="121"/>
      <c r="Z81" s="121"/>
      <c r="AA81" s="121"/>
      <c r="AB81" s="121"/>
      <c r="AC81" s="120"/>
      <c r="AD81" s="121"/>
      <c r="AE81" s="142"/>
      <c r="AF81" s="168"/>
      <c r="AG81" s="165"/>
      <c r="AH81" s="165"/>
      <c r="AI81" s="207"/>
      <c r="AJ81" s="164"/>
      <c r="AK81" s="164"/>
      <c r="AL81" s="167"/>
      <c r="AM81" s="168"/>
      <c r="AN81" s="185"/>
      <c r="AO81" s="304"/>
      <c r="AP81" s="217"/>
      <c r="AQ81" s="217"/>
      <c r="AR81" s="217"/>
      <c r="AS81" s="217"/>
      <c r="AT81" s="217"/>
      <c r="AU81" s="217"/>
      <c r="AV81" s="218"/>
      <c r="AW81" s="217"/>
      <c r="AX81" s="232"/>
      <c r="AY81" s="236"/>
      <c r="AZ81" s="221"/>
      <c r="BA81" s="221"/>
      <c r="BB81" s="221"/>
      <c r="BC81" s="219"/>
      <c r="BD81" s="219"/>
      <c r="BE81" s="220"/>
      <c r="BF81" s="228"/>
      <c r="BG81" s="221"/>
      <c r="BH81" s="222"/>
      <c r="BI81" s="242"/>
      <c r="BJ81" s="242"/>
      <c r="BK81" s="242"/>
      <c r="BL81" s="242"/>
      <c r="BM81" s="242"/>
      <c r="BN81" s="242"/>
      <c r="BO81" s="243"/>
      <c r="BP81" s="242"/>
      <c r="BQ81" s="245"/>
      <c r="BR81" s="253"/>
      <c r="BS81" s="254"/>
      <c r="BT81" s="254"/>
      <c r="BU81" s="254"/>
      <c r="BV81" s="251"/>
      <c r="BW81" s="251"/>
      <c r="BX81" s="252"/>
      <c r="BY81" s="253"/>
      <c r="BZ81" s="254"/>
      <c r="CA81" s="256"/>
    </row>
    <row r="82" spans="1:79" ht="151.5" customHeight="1" x14ac:dyDescent="0.3">
      <c r="A82" s="260" t="str">
        <f>IFERROR(INDEX(Riesgos!$A$7:$M$12,MATCH(E82,INDEX(Riesgos!$A$7:$M$12,,MATCH(E$7,Riesgos!$A$6:$M$6,0)),0),MATCH(A$7,Riesgos!$A$6:$M$6,0)),"")</f>
        <v/>
      </c>
      <c r="B82" s="124" t="str">
        <f>IFERROR(INDEX(Riesgos!$A$7:$M$12,MATCH(E82,INDEX(Riesgos!$A$7:$M$12,,MATCH(E$7,Riesgos!$A$6:$M$6,0)),0),MATCH(B$7,Riesgos!$A$6:$M$6,0)),"")</f>
        <v/>
      </c>
      <c r="C82" s="124"/>
      <c r="D82" s="125" t="str">
        <f>IFERROR(INDEX(Riesgos!$A$7:$M$12,MATCH(E82,INDEX(Riesgos!$A$7:$M$12,,MATCH(E$7,Riesgos!$A$6:$M$6,0)),0),MATCH(D$7,Riesgos!$A$6:$M$6,0)),"")</f>
        <v/>
      </c>
      <c r="E82" s="189"/>
      <c r="F82" s="189"/>
      <c r="G82" s="127" t="str">
        <f t="shared" si="2"/>
        <v/>
      </c>
      <c r="H82" s="198"/>
      <c r="I82" s="129" t="str">
        <f>IF(A81=A82,IFERROR(IF(AND(#REF!="Probabilidad",#REF!="Probabilidad"),(#REF!-(+#REF!*#REF!)),IF(#REF!="Probabilidad",(#REF!-(+#REF!*#REF!)),IF(#REF!="Impacto",#REF!,""))),""),IFERROR(IF(#REF!="Probabilidad",(#REF!-(+#REF!*#REF!)),IF(#REF!="Impacto",#REF!,"")),""))</f>
        <v/>
      </c>
      <c r="J82" s="128" t="str">
        <f>IFERROR(IF(I82="","",IF(I82&lt;='Listas y tablas'!$L$3,"Muy Baja",IF(I82&lt;='Listas y tablas'!$L$4,"Baja",IF(I82&lt;='Listas y tablas'!$L$5,"Media",IF(I82&lt;='Listas y tablas'!$L$6,"Alta","Muy Alta"))))),"")</f>
        <v/>
      </c>
      <c r="K82" s="200"/>
      <c r="L82" s="261"/>
      <c r="M82" s="141"/>
      <c r="N82" s="121"/>
      <c r="O82" s="121"/>
      <c r="P82" s="142"/>
      <c r="Q82" s="259"/>
      <c r="R82" s="121"/>
      <c r="S82" s="121"/>
      <c r="T82" s="121"/>
      <c r="U82" s="121"/>
      <c r="V82" s="139"/>
      <c r="W82" s="141"/>
      <c r="X82" s="121"/>
      <c r="Y82" s="121"/>
      <c r="Z82" s="121"/>
      <c r="AA82" s="121"/>
      <c r="AB82" s="121"/>
      <c r="AC82" s="120"/>
      <c r="AD82" s="121"/>
      <c r="AE82" s="142"/>
      <c r="AF82" s="168"/>
      <c r="AG82" s="165"/>
      <c r="AH82" s="165"/>
      <c r="AI82" s="207"/>
      <c r="AJ82" s="164"/>
      <c r="AK82" s="164"/>
      <c r="AL82" s="167"/>
      <c r="AM82" s="168"/>
      <c r="AN82" s="185"/>
      <c r="AO82" s="304"/>
      <c r="AP82" s="217"/>
      <c r="AQ82" s="217"/>
      <c r="AR82" s="217"/>
      <c r="AS82" s="217"/>
      <c r="AT82" s="217"/>
      <c r="AU82" s="217"/>
      <c r="AV82" s="218"/>
      <c r="AW82" s="217"/>
      <c r="AX82" s="232"/>
      <c r="AY82" s="236"/>
      <c r="AZ82" s="221"/>
      <c r="BA82" s="221"/>
      <c r="BB82" s="221"/>
      <c r="BC82" s="219"/>
      <c r="BD82" s="219"/>
      <c r="BE82" s="220"/>
      <c r="BF82" s="228"/>
      <c r="BG82" s="221"/>
      <c r="BH82" s="222"/>
      <c r="BI82" s="242"/>
      <c r="BJ82" s="242"/>
      <c r="BK82" s="242"/>
      <c r="BL82" s="242"/>
      <c r="BM82" s="242"/>
      <c r="BN82" s="242"/>
      <c r="BO82" s="243"/>
      <c r="BP82" s="242"/>
      <c r="BQ82" s="245"/>
      <c r="BR82" s="253"/>
      <c r="BS82" s="254"/>
      <c r="BT82" s="254"/>
      <c r="BU82" s="254"/>
      <c r="BV82" s="251"/>
      <c r="BW82" s="251"/>
      <c r="BX82" s="252"/>
      <c r="BY82" s="253"/>
      <c r="BZ82" s="254"/>
      <c r="CA82" s="256"/>
    </row>
    <row r="83" spans="1:79" ht="151.5" customHeight="1" x14ac:dyDescent="0.3">
      <c r="A83" s="260" t="str">
        <f>IFERROR(INDEX(Riesgos!$A$7:$M$12,MATCH(E83,INDEX(Riesgos!$A$7:$M$12,,MATCH(E$7,Riesgos!$A$6:$M$6,0)),0),MATCH(A$7,Riesgos!$A$6:$M$6,0)),"")</f>
        <v/>
      </c>
      <c r="B83" s="124" t="str">
        <f>IFERROR(INDEX(Riesgos!$A$7:$M$12,MATCH(E83,INDEX(Riesgos!$A$7:$M$12,,MATCH(E$7,Riesgos!$A$6:$M$6,0)),0),MATCH(B$7,Riesgos!$A$6:$M$6,0)),"")</f>
        <v/>
      </c>
      <c r="C83" s="124"/>
      <c r="D83" s="125" t="str">
        <f>IFERROR(INDEX(Riesgos!$A$7:$M$12,MATCH(E83,INDEX(Riesgos!$A$7:$M$12,,MATCH(E$7,Riesgos!$A$6:$M$6,0)),0),MATCH(D$7,Riesgos!$A$6:$M$6,0)),"")</f>
        <v/>
      </c>
      <c r="E83" s="189"/>
      <c r="F83" s="189"/>
      <c r="G83" s="127" t="str">
        <f t="shared" si="2"/>
        <v/>
      </c>
      <c r="H83" s="198"/>
      <c r="I83" s="129" t="str">
        <f>IF(A82=A83,IFERROR(IF(AND(#REF!="Probabilidad",#REF!="Probabilidad"),(#REF!-(+#REF!*#REF!)),IF(#REF!="Probabilidad",(#REF!-(+#REF!*#REF!)),IF(#REF!="Impacto",#REF!,""))),""),IFERROR(IF(#REF!="Probabilidad",(#REF!-(+#REF!*#REF!)),IF(#REF!="Impacto",#REF!,"")),""))</f>
        <v/>
      </c>
      <c r="J83" s="128" t="str">
        <f>IFERROR(IF(I83="","",IF(I83&lt;='Listas y tablas'!$L$3,"Muy Baja",IF(I83&lt;='Listas y tablas'!$L$4,"Baja",IF(I83&lt;='Listas y tablas'!$L$5,"Media",IF(I83&lt;='Listas y tablas'!$L$6,"Alta","Muy Alta"))))),"")</f>
        <v/>
      </c>
      <c r="K83" s="200"/>
      <c r="L83" s="261"/>
      <c r="M83" s="141"/>
      <c r="N83" s="121"/>
      <c r="O83" s="121"/>
      <c r="P83" s="142"/>
      <c r="Q83" s="259"/>
      <c r="R83" s="121"/>
      <c r="S83" s="121"/>
      <c r="T83" s="121"/>
      <c r="U83" s="121"/>
      <c r="V83" s="139"/>
      <c r="W83" s="141"/>
      <c r="X83" s="121"/>
      <c r="Y83" s="121"/>
      <c r="Z83" s="121"/>
      <c r="AA83" s="121"/>
      <c r="AB83" s="121"/>
      <c r="AC83" s="120"/>
      <c r="AD83" s="121"/>
      <c r="AE83" s="142"/>
      <c r="AF83" s="168"/>
      <c r="AG83" s="165"/>
      <c r="AH83" s="165"/>
      <c r="AI83" s="207"/>
      <c r="AJ83" s="164"/>
      <c r="AK83" s="164"/>
      <c r="AL83" s="167"/>
      <c r="AM83" s="168"/>
      <c r="AN83" s="185"/>
      <c r="AO83" s="304"/>
      <c r="AP83" s="217"/>
      <c r="AQ83" s="217"/>
      <c r="AR83" s="217"/>
      <c r="AS83" s="217"/>
      <c r="AT83" s="217"/>
      <c r="AU83" s="217"/>
      <c r="AV83" s="218"/>
      <c r="AW83" s="217"/>
      <c r="AX83" s="232"/>
      <c r="AY83" s="236"/>
      <c r="AZ83" s="221"/>
      <c r="BA83" s="221"/>
      <c r="BB83" s="221"/>
      <c r="BC83" s="219"/>
      <c r="BD83" s="219"/>
      <c r="BE83" s="220"/>
      <c r="BF83" s="228"/>
      <c r="BG83" s="221"/>
      <c r="BH83" s="222"/>
      <c r="BI83" s="242"/>
      <c r="BJ83" s="242"/>
      <c r="BK83" s="242"/>
      <c r="BL83" s="242"/>
      <c r="BM83" s="242"/>
      <c r="BN83" s="242"/>
      <c r="BO83" s="243"/>
      <c r="BP83" s="242"/>
      <c r="BQ83" s="245"/>
      <c r="BR83" s="253"/>
      <c r="BS83" s="254"/>
      <c r="BT83" s="254"/>
      <c r="BU83" s="254"/>
      <c r="BV83" s="251"/>
      <c r="BW83" s="251"/>
      <c r="BX83" s="252"/>
      <c r="BY83" s="253"/>
      <c r="BZ83" s="254"/>
      <c r="CA83" s="256"/>
    </row>
    <row r="84" spans="1:79" ht="151.5" customHeight="1" x14ac:dyDescent="0.3">
      <c r="A84" s="260" t="str">
        <f>IFERROR(INDEX(Riesgos!$A$7:$M$12,MATCH(E84,INDEX(Riesgos!$A$7:$M$12,,MATCH(E$7,Riesgos!$A$6:$M$6,0)),0),MATCH(A$7,Riesgos!$A$6:$M$6,0)),"")</f>
        <v/>
      </c>
      <c r="B84" s="124" t="str">
        <f>IFERROR(INDEX(Riesgos!$A$7:$M$12,MATCH(E84,INDEX(Riesgos!$A$7:$M$12,,MATCH(E$7,Riesgos!$A$6:$M$6,0)),0),MATCH(B$7,Riesgos!$A$6:$M$6,0)),"")</f>
        <v/>
      </c>
      <c r="C84" s="124"/>
      <c r="D84" s="125" t="str">
        <f>IFERROR(INDEX(Riesgos!$A$7:$M$12,MATCH(E84,INDEX(Riesgos!$A$7:$M$12,,MATCH(E$7,Riesgos!$A$6:$M$6,0)),0),MATCH(D$7,Riesgos!$A$6:$M$6,0)),"")</f>
        <v/>
      </c>
      <c r="E84" s="189"/>
      <c r="F84" s="189"/>
      <c r="G84" s="127" t="str">
        <f t="shared" si="2"/>
        <v/>
      </c>
      <c r="H84" s="198"/>
      <c r="I84" s="129" t="str">
        <f>IF(A83=A84,IFERROR(IF(AND(#REF!="Probabilidad",#REF!="Probabilidad"),(#REF!-(+#REF!*#REF!)),IF(#REF!="Probabilidad",(#REF!-(+#REF!*#REF!)),IF(#REF!="Impacto",#REF!,""))),""),IFERROR(IF(#REF!="Probabilidad",(#REF!-(+#REF!*#REF!)),IF(#REF!="Impacto",#REF!,"")),""))</f>
        <v/>
      </c>
      <c r="J84" s="128" t="str">
        <f>IFERROR(IF(I84="","",IF(I84&lt;='Listas y tablas'!$L$3,"Muy Baja",IF(I84&lt;='Listas y tablas'!$L$4,"Baja",IF(I84&lt;='Listas y tablas'!$L$5,"Media",IF(I84&lt;='Listas y tablas'!$L$6,"Alta","Muy Alta"))))),"")</f>
        <v/>
      </c>
      <c r="K84" s="200"/>
      <c r="L84" s="261"/>
      <c r="M84" s="141"/>
      <c r="N84" s="121"/>
      <c r="O84" s="121"/>
      <c r="P84" s="142"/>
      <c r="Q84" s="259"/>
      <c r="R84" s="121"/>
      <c r="S84" s="121"/>
      <c r="T84" s="121"/>
      <c r="U84" s="121"/>
      <c r="V84" s="139"/>
      <c r="W84" s="141"/>
      <c r="X84" s="121"/>
      <c r="Y84" s="121"/>
      <c r="Z84" s="121"/>
      <c r="AA84" s="121"/>
      <c r="AB84" s="121"/>
      <c r="AC84" s="120"/>
      <c r="AD84" s="121"/>
      <c r="AE84" s="142"/>
      <c r="AF84" s="168"/>
      <c r="AG84" s="165"/>
      <c r="AH84" s="165"/>
      <c r="AI84" s="207"/>
      <c r="AJ84" s="164"/>
      <c r="AK84" s="164"/>
      <c r="AL84" s="167"/>
      <c r="AM84" s="168"/>
      <c r="AN84" s="185"/>
      <c r="AO84" s="304"/>
      <c r="AP84" s="217"/>
      <c r="AQ84" s="217"/>
      <c r="AR84" s="217"/>
      <c r="AS84" s="217"/>
      <c r="AT84" s="217"/>
      <c r="AU84" s="217"/>
      <c r="AV84" s="218"/>
      <c r="AW84" s="217"/>
      <c r="AX84" s="232"/>
      <c r="AY84" s="236"/>
      <c r="AZ84" s="221"/>
      <c r="BA84" s="221"/>
      <c r="BB84" s="221"/>
      <c r="BC84" s="219"/>
      <c r="BD84" s="219"/>
      <c r="BE84" s="220"/>
      <c r="BF84" s="228"/>
      <c r="BG84" s="221"/>
      <c r="BH84" s="222"/>
      <c r="BI84" s="242"/>
      <c r="BJ84" s="242"/>
      <c r="BK84" s="242"/>
      <c r="BL84" s="242"/>
      <c r="BM84" s="242"/>
      <c r="BN84" s="242"/>
      <c r="BO84" s="243"/>
      <c r="BP84" s="242"/>
      <c r="BQ84" s="245"/>
      <c r="BR84" s="253"/>
      <c r="BS84" s="254"/>
      <c r="BT84" s="254"/>
      <c r="BU84" s="254"/>
      <c r="BV84" s="251"/>
      <c r="BW84" s="251"/>
      <c r="BX84" s="252"/>
      <c r="BY84" s="253"/>
      <c r="BZ84" s="254"/>
      <c r="CA84" s="256"/>
    </row>
    <row r="85" spans="1:79" ht="151.5" customHeight="1" x14ac:dyDescent="0.3">
      <c r="A85" s="260" t="str">
        <f>IFERROR(INDEX(Riesgos!$A$7:$M$12,MATCH(E85,INDEX(Riesgos!$A$7:$M$12,,MATCH(E$7,Riesgos!$A$6:$M$6,0)),0),MATCH(A$7,Riesgos!$A$6:$M$6,0)),"")</f>
        <v/>
      </c>
      <c r="B85" s="124" t="str">
        <f>IFERROR(INDEX(Riesgos!$A$7:$M$12,MATCH(E85,INDEX(Riesgos!$A$7:$M$12,,MATCH(E$7,Riesgos!$A$6:$M$6,0)),0),MATCH(B$7,Riesgos!$A$6:$M$6,0)),"")</f>
        <v/>
      </c>
      <c r="C85" s="124"/>
      <c r="D85" s="125" t="str">
        <f>IFERROR(INDEX(Riesgos!$A$7:$M$12,MATCH(E85,INDEX(Riesgos!$A$7:$M$12,,MATCH(E$7,Riesgos!$A$6:$M$6,0)),0),MATCH(D$7,Riesgos!$A$6:$M$6,0)),"")</f>
        <v/>
      </c>
      <c r="E85" s="189"/>
      <c r="F85" s="189"/>
      <c r="G85" s="127" t="str">
        <f t="shared" si="2"/>
        <v/>
      </c>
      <c r="H85" s="198"/>
      <c r="I85" s="129" t="str">
        <f>IF(A84=A85,IFERROR(IF(AND(#REF!="Probabilidad",#REF!="Probabilidad"),(#REF!-(+#REF!*#REF!)),IF(#REF!="Probabilidad",(#REF!-(+#REF!*#REF!)),IF(#REF!="Impacto",#REF!,""))),""),IFERROR(IF(#REF!="Probabilidad",(#REF!-(+#REF!*#REF!)),IF(#REF!="Impacto",#REF!,"")),""))</f>
        <v/>
      </c>
      <c r="J85" s="128" t="str">
        <f>IFERROR(IF(I85="","",IF(I85&lt;='Listas y tablas'!$L$3,"Muy Baja",IF(I85&lt;='Listas y tablas'!$L$4,"Baja",IF(I85&lt;='Listas y tablas'!$L$5,"Media",IF(I85&lt;='Listas y tablas'!$L$6,"Alta","Muy Alta"))))),"")</f>
        <v/>
      </c>
      <c r="K85" s="200"/>
      <c r="L85" s="261"/>
      <c r="M85" s="141"/>
      <c r="N85" s="121"/>
      <c r="O85" s="121"/>
      <c r="P85" s="142"/>
      <c r="Q85" s="259"/>
      <c r="R85" s="121"/>
      <c r="S85" s="121"/>
      <c r="T85" s="121"/>
      <c r="U85" s="121"/>
      <c r="V85" s="139"/>
      <c r="W85" s="141"/>
      <c r="X85" s="121"/>
      <c r="Y85" s="121"/>
      <c r="Z85" s="121"/>
      <c r="AA85" s="121"/>
      <c r="AB85" s="121"/>
      <c r="AC85" s="120"/>
      <c r="AD85" s="121"/>
      <c r="AE85" s="142"/>
      <c r="AF85" s="168"/>
      <c r="AG85" s="165"/>
      <c r="AH85" s="165"/>
      <c r="AI85" s="207"/>
      <c r="AJ85" s="164"/>
      <c r="AK85" s="164"/>
      <c r="AL85" s="167"/>
      <c r="AM85" s="168"/>
      <c r="AN85" s="185"/>
      <c r="AO85" s="304"/>
      <c r="AP85" s="217"/>
      <c r="AQ85" s="217"/>
      <c r="AR85" s="217"/>
      <c r="AS85" s="217"/>
      <c r="AT85" s="217"/>
      <c r="AU85" s="217"/>
      <c r="AV85" s="218"/>
      <c r="AW85" s="217"/>
      <c r="AX85" s="232"/>
      <c r="AY85" s="236"/>
      <c r="AZ85" s="221"/>
      <c r="BA85" s="221"/>
      <c r="BB85" s="221"/>
      <c r="BC85" s="219"/>
      <c r="BD85" s="219"/>
      <c r="BE85" s="220"/>
      <c r="BF85" s="228"/>
      <c r="BG85" s="221"/>
      <c r="BH85" s="222"/>
      <c r="BI85" s="242"/>
      <c r="BJ85" s="242"/>
      <c r="BK85" s="242"/>
      <c r="BL85" s="242"/>
      <c r="BM85" s="242"/>
      <c r="BN85" s="242"/>
      <c r="BO85" s="243"/>
      <c r="BP85" s="242"/>
      <c r="BQ85" s="245"/>
      <c r="BR85" s="253"/>
      <c r="BS85" s="254"/>
      <c r="BT85" s="254"/>
      <c r="BU85" s="254"/>
      <c r="BV85" s="251"/>
      <c r="BW85" s="251"/>
      <c r="BX85" s="252"/>
      <c r="BY85" s="253"/>
      <c r="BZ85" s="254"/>
      <c r="CA85" s="256"/>
    </row>
    <row r="86" spans="1:79" ht="151.5" customHeight="1" x14ac:dyDescent="0.3">
      <c r="A86" s="260" t="str">
        <f>IFERROR(INDEX(Riesgos!$A$7:$M$12,MATCH(E86,INDEX(Riesgos!$A$7:$M$12,,MATCH(E$7,Riesgos!$A$6:$M$6,0)),0),MATCH(A$7,Riesgos!$A$6:$M$6,0)),"")</f>
        <v/>
      </c>
      <c r="B86" s="124" t="str">
        <f>IFERROR(INDEX(Riesgos!$A$7:$M$12,MATCH(E86,INDEX(Riesgos!$A$7:$M$12,,MATCH(E$7,Riesgos!$A$6:$M$6,0)),0),MATCH(B$7,Riesgos!$A$6:$M$6,0)),"")</f>
        <v/>
      </c>
      <c r="C86" s="124"/>
      <c r="D86" s="125" t="str">
        <f>IFERROR(INDEX(Riesgos!$A$7:$M$12,MATCH(E86,INDEX(Riesgos!$A$7:$M$12,,MATCH(E$7,Riesgos!$A$6:$M$6,0)),0),MATCH(D$7,Riesgos!$A$6:$M$6,0)),"")</f>
        <v/>
      </c>
      <c r="E86" s="189"/>
      <c r="F86" s="189"/>
      <c r="G86" s="127" t="str">
        <f t="shared" si="2"/>
        <v/>
      </c>
      <c r="H86" s="198"/>
      <c r="I86" s="129" t="str">
        <f>IF(A85=A86,IFERROR(IF(AND(#REF!="Probabilidad",#REF!="Probabilidad"),(#REF!-(+#REF!*#REF!)),IF(#REF!="Probabilidad",(#REF!-(+#REF!*#REF!)),IF(#REF!="Impacto",#REF!,""))),""),IFERROR(IF(#REF!="Probabilidad",(#REF!-(+#REF!*#REF!)),IF(#REF!="Impacto",#REF!,"")),""))</f>
        <v/>
      </c>
      <c r="J86" s="128" t="str">
        <f>IFERROR(IF(I86="","",IF(I86&lt;='Listas y tablas'!$L$3,"Muy Baja",IF(I86&lt;='Listas y tablas'!$L$4,"Baja",IF(I86&lt;='Listas y tablas'!$L$5,"Media",IF(I86&lt;='Listas y tablas'!$L$6,"Alta","Muy Alta"))))),"")</f>
        <v/>
      </c>
      <c r="K86" s="200"/>
      <c r="L86" s="261"/>
      <c r="M86" s="141"/>
      <c r="N86" s="121"/>
      <c r="O86" s="121"/>
      <c r="P86" s="142"/>
      <c r="Q86" s="259"/>
      <c r="R86" s="121"/>
      <c r="S86" s="121"/>
      <c r="T86" s="121"/>
      <c r="U86" s="121"/>
      <c r="V86" s="139"/>
      <c r="W86" s="141"/>
      <c r="X86" s="121"/>
      <c r="Y86" s="121"/>
      <c r="Z86" s="121"/>
      <c r="AA86" s="121"/>
      <c r="AB86" s="121"/>
      <c r="AC86" s="120"/>
      <c r="AD86" s="121"/>
      <c r="AE86" s="142"/>
      <c r="AF86" s="168"/>
      <c r="AG86" s="165"/>
      <c r="AH86" s="165"/>
      <c r="AI86" s="207"/>
      <c r="AJ86" s="164"/>
      <c r="AK86" s="164"/>
      <c r="AL86" s="167"/>
      <c r="AM86" s="168"/>
      <c r="AN86" s="185"/>
      <c r="AO86" s="304"/>
      <c r="AP86" s="217"/>
      <c r="AQ86" s="217"/>
      <c r="AR86" s="217"/>
      <c r="AS86" s="217"/>
      <c r="AT86" s="217"/>
      <c r="AU86" s="217"/>
      <c r="AV86" s="218"/>
      <c r="AW86" s="217"/>
      <c r="AX86" s="232"/>
      <c r="AY86" s="236"/>
      <c r="AZ86" s="221"/>
      <c r="BA86" s="221"/>
      <c r="BB86" s="221"/>
      <c r="BC86" s="219"/>
      <c r="BD86" s="219"/>
      <c r="BE86" s="220"/>
      <c r="BF86" s="228"/>
      <c r="BG86" s="221"/>
      <c r="BH86" s="222"/>
      <c r="BI86" s="242"/>
      <c r="BJ86" s="242"/>
      <c r="BK86" s="242"/>
      <c r="BL86" s="242"/>
      <c r="BM86" s="242"/>
      <c r="BN86" s="242"/>
      <c r="BO86" s="243"/>
      <c r="BP86" s="242"/>
      <c r="BQ86" s="245"/>
      <c r="BR86" s="253"/>
      <c r="BS86" s="254"/>
      <c r="BT86" s="254"/>
      <c r="BU86" s="254"/>
      <c r="BV86" s="251"/>
      <c r="BW86" s="251"/>
      <c r="BX86" s="252"/>
      <c r="BY86" s="253"/>
      <c r="BZ86" s="254"/>
      <c r="CA86" s="256"/>
    </row>
    <row r="87" spans="1:79" ht="151.5" customHeight="1" x14ac:dyDescent="0.3">
      <c r="A87" s="260" t="str">
        <f>IFERROR(INDEX(Riesgos!$A$7:$M$12,MATCH(E87,INDEX(Riesgos!$A$7:$M$12,,MATCH(E$7,Riesgos!$A$6:$M$6,0)),0),MATCH(A$7,Riesgos!$A$6:$M$6,0)),"")</f>
        <v/>
      </c>
      <c r="B87" s="124" t="str">
        <f>IFERROR(INDEX(Riesgos!$A$7:$M$12,MATCH(E87,INDEX(Riesgos!$A$7:$M$12,,MATCH(E$7,Riesgos!$A$6:$M$6,0)),0),MATCH(B$7,Riesgos!$A$6:$M$6,0)),"")</f>
        <v/>
      </c>
      <c r="C87" s="124"/>
      <c r="D87" s="125" t="str">
        <f>IFERROR(INDEX(Riesgos!$A$7:$M$12,MATCH(E87,INDEX(Riesgos!$A$7:$M$12,,MATCH(E$7,Riesgos!$A$6:$M$6,0)),0),MATCH(D$7,Riesgos!$A$6:$M$6,0)),"")</f>
        <v/>
      </c>
      <c r="E87" s="189"/>
      <c r="F87" s="189"/>
      <c r="G87" s="127" t="str">
        <f t="shared" si="2"/>
        <v/>
      </c>
      <c r="H87" s="198"/>
      <c r="I87" s="129" t="str">
        <f>IF(A86=A87,IFERROR(IF(AND(#REF!="Probabilidad",#REF!="Probabilidad"),(#REF!-(+#REF!*#REF!)),IF(#REF!="Probabilidad",(#REF!-(+#REF!*#REF!)),IF(#REF!="Impacto",#REF!,""))),""),IFERROR(IF(#REF!="Probabilidad",(#REF!-(+#REF!*#REF!)),IF(#REF!="Impacto",#REF!,"")),""))</f>
        <v/>
      </c>
      <c r="J87" s="128" t="str">
        <f>IFERROR(IF(I87="","",IF(I87&lt;='Listas y tablas'!$L$3,"Muy Baja",IF(I87&lt;='Listas y tablas'!$L$4,"Baja",IF(I87&lt;='Listas y tablas'!$L$5,"Media",IF(I87&lt;='Listas y tablas'!$L$6,"Alta","Muy Alta"))))),"")</f>
        <v/>
      </c>
      <c r="K87" s="200"/>
      <c r="L87" s="261"/>
      <c r="M87" s="141"/>
      <c r="N87" s="121"/>
      <c r="O87" s="121"/>
      <c r="P87" s="142"/>
      <c r="Q87" s="259"/>
      <c r="R87" s="121"/>
      <c r="S87" s="121"/>
      <c r="T87" s="121"/>
      <c r="U87" s="121"/>
      <c r="V87" s="139"/>
      <c r="W87" s="141"/>
      <c r="X87" s="121"/>
      <c r="Y87" s="121"/>
      <c r="Z87" s="121"/>
      <c r="AA87" s="121"/>
      <c r="AB87" s="121"/>
      <c r="AC87" s="120"/>
      <c r="AD87" s="121"/>
      <c r="AE87" s="142"/>
      <c r="AF87" s="168"/>
      <c r="AG87" s="165"/>
      <c r="AH87" s="165"/>
      <c r="AI87" s="207"/>
      <c r="AJ87" s="164"/>
      <c r="AK87" s="164"/>
      <c r="AL87" s="167"/>
      <c r="AM87" s="168"/>
      <c r="AN87" s="185"/>
      <c r="AO87" s="304"/>
      <c r="AP87" s="217"/>
      <c r="AQ87" s="217"/>
      <c r="AR87" s="217"/>
      <c r="AS87" s="217"/>
      <c r="AT87" s="217"/>
      <c r="AU87" s="217"/>
      <c r="AV87" s="218"/>
      <c r="AW87" s="217"/>
      <c r="AX87" s="232"/>
      <c r="AY87" s="236"/>
      <c r="AZ87" s="221"/>
      <c r="BA87" s="221"/>
      <c r="BB87" s="221"/>
      <c r="BC87" s="219"/>
      <c r="BD87" s="219"/>
      <c r="BE87" s="220"/>
      <c r="BF87" s="228"/>
      <c r="BG87" s="221"/>
      <c r="BH87" s="222"/>
      <c r="BI87" s="242"/>
      <c r="BJ87" s="242"/>
      <c r="BK87" s="242"/>
      <c r="BL87" s="242"/>
      <c r="BM87" s="242"/>
      <c r="BN87" s="242"/>
      <c r="BO87" s="243"/>
      <c r="BP87" s="242"/>
      <c r="BQ87" s="245"/>
      <c r="BR87" s="253"/>
      <c r="BS87" s="254"/>
      <c r="BT87" s="254"/>
      <c r="BU87" s="254"/>
      <c r="BV87" s="251"/>
      <c r="BW87" s="251"/>
      <c r="BX87" s="252"/>
      <c r="BY87" s="253"/>
      <c r="BZ87" s="254"/>
      <c r="CA87" s="256"/>
    </row>
    <row r="88" spans="1:79" ht="151.5" customHeight="1" x14ac:dyDescent="0.3">
      <c r="A88" s="260" t="str">
        <f>IFERROR(INDEX(Riesgos!$A$7:$M$12,MATCH(E88,INDEX(Riesgos!$A$7:$M$12,,MATCH(E$7,Riesgos!$A$6:$M$6,0)),0),MATCH(A$7,Riesgos!$A$6:$M$6,0)),"")</f>
        <v/>
      </c>
      <c r="B88" s="124" t="str">
        <f>IFERROR(INDEX(Riesgos!$A$7:$M$12,MATCH(E88,INDEX(Riesgos!$A$7:$M$12,,MATCH(E$7,Riesgos!$A$6:$M$6,0)),0),MATCH(B$7,Riesgos!$A$6:$M$6,0)),"")</f>
        <v/>
      </c>
      <c r="C88" s="124"/>
      <c r="D88" s="125" t="str">
        <f>IFERROR(INDEX(Riesgos!$A$7:$M$12,MATCH(E88,INDEX(Riesgos!$A$7:$M$12,,MATCH(E$7,Riesgos!$A$6:$M$6,0)),0),MATCH(D$7,Riesgos!$A$6:$M$6,0)),"")</f>
        <v/>
      </c>
      <c r="E88" s="189"/>
      <c r="F88" s="189"/>
      <c r="G88" s="127" t="str">
        <f t="shared" si="2"/>
        <v/>
      </c>
      <c r="H88" s="198"/>
      <c r="I88" s="129" t="str">
        <f>IF(A87=A88,IFERROR(IF(AND(#REF!="Probabilidad",#REF!="Probabilidad"),(#REF!-(+#REF!*#REF!)),IF(#REF!="Probabilidad",(#REF!-(+#REF!*#REF!)),IF(#REF!="Impacto",#REF!,""))),""),IFERROR(IF(#REF!="Probabilidad",(#REF!-(+#REF!*#REF!)),IF(#REF!="Impacto",#REF!,"")),""))</f>
        <v/>
      </c>
      <c r="J88" s="128" t="str">
        <f>IFERROR(IF(I88="","",IF(I88&lt;='Listas y tablas'!$L$3,"Muy Baja",IF(I88&lt;='Listas y tablas'!$L$4,"Baja",IF(I88&lt;='Listas y tablas'!$L$5,"Media",IF(I88&lt;='Listas y tablas'!$L$6,"Alta","Muy Alta"))))),"")</f>
        <v/>
      </c>
      <c r="K88" s="200"/>
      <c r="L88" s="261"/>
      <c r="M88" s="141"/>
      <c r="N88" s="121"/>
      <c r="O88" s="121"/>
      <c r="P88" s="142"/>
      <c r="Q88" s="259"/>
      <c r="R88" s="121"/>
      <c r="S88" s="121"/>
      <c r="T88" s="121"/>
      <c r="U88" s="121"/>
      <c r="V88" s="139"/>
      <c r="W88" s="141"/>
      <c r="X88" s="121"/>
      <c r="Y88" s="121"/>
      <c r="Z88" s="121"/>
      <c r="AA88" s="121"/>
      <c r="AB88" s="121"/>
      <c r="AC88" s="120"/>
      <c r="AD88" s="121"/>
      <c r="AE88" s="142"/>
      <c r="AF88" s="168"/>
      <c r="AG88" s="165"/>
      <c r="AH88" s="165"/>
      <c r="AI88" s="207"/>
      <c r="AJ88" s="164"/>
      <c r="AK88" s="164"/>
      <c r="AL88" s="167"/>
      <c r="AM88" s="168"/>
      <c r="AN88" s="185"/>
      <c r="AO88" s="304"/>
      <c r="AP88" s="217"/>
      <c r="AQ88" s="217"/>
      <c r="AR88" s="217"/>
      <c r="AS88" s="217"/>
      <c r="AT88" s="217"/>
      <c r="AU88" s="217"/>
      <c r="AV88" s="218"/>
      <c r="AW88" s="217"/>
      <c r="AX88" s="232"/>
      <c r="AY88" s="236"/>
      <c r="AZ88" s="221"/>
      <c r="BA88" s="221"/>
      <c r="BB88" s="221"/>
      <c r="BC88" s="219"/>
      <c r="BD88" s="219"/>
      <c r="BE88" s="220"/>
      <c r="BF88" s="228"/>
      <c r="BG88" s="221"/>
      <c r="BH88" s="222"/>
      <c r="BI88" s="242"/>
      <c r="BJ88" s="242"/>
      <c r="BK88" s="242"/>
      <c r="BL88" s="242"/>
      <c r="BM88" s="242"/>
      <c r="BN88" s="242"/>
      <c r="BO88" s="243"/>
      <c r="BP88" s="242"/>
      <c r="BQ88" s="245"/>
      <c r="BR88" s="253"/>
      <c r="BS88" s="254"/>
      <c r="BT88" s="254"/>
      <c r="BU88" s="254"/>
      <c r="BV88" s="251"/>
      <c r="BW88" s="251"/>
      <c r="BX88" s="252"/>
      <c r="BY88" s="253"/>
      <c r="BZ88" s="254"/>
      <c r="CA88" s="256"/>
    </row>
    <row r="89" spans="1:79" ht="151.5" customHeight="1" x14ac:dyDescent="0.3">
      <c r="A89" s="260" t="str">
        <f>IFERROR(INDEX(Riesgos!$A$7:$M$12,MATCH(E89,INDEX(Riesgos!$A$7:$M$12,,MATCH(E$7,Riesgos!$A$6:$M$6,0)),0),MATCH(A$7,Riesgos!$A$6:$M$6,0)),"")</f>
        <v/>
      </c>
      <c r="B89" s="124" t="str">
        <f>IFERROR(INDEX(Riesgos!$A$7:$M$12,MATCH(E89,INDEX(Riesgos!$A$7:$M$12,,MATCH(E$7,Riesgos!$A$6:$M$6,0)),0),MATCH(B$7,Riesgos!$A$6:$M$6,0)),"")</f>
        <v/>
      </c>
      <c r="C89" s="124"/>
      <c r="D89" s="125" t="str">
        <f>IFERROR(INDEX(Riesgos!$A$7:$M$12,MATCH(E89,INDEX(Riesgos!$A$7:$M$12,,MATCH(E$7,Riesgos!$A$6:$M$6,0)),0),MATCH(D$7,Riesgos!$A$6:$M$6,0)),"")</f>
        <v/>
      </c>
      <c r="E89" s="189"/>
      <c r="F89" s="189"/>
      <c r="G89" s="127" t="str">
        <f t="shared" si="2"/>
        <v/>
      </c>
      <c r="H89" s="198"/>
      <c r="I89" s="129" t="str">
        <f>IF(A88=A89,IFERROR(IF(AND(#REF!="Probabilidad",#REF!="Probabilidad"),(#REF!-(+#REF!*#REF!)),IF(#REF!="Probabilidad",(#REF!-(+#REF!*#REF!)),IF(#REF!="Impacto",#REF!,""))),""),IFERROR(IF(#REF!="Probabilidad",(#REF!-(+#REF!*#REF!)),IF(#REF!="Impacto",#REF!,"")),""))</f>
        <v/>
      </c>
      <c r="J89" s="128" t="str">
        <f>IFERROR(IF(I89="","",IF(I89&lt;='Listas y tablas'!$L$3,"Muy Baja",IF(I89&lt;='Listas y tablas'!$L$4,"Baja",IF(I89&lt;='Listas y tablas'!$L$5,"Media",IF(I89&lt;='Listas y tablas'!$L$6,"Alta","Muy Alta"))))),"")</f>
        <v/>
      </c>
      <c r="K89" s="200"/>
      <c r="L89" s="261"/>
      <c r="M89" s="141"/>
      <c r="N89" s="121"/>
      <c r="O89" s="121"/>
      <c r="P89" s="142"/>
      <c r="Q89" s="259"/>
      <c r="R89" s="121"/>
      <c r="S89" s="121"/>
      <c r="T89" s="121"/>
      <c r="U89" s="121"/>
      <c r="V89" s="139"/>
      <c r="W89" s="141"/>
      <c r="X89" s="121"/>
      <c r="Y89" s="121"/>
      <c r="Z89" s="121"/>
      <c r="AA89" s="121"/>
      <c r="AB89" s="121"/>
      <c r="AC89" s="120"/>
      <c r="AD89" s="121"/>
      <c r="AE89" s="142"/>
      <c r="AF89" s="168"/>
      <c r="AG89" s="165"/>
      <c r="AH89" s="165"/>
      <c r="AI89" s="207"/>
      <c r="AJ89" s="164"/>
      <c r="AK89" s="164"/>
      <c r="AL89" s="167"/>
      <c r="AM89" s="168"/>
      <c r="AN89" s="185"/>
      <c r="AO89" s="304"/>
      <c r="AP89" s="217"/>
      <c r="AQ89" s="217"/>
      <c r="AR89" s="217"/>
      <c r="AS89" s="217"/>
      <c r="AT89" s="217"/>
      <c r="AU89" s="217"/>
      <c r="AV89" s="218"/>
      <c r="AW89" s="217"/>
      <c r="AX89" s="232"/>
      <c r="AY89" s="236"/>
      <c r="AZ89" s="221"/>
      <c r="BA89" s="221"/>
      <c r="BB89" s="221"/>
      <c r="BC89" s="219"/>
      <c r="BD89" s="219"/>
      <c r="BE89" s="220"/>
      <c r="BF89" s="228"/>
      <c r="BG89" s="221"/>
      <c r="BH89" s="222"/>
      <c r="BI89" s="242"/>
      <c r="BJ89" s="242"/>
      <c r="BK89" s="242"/>
      <c r="BL89" s="242"/>
      <c r="BM89" s="242"/>
      <c r="BN89" s="242"/>
      <c r="BO89" s="243"/>
      <c r="BP89" s="242"/>
      <c r="BQ89" s="245"/>
      <c r="BR89" s="253"/>
      <c r="BS89" s="254"/>
      <c r="BT89" s="254"/>
      <c r="BU89" s="254"/>
      <c r="BV89" s="251"/>
      <c r="BW89" s="251"/>
      <c r="BX89" s="252"/>
      <c r="BY89" s="253"/>
      <c r="BZ89" s="254"/>
      <c r="CA89" s="256"/>
    </row>
    <row r="90" spans="1:79" ht="151.5" customHeight="1" x14ac:dyDescent="0.3">
      <c r="A90" s="260" t="str">
        <f>IFERROR(INDEX(Riesgos!$A$7:$M$12,MATCH(E90,INDEX(Riesgos!$A$7:$M$12,,MATCH(E$7,Riesgos!$A$6:$M$6,0)),0),MATCH(A$7,Riesgos!$A$6:$M$6,0)),"")</f>
        <v/>
      </c>
      <c r="B90" s="124" t="str">
        <f>IFERROR(INDEX(Riesgos!$A$7:$M$12,MATCH(E90,INDEX(Riesgos!$A$7:$M$12,,MATCH(E$7,Riesgos!$A$6:$M$6,0)),0),MATCH(B$7,Riesgos!$A$6:$M$6,0)),"")</f>
        <v/>
      </c>
      <c r="C90" s="124"/>
      <c r="D90" s="125" t="str">
        <f>IFERROR(INDEX(Riesgos!$A$7:$M$12,MATCH(E90,INDEX(Riesgos!$A$7:$M$12,,MATCH(E$7,Riesgos!$A$6:$M$6,0)),0),MATCH(D$7,Riesgos!$A$6:$M$6,0)),"")</f>
        <v/>
      </c>
      <c r="E90" s="189"/>
      <c r="F90" s="189"/>
      <c r="G90" s="127" t="str">
        <f t="shared" si="2"/>
        <v/>
      </c>
      <c r="H90" s="198"/>
      <c r="I90" s="129" t="str">
        <f>IF(A89=A90,IFERROR(IF(AND(#REF!="Probabilidad",#REF!="Probabilidad"),(#REF!-(+#REF!*#REF!)),IF(#REF!="Probabilidad",(#REF!-(+#REF!*#REF!)),IF(#REF!="Impacto",#REF!,""))),""),IFERROR(IF(#REF!="Probabilidad",(#REF!-(+#REF!*#REF!)),IF(#REF!="Impacto",#REF!,"")),""))</f>
        <v/>
      </c>
      <c r="J90" s="128" t="str">
        <f>IFERROR(IF(I90="","",IF(I90&lt;='Listas y tablas'!$L$3,"Muy Baja",IF(I90&lt;='Listas y tablas'!$L$4,"Baja",IF(I90&lt;='Listas y tablas'!$L$5,"Media",IF(I90&lt;='Listas y tablas'!$L$6,"Alta","Muy Alta"))))),"")</f>
        <v/>
      </c>
      <c r="K90" s="200"/>
      <c r="L90" s="261"/>
      <c r="M90" s="141"/>
      <c r="N90" s="121"/>
      <c r="O90" s="121"/>
      <c r="P90" s="142"/>
      <c r="Q90" s="259"/>
      <c r="R90" s="121"/>
      <c r="S90" s="121"/>
      <c r="T90" s="121"/>
      <c r="U90" s="121"/>
      <c r="V90" s="139"/>
      <c r="W90" s="141"/>
      <c r="X90" s="121"/>
      <c r="Y90" s="121"/>
      <c r="Z90" s="121"/>
      <c r="AA90" s="121"/>
      <c r="AB90" s="121"/>
      <c r="AC90" s="120"/>
      <c r="AD90" s="121"/>
      <c r="AE90" s="142"/>
      <c r="AF90" s="168"/>
      <c r="AG90" s="165"/>
      <c r="AH90" s="165"/>
      <c r="AI90" s="207"/>
      <c r="AJ90" s="164"/>
      <c r="AK90" s="164"/>
      <c r="AL90" s="167"/>
      <c r="AM90" s="168"/>
      <c r="AN90" s="185"/>
      <c r="AO90" s="304"/>
      <c r="AP90" s="217"/>
      <c r="AQ90" s="217"/>
      <c r="AR90" s="217"/>
      <c r="AS90" s="217"/>
      <c r="AT90" s="217"/>
      <c r="AU90" s="217"/>
      <c r="AV90" s="218"/>
      <c r="AW90" s="217"/>
      <c r="AX90" s="232"/>
      <c r="AY90" s="236"/>
      <c r="AZ90" s="221"/>
      <c r="BA90" s="221"/>
      <c r="BB90" s="221"/>
      <c r="BC90" s="219"/>
      <c r="BD90" s="219"/>
      <c r="BE90" s="220"/>
      <c r="BF90" s="228"/>
      <c r="BG90" s="221"/>
      <c r="BH90" s="222"/>
      <c r="BI90" s="242"/>
      <c r="BJ90" s="242"/>
      <c r="BK90" s="242"/>
      <c r="BL90" s="242"/>
      <c r="BM90" s="242"/>
      <c r="BN90" s="242"/>
      <c r="BO90" s="243"/>
      <c r="BP90" s="242"/>
      <c r="BQ90" s="245"/>
      <c r="BR90" s="253"/>
      <c r="BS90" s="254"/>
      <c r="BT90" s="254"/>
      <c r="BU90" s="254"/>
      <c r="BV90" s="251"/>
      <c r="BW90" s="251"/>
      <c r="BX90" s="252"/>
      <c r="BY90" s="253"/>
      <c r="BZ90" s="254"/>
      <c r="CA90" s="256"/>
    </row>
    <row r="91" spans="1:79" ht="151.5" customHeight="1" x14ac:dyDescent="0.3">
      <c r="A91" s="260" t="str">
        <f>IFERROR(INDEX(Riesgos!$A$7:$M$12,MATCH(E91,INDEX(Riesgos!$A$7:$M$12,,MATCH(E$7,Riesgos!$A$6:$M$6,0)),0),MATCH(A$7,Riesgos!$A$6:$M$6,0)),"")</f>
        <v/>
      </c>
      <c r="B91" s="124" t="str">
        <f>IFERROR(INDEX(Riesgos!$A$7:$M$12,MATCH(E91,INDEX(Riesgos!$A$7:$M$12,,MATCH(E$7,Riesgos!$A$6:$M$6,0)),0),MATCH(B$7,Riesgos!$A$6:$M$6,0)),"")</f>
        <v/>
      </c>
      <c r="C91" s="124"/>
      <c r="D91" s="125" t="str">
        <f>IFERROR(INDEX(Riesgos!$A$7:$M$12,MATCH(E91,INDEX(Riesgos!$A$7:$M$12,,MATCH(E$7,Riesgos!$A$6:$M$6,0)),0),MATCH(D$7,Riesgos!$A$6:$M$6,0)),"")</f>
        <v/>
      </c>
      <c r="E91" s="189"/>
      <c r="F91" s="189"/>
      <c r="G91" s="127" t="str">
        <f t="shared" si="2"/>
        <v/>
      </c>
      <c r="H91" s="198"/>
      <c r="I91" s="129" t="str">
        <f>IF(A90=A91,IFERROR(IF(AND(#REF!="Probabilidad",#REF!="Probabilidad"),(#REF!-(+#REF!*#REF!)),IF(#REF!="Probabilidad",(#REF!-(+#REF!*#REF!)),IF(#REF!="Impacto",#REF!,""))),""),IFERROR(IF(#REF!="Probabilidad",(#REF!-(+#REF!*#REF!)),IF(#REF!="Impacto",#REF!,"")),""))</f>
        <v/>
      </c>
      <c r="J91" s="128" t="str">
        <f>IFERROR(IF(I91="","",IF(I91&lt;='Listas y tablas'!$L$3,"Muy Baja",IF(I91&lt;='Listas y tablas'!$L$4,"Baja",IF(I91&lt;='Listas y tablas'!$L$5,"Media",IF(I91&lt;='Listas y tablas'!$L$6,"Alta","Muy Alta"))))),"")</f>
        <v/>
      </c>
      <c r="K91" s="200"/>
      <c r="L91" s="261"/>
      <c r="M91" s="141"/>
      <c r="N91" s="121"/>
      <c r="O91" s="121"/>
      <c r="P91" s="142"/>
      <c r="Q91" s="259"/>
      <c r="R91" s="121"/>
      <c r="S91" s="121"/>
      <c r="T91" s="121"/>
      <c r="U91" s="121"/>
      <c r="V91" s="139"/>
      <c r="W91" s="141"/>
      <c r="X91" s="121"/>
      <c r="Y91" s="121"/>
      <c r="Z91" s="121"/>
      <c r="AA91" s="121"/>
      <c r="AB91" s="121"/>
      <c r="AC91" s="120"/>
      <c r="AD91" s="121"/>
      <c r="AE91" s="142"/>
      <c r="AF91" s="168"/>
      <c r="AG91" s="165"/>
      <c r="AH91" s="165"/>
      <c r="AI91" s="207"/>
      <c r="AJ91" s="164"/>
      <c r="AK91" s="164"/>
      <c r="AL91" s="167"/>
      <c r="AM91" s="168"/>
      <c r="AN91" s="185"/>
      <c r="AO91" s="304"/>
      <c r="AP91" s="217"/>
      <c r="AQ91" s="217"/>
      <c r="AR91" s="217"/>
      <c r="AS91" s="217"/>
      <c r="AT91" s="217"/>
      <c r="AU91" s="217"/>
      <c r="AV91" s="218"/>
      <c r="AW91" s="217"/>
      <c r="AX91" s="232"/>
      <c r="AY91" s="236"/>
      <c r="AZ91" s="221"/>
      <c r="BA91" s="221"/>
      <c r="BB91" s="221"/>
      <c r="BC91" s="219"/>
      <c r="BD91" s="219"/>
      <c r="BE91" s="220"/>
      <c r="BF91" s="228"/>
      <c r="BG91" s="221"/>
      <c r="BH91" s="222"/>
      <c r="BI91" s="242"/>
      <c r="BJ91" s="242"/>
      <c r="BK91" s="242"/>
      <c r="BL91" s="242"/>
      <c r="BM91" s="242"/>
      <c r="BN91" s="242"/>
      <c r="BO91" s="243"/>
      <c r="BP91" s="242"/>
      <c r="BQ91" s="245"/>
      <c r="BR91" s="253"/>
      <c r="BS91" s="254"/>
      <c r="BT91" s="254"/>
      <c r="BU91" s="254"/>
      <c r="BV91" s="251"/>
      <c r="BW91" s="251"/>
      <c r="BX91" s="252"/>
      <c r="BY91" s="253"/>
      <c r="BZ91" s="254"/>
      <c r="CA91" s="256"/>
    </row>
    <row r="92" spans="1:79" ht="151.5" customHeight="1" x14ac:dyDescent="0.3">
      <c r="A92" s="260" t="str">
        <f>IFERROR(INDEX(Riesgos!$A$7:$M$12,MATCH(E92,INDEX(Riesgos!$A$7:$M$12,,MATCH(E$7,Riesgos!$A$6:$M$6,0)),0),MATCH(A$7,Riesgos!$A$6:$M$6,0)),"")</f>
        <v/>
      </c>
      <c r="B92" s="124" t="str">
        <f>IFERROR(INDEX(Riesgos!$A$7:$M$12,MATCH(E92,INDEX(Riesgos!$A$7:$M$12,,MATCH(E$7,Riesgos!$A$6:$M$6,0)),0),MATCH(B$7,Riesgos!$A$6:$M$6,0)),"")</f>
        <v/>
      </c>
      <c r="C92" s="124"/>
      <c r="D92" s="125" t="str">
        <f>IFERROR(INDEX(Riesgos!$A$7:$M$12,MATCH(E92,INDEX(Riesgos!$A$7:$M$12,,MATCH(E$7,Riesgos!$A$6:$M$6,0)),0),MATCH(D$7,Riesgos!$A$6:$M$6,0)),"")</f>
        <v/>
      </c>
      <c r="E92" s="189"/>
      <c r="F92" s="189"/>
      <c r="G92" s="127" t="str">
        <f t="shared" si="2"/>
        <v/>
      </c>
      <c r="H92" s="198"/>
      <c r="I92" s="129" t="str">
        <f>IF(A91=A92,IFERROR(IF(AND(#REF!="Probabilidad",#REF!="Probabilidad"),(#REF!-(+#REF!*#REF!)),IF(#REF!="Probabilidad",(#REF!-(+#REF!*#REF!)),IF(#REF!="Impacto",#REF!,""))),""),IFERROR(IF(#REF!="Probabilidad",(#REF!-(+#REF!*#REF!)),IF(#REF!="Impacto",#REF!,"")),""))</f>
        <v/>
      </c>
      <c r="J92" s="128" t="str">
        <f>IFERROR(IF(I92="","",IF(I92&lt;='Listas y tablas'!$L$3,"Muy Baja",IF(I92&lt;='Listas y tablas'!$L$4,"Baja",IF(I92&lt;='Listas y tablas'!$L$5,"Media",IF(I92&lt;='Listas y tablas'!$L$6,"Alta","Muy Alta"))))),"")</f>
        <v/>
      </c>
      <c r="K92" s="200"/>
      <c r="L92" s="261"/>
      <c r="M92" s="141"/>
      <c r="N92" s="121"/>
      <c r="O92" s="121"/>
      <c r="P92" s="142"/>
      <c r="Q92" s="259"/>
      <c r="R92" s="121"/>
      <c r="S92" s="121"/>
      <c r="T92" s="121"/>
      <c r="U92" s="121"/>
      <c r="V92" s="139"/>
      <c r="W92" s="141"/>
      <c r="X92" s="121"/>
      <c r="Y92" s="121"/>
      <c r="Z92" s="121"/>
      <c r="AA92" s="121"/>
      <c r="AB92" s="121"/>
      <c r="AC92" s="120"/>
      <c r="AD92" s="121"/>
      <c r="AE92" s="142"/>
      <c r="AF92" s="168"/>
      <c r="AG92" s="165"/>
      <c r="AH92" s="165"/>
      <c r="AI92" s="207"/>
      <c r="AJ92" s="164"/>
      <c r="AK92" s="164"/>
      <c r="AL92" s="167"/>
      <c r="AM92" s="168"/>
      <c r="AN92" s="185"/>
      <c r="AO92" s="304"/>
      <c r="AP92" s="217"/>
      <c r="AQ92" s="217"/>
      <c r="AR92" s="217"/>
      <c r="AS92" s="217"/>
      <c r="AT92" s="217"/>
      <c r="AU92" s="217"/>
      <c r="AV92" s="218"/>
      <c r="AW92" s="217"/>
      <c r="AX92" s="232"/>
      <c r="AY92" s="236"/>
      <c r="AZ92" s="221"/>
      <c r="BA92" s="221"/>
      <c r="BB92" s="221"/>
      <c r="BC92" s="219"/>
      <c r="BD92" s="219"/>
      <c r="BE92" s="220"/>
      <c r="BF92" s="228"/>
      <c r="BG92" s="221"/>
      <c r="BH92" s="222"/>
      <c r="BI92" s="242"/>
      <c r="BJ92" s="242"/>
      <c r="BK92" s="242"/>
      <c r="BL92" s="242"/>
      <c r="BM92" s="242"/>
      <c r="BN92" s="242"/>
      <c r="BO92" s="243"/>
      <c r="BP92" s="242"/>
      <c r="BQ92" s="245"/>
      <c r="BR92" s="253"/>
      <c r="BS92" s="254"/>
      <c r="BT92" s="254"/>
      <c r="BU92" s="254"/>
      <c r="BV92" s="251"/>
      <c r="BW92" s="251"/>
      <c r="BX92" s="252"/>
      <c r="BY92" s="253"/>
      <c r="BZ92" s="254"/>
      <c r="CA92" s="256"/>
    </row>
    <row r="93" spans="1:79" ht="151.5" customHeight="1" x14ac:dyDescent="0.3">
      <c r="A93" s="260" t="str">
        <f>IFERROR(INDEX(Riesgos!$A$7:$M$12,MATCH(E93,INDEX(Riesgos!$A$7:$M$12,,MATCH(E$7,Riesgos!$A$6:$M$6,0)),0),MATCH(A$7,Riesgos!$A$6:$M$6,0)),"")</f>
        <v/>
      </c>
      <c r="B93" s="124" t="str">
        <f>IFERROR(INDEX(Riesgos!$A$7:$M$12,MATCH(E93,INDEX(Riesgos!$A$7:$M$12,,MATCH(E$7,Riesgos!$A$6:$M$6,0)),0),MATCH(B$7,Riesgos!$A$6:$M$6,0)),"")</f>
        <v/>
      </c>
      <c r="C93" s="124"/>
      <c r="D93" s="125" t="str">
        <f>IFERROR(INDEX(Riesgos!$A$7:$M$12,MATCH(E93,INDEX(Riesgos!$A$7:$M$12,,MATCH(E$7,Riesgos!$A$6:$M$6,0)),0),MATCH(D$7,Riesgos!$A$6:$M$6,0)),"")</f>
        <v/>
      </c>
      <c r="E93" s="189"/>
      <c r="F93" s="189"/>
      <c r="G93" s="127" t="str">
        <f t="shared" si="2"/>
        <v/>
      </c>
      <c r="H93" s="198"/>
      <c r="I93" s="129" t="str">
        <f>IF(A92=A93,IFERROR(IF(AND(#REF!="Probabilidad",#REF!="Probabilidad"),(#REF!-(+#REF!*#REF!)),IF(#REF!="Probabilidad",(#REF!-(+#REF!*#REF!)),IF(#REF!="Impacto",#REF!,""))),""),IFERROR(IF(#REF!="Probabilidad",(#REF!-(+#REF!*#REF!)),IF(#REF!="Impacto",#REF!,"")),""))</f>
        <v/>
      </c>
      <c r="J93" s="128" t="str">
        <f>IFERROR(IF(I93="","",IF(I93&lt;='Listas y tablas'!$L$3,"Muy Baja",IF(I93&lt;='Listas y tablas'!$L$4,"Baja",IF(I93&lt;='Listas y tablas'!$L$5,"Media",IF(I93&lt;='Listas y tablas'!$L$6,"Alta","Muy Alta"))))),"")</f>
        <v/>
      </c>
      <c r="K93" s="200"/>
      <c r="L93" s="261"/>
      <c r="M93" s="141"/>
      <c r="N93" s="121"/>
      <c r="O93" s="121"/>
      <c r="P93" s="142"/>
      <c r="Q93" s="259"/>
      <c r="R93" s="121"/>
      <c r="S93" s="121"/>
      <c r="T93" s="121"/>
      <c r="U93" s="121"/>
      <c r="V93" s="139"/>
      <c r="W93" s="141"/>
      <c r="X93" s="121"/>
      <c r="Y93" s="121"/>
      <c r="Z93" s="121"/>
      <c r="AA93" s="121"/>
      <c r="AB93" s="121"/>
      <c r="AC93" s="120"/>
      <c r="AD93" s="121"/>
      <c r="AE93" s="142"/>
      <c r="AF93" s="168"/>
      <c r="AG93" s="165"/>
      <c r="AH93" s="165"/>
      <c r="AI93" s="207"/>
      <c r="AJ93" s="164"/>
      <c r="AK93" s="164"/>
      <c r="AL93" s="167"/>
      <c r="AM93" s="168"/>
      <c r="AN93" s="185"/>
      <c r="AO93" s="304"/>
      <c r="AP93" s="217"/>
      <c r="AQ93" s="217"/>
      <c r="AR93" s="217"/>
      <c r="AS93" s="217"/>
      <c r="AT93" s="217"/>
      <c r="AU93" s="217"/>
      <c r="AV93" s="218"/>
      <c r="AW93" s="217"/>
      <c r="AX93" s="232"/>
      <c r="AY93" s="236"/>
      <c r="AZ93" s="221"/>
      <c r="BA93" s="221"/>
      <c r="BB93" s="221"/>
      <c r="BC93" s="219"/>
      <c r="BD93" s="219"/>
      <c r="BE93" s="220"/>
      <c r="BF93" s="228"/>
      <c r="BG93" s="221"/>
      <c r="BH93" s="222"/>
      <c r="BI93" s="242"/>
      <c r="BJ93" s="242"/>
      <c r="BK93" s="242"/>
      <c r="BL93" s="242"/>
      <c r="BM93" s="242"/>
      <c r="BN93" s="242"/>
      <c r="BO93" s="243"/>
      <c r="BP93" s="242"/>
      <c r="BQ93" s="245"/>
      <c r="BR93" s="253"/>
      <c r="BS93" s="254"/>
      <c r="BT93" s="254"/>
      <c r="BU93" s="254"/>
      <c r="BV93" s="251"/>
      <c r="BW93" s="251"/>
      <c r="BX93" s="252"/>
      <c r="BY93" s="253"/>
      <c r="BZ93" s="254"/>
      <c r="CA93" s="256"/>
    </row>
    <row r="94" spans="1:79" ht="151.5" customHeight="1" x14ac:dyDescent="0.3">
      <c r="A94" s="260" t="str">
        <f>IFERROR(INDEX(Riesgos!$A$7:$M$12,MATCH(E94,INDEX(Riesgos!$A$7:$M$12,,MATCH(E$7,Riesgos!$A$6:$M$6,0)),0),MATCH(A$7,Riesgos!$A$6:$M$6,0)),"")</f>
        <v/>
      </c>
      <c r="B94" s="124" t="str">
        <f>IFERROR(INDEX(Riesgos!$A$7:$M$12,MATCH(E94,INDEX(Riesgos!$A$7:$M$12,,MATCH(E$7,Riesgos!$A$6:$M$6,0)),0),MATCH(B$7,Riesgos!$A$6:$M$6,0)),"")</f>
        <v/>
      </c>
      <c r="C94" s="124"/>
      <c r="D94" s="125" t="str">
        <f>IFERROR(INDEX(Riesgos!$A$7:$M$12,MATCH(E94,INDEX(Riesgos!$A$7:$M$12,,MATCH(E$7,Riesgos!$A$6:$M$6,0)),0),MATCH(D$7,Riesgos!$A$6:$M$6,0)),"")</f>
        <v/>
      </c>
      <c r="E94" s="189"/>
      <c r="F94" s="189"/>
      <c r="G94" s="127" t="str">
        <f t="shared" si="2"/>
        <v/>
      </c>
      <c r="H94" s="198"/>
      <c r="I94" s="129" t="str">
        <f>IF(A93=A94,IFERROR(IF(AND(#REF!="Probabilidad",#REF!="Probabilidad"),(#REF!-(+#REF!*#REF!)),IF(#REF!="Probabilidad",(#REF!-(+#REF!*#REF!)),IF(#REF!="Impacto",#REF!,""))),""),IFERROR(IF(#REF!="Probabilidad",(#REF!-(+#REF!*#REF!)),IF(#REF!="Impacto",#REF!,"")),""))</f>
        <v/>
      </c>
      <c r="J94" s="128" t="str">
        <f>IFERROR(IF(I94="","",IF(I94&lt;='Listas y tablas'!$L$3,"Muy Baja",IF(I94&lt;='Listas y tablas'!$L$4,"Baja",IF(I94&lt;='Listas y tablas'!$L$5,"Media",IF(I94&lt;='Listas y tablas'!$L$6,"Alta","Muy Alta"))))),"")</f>
        <v/>
      </c>
      <c r="K94" s="200"/>
      <c r="L94" s="261"/>
      <c r="M94" s="141"/>
      <c r="N94" s="121"/>
      <c r="O94" s="121"/>
      <c r="P94" s="142"/>
      <c r="Q94" s="259"/>
      <c r="R94" s="121"/>
      <c r="S94" s="121"/>
      <c r="T94" s="121"/>
      <c r="U94" s="121"/>
      <c r="V94" s="139"/>
      <c r="W94" s="141"/>
      <c r="X94" s="121"/>
      <c r="Y94" s="121"/>
      <c r="Z94" s="121"/>
      <c r="AA94" s="121"/>
      <c r="AB94" s="121"/>
      <c r="AC94" s="120"/>
      <c r="AD94" s="121"/>
      <c r="AE94" s="142"/>
      <c r="AF94" s="168"/>
      <c r="AG94" s="165"/>
      <c r="AH94" s="165"/>
      <c r="AI94" s="207"/>
      <c r="AJ94" s="164"/>
      <c r="AK94" s="164"/>
      <c r="AL94" s="167"/>
      <c r="AM94" s="168"/>
      <c r="AN94" s="185"/>
      <c r="AO94" s="304"/>
      <c r="AP94" s="217"/>
      <c r="AQ94" s="217"/>
      <c r="AR94" s="217"/>
      <c r="AS94" s="217"/>
      <c r="AT94" s="217"/>
      <c r="AU94" s="217"/>
      <c r="AV94" s="218"/>
      <c r="AW94" s="217"/>
      <c r="AX94" s="232"/>
      <c r="AY94" s="236"/>
      <c r="AZ94" s="221"/>
      <c r="BA94" s="221"/>
      <c r="BB94" s="221"/>
      <c r="BC94" s="219"/>
      <c r="BD94" s="219"/>
      <c r="BE94" s="220"/>
      <c r="BF94" s="228"/>
      <c r="BG94" s="221"/>
      <c r="BH94" s="222"/>
      <c r="BI94" s="242"/>
      <c r="BJ94" s="242"/>
      <c r="BK94" s="242"/>
      <c r="BL94" s="242"/>
      <c r="BM94" s="242"/>
      <c r="BN94" s="242"/>
      <c r="BO94" s="243"/>
      <c r="BP94" s="242"/>
      <c r="BQ94" s="245"/>
      <c r="BR94" s="253"/>
      <c r="BS94" s="254"/>
      <c r="BT94" s="254"/>
      <c r="BU94" s="254"/>
      <c r="BV94" s="251"/>
      <c r="BW94" s="251"/>
      <c r="BX94" s="252"/>
      <c r="BY94" s="253"/>
      <c r="BZ94" s="254"/>
      <c r="CA94" s="256"/>
    </row>
    <row r="95" spans="1:79" ht="151.5" customHeight="1" x14ac:dyDescent="0.3">
      <c r="A95" s="260" t="str">
        <f>IFERROR(INDEX(Riesgos!$A$7:$M$12,MATCH(E95,INDEX(Riesgos!$A$7:$M$12,,MATCH(E$7,Riesgos!$A$6:$M$6,0)),0),MATCH(A$7,Riesgos!$A$6:$M$6,0)),"")</f>
        <v/>
      </c>
      <c r="B95" s="124" t="str">
        <f>IFERROR(INDEX(Riesgos!$A$7:$M$12,MATCH(E95,INDEX(Riesgos!$A$7:$M$12,,MATCH(E$7,Riesgos!$A$6:$M$6,0)),0),MATCH(B$7,Riesgos!$A$6:$M$6,0)),"")</f>
        <v/>
      </c>
      <c r="C95" s="124"/>
      <c r="D95" s="125" t="str">
        <f>IFERROR(INDEX(Riesgos!$A$7:$M$12,MATCH(E95,INDEX(Riesgos!$A$7:$M$12,,MATCH(E$7,Riesgos!$A$6:$M$6,0)),0),MATCH(D$7,Riesgos!$A$6:$M$6,0)),"")</f>
        <v/>
      </c>
      <c r="E95" s="189"/>
      <c r="F95" s="189"/>
      <c r="G95" s="127" t="str">
        <f t="shared" si="2"/>
        <v/>
      </c>
      <c r="H95" s="198"/>
      <c r="I95" s="129" t="str">
        <f>IF(A94=A95,IFERROR(IF(AND(#REF!="Probabilidad",#REF!="Probabilidad"),(#REF!-(+#REF!*#REF!)),IF(#REF!="Probabilidad",(#REF!-(+#REF!*#REF!)),IF(#REF!="Impacto",#REF!,""))),""),IFERROR(IF(#REF!="Probabilidad",(#REF!-(+#REF!*#REF!)),IF(#REF!="Impacto",#REF!,"")),""))</f>
        <v/>
      </c>
      <c r="J95" s="128" t="str">
        <f>IFERROR(IF(I95="","",IF(I95&lt;='Listas y tablas'!$L$3,"Muy Baja",IF(I95&lt;='Listas y tablas'!$L$4,"Baja",IF(I95&lt;='Listas y tablas'!$L$5,"Media",IF(I95&lt;='Listas y tablas'!$L$6,"Alta","Muy Alta"))))),"")</f>
        <v/>
      </c>
      <c r="K95" s="200"/>
      <c r="L95" s="261"/>
      <c r="M95" s="141"/>
      <c r="N95" s="121"/>
      <c r="O95" s="121"/>
      <c r="P95" s="142"/>
      <c r="Q95" s="259"/>
      <c r="R95" s="121"/>
      <c r="S95" s="121"/>
      <c r="T95" s="121"/>
      <c r="U95" s="121"/>
      <c r="V95" s="139"/>
      <c r="W95" s="141"/>
      <c r="X95" s="121"/>
      <c r="Y95" s="121"/>
      <c r="Z95" s="121"/>
      <c r="AA95" s="121"/>
      <c r="AB95" s="121"/>
      <c r="AC95" s="120"/>
      <c r="AD95" s="121"/>
      <c r="AE95" s="142"/>
      <c r="AF95" s="168"/>
      <c r="AG95" s="165"/>
      <c r="AH95" s="165"/>
      <c r="AI95" s="207"/>
      <c r="AJ95" s="164"/>
      <c r="AK95" s="164"/>
      <c r="AL95" s="167"/>
      <c r="AM95" s="168"/>
      <c r="AN95" s="185"/>
      <c r="AO95" s="304"/>
      <c r="AP95" s="217"/>
      <c r="AQ95" s="217"/>
      <c r="AR95" s="217"/>
      <c r="AS95" s="217"/>
      <c r="AT95" s="217"/>
      <c r="AU95" s="217"/>
      <c r="AV95" s="218"/>
      <c r="AW95" s="217"/>
      <c r="AX95" s="232"/>
      <c r="AY95" s="236"/>
      <c r="AZ95" s="221"/>
      <c r="BA95" s="221"/>
      <c r="BB95" s="221"/>
      <c r="BC95" s="219"/>
      <c r="BD95" s="219"/>
      <c r="BE95" s="220"/>
      <c r="BF95" s="228"/>
      <c r="BG95" s="221"/>
      <c r="BH95" s="222"/>
      <c r="BI95" s="242"/>
      <c r="BJ95" s="242"/>
      <c r="BK95" s="242"/>
      <c r="BL95" s="242"/>
      <c r="BM95" s="242"/>
      <c r="BN95" s="242"/>
      <c r="BO95" s="243"/>
      <c r="BP95" s="242"/>
      <c r="BQ95" s="245"/>
      <c r="BR95" s="253"/>
      <c r="BS95" s="254"/>
      <c r="BT95" s="254"/>
      <c r="BU95" s="254"/>
      <c r="BV95" s="251"/>
      <c r="BW95" s="251"/>
      <c r="BX95" s="252"/>
      <c r="BY95" s="253"/>
      <c r="BZ95" s="254"/>
      <c r="CA95" s="256"/>
    </row>
    <row r="96" spans="1:79" ht="151.5" customHeight="1" x14ac:dyDescent="0.3">
      <c r="A96" s="260" t="str">
        <f>IFERROR(INDEX(Riesgos!$A$7:$M$12,MATCH(E96,INDEX(Riesgos!$A$7:$M$12,,MATCH(E$7,Riesgos!$A$6:$M$6,0)),0),MATCH(A$7,Riesgos!$A$6:$M$6,0)),"")</f>
        <v/>
      </c>
      <c r="B96" s="124" t="str">
        <f>IFERROR(INDEX(Riesgos!$A$7:$M$12,MATCH(E96,INDEX(Riesgos!$A$7:$M$12,,MATCH(E$7,Riesgos!$A$6:$M$6,0)),0),MATCH(B$7,Riesgos!$A$6:$M$6,0)),"")</f>
        <v/>
      </c>
      <c r="C96" s="124"/>
      <c r="D96" s="125" t="str">
        <f>IFERROR(INDEX(Riesgos!$A$7:$M$12,MATCH(E96,INDEX(Riesgos!$A$7:$M$12,,MATCH(E$7,Riesgos!$A$6:$M$6,0)),0),MATCH(D$7,Riesgos!$A$6:$M$6,0)),"")</f>
        <v/>
      </c>
      <c r="E96" s="189"/>
      <c r="F96" s="189"/>
      <c r="G96" s="127" t="str">
        <f t="shared" si="2"/>
        <v/>
      </c>
      <c r="H96" s="198"/>
      <c r="I96" s="129" t="str">
        <f>IF(A95=A96,IFERROR(IF(AND(#REF!="Probabilidad",#REF!="Probabilidad"),(#REF!-(+#REF!*#REF!)),IF(#REF!="Probabilidad",(#REF!-(+#REF!*#REF!)),IF(#REF!="Impacto",#REF!,""))),""),IFERROR(IF(#REF!="Probabilidad",(#REF!-(+#REF!*#REF!)),IF(#REF!="Impacto",#REF!,"")),""))</f>
        <v/>
      </c>
      <c r="J96" s="128" t="str">
        <f>IFERROR(IF(I96="","",IF(I96&lt;='Listas y tablas'!$L$3,"Muy Baja",IF(I96&lt;='Listas y tablas'!$L$4,"Baja",IF(I96&lt;='Listas y tablas'!$L$5,"Media",IF(I96&lt;='Listas y tablas'!$L$6,"Alta","Muy Alta"))))),"")</f>
        <v/>
      </c>
      <c r="K96" s="200"/>
      <c r="L96" s="261"/>
      <c r="M96" s="141"/>
      <c r="N96" s="121"/>
      <c r="O96" s="121"/>
      <c r="P96" s="142"/>
      <c r="Q96" s="259"/>
      <c r="R96" s="121"/>
      <c r="S96" s="121"/>
      <c r="T96" s="121"/>
      <c r="U96" s="121"/>
      <c r="V96" s="139"/>
      <c r="W96" s="141"/>
      <c r="X96" s="121"/>
      <c r="Y96" s="121"/>
      <c r="Z96" s="121"/>
      <c r="AA96" s="121"/>
      <c r="AB96" s="121"/>
      <c r="AC96" s="120"/>
      <c r="AD96" s="121"/>
      <c r="AE96" s="142"/>
      <c r="AF96" s="168"/>
      <c r="AG96" s="165"/>
      <c r="AH96" s="165"/>
      <c r="AI96" s="207"/>
      <c r="AJ96" s="164"/>
      <c r="AK96" s="164"/>
      <c r="AL96" s="167"/>
      <c r="AM96" s="168"/>
      <c r="AN96" s="185"/>
      <c r="AO96" s="304"/>
      <c r="AP96" s="217"/>
      <c r="AQ96" s="217"/>
      <c r="AR96" s="217"/>
      <c r="AS96" s="217"/>
      <c r="AT96" s="217"/>
      <c r="AU96" s="217"/>
      <c r="AV96" s="218"/>
      <c r="AW96" s="217"/>
      <c r="AX96" s="232"/>
      <c r="AY96" s="236"/>
      <c r="AZ96" s="221"/>
      <c r="BA96" s="221"/>
      <c r="BB96" s="221"/>
      <c r="BC96" s="219"/>
      <c r="BD96" s="219"/>
      <c r="BE96" s="220"/>
      <c r="BF96" s="228"/>
      <c r="BG96" s="221"/>
      <c r="BH96" s="222"/>
      <c r="BI96" s="242"/>
      <c r="BJ96" s="242"/>
      <c r="BK96" s="242"/>
      <c r="BL96" s="242"/>
      <c r="BM96" s="242"/>
      <c r="BN96" s="242"/>
      <c r="BO96" s="243"/>
      <c r="BP96" s="242"/>
      <c r="BQ96" s="245"/>
      <c r="BR96" s="253"/>
      <c r="BS96" s="254"/>
      <c r="BT96" s="254"/>
      <c r="BU96" s="254"/>
      <c r="BV96" s="251"/>
      <c r="BW96" s="251"/>
      <c r="BX96" s="252"/>
      <c r="BY96" s="253"/>
      <c r="BZ96" s="254"/>
      <c r="CA96" s="256"/>
    </row>
    <row r="97" spans="1:79" ht="151.5" customHeight="1" x14ac:dyDescent="0.3">
      <c r="A97" s="260" t="str">
        <f>IFERROR(INDEX(Riesgos!$A$7:$M$12,MATCH(E97,INDEX(Riesgos!$A$7:$M$12,,MATCH(E$7,Riesgos!$A$6:$M$6,0)),0),MATCH(A$7,Riesgos!$A$6:$M$6,0)),"")</f>
        <v/>
      </c>
      <c r="B97" s="124" t="str">
        <f>IFERROR(INDEX(Riesgos!$A$7:$M$12,MATCH(E97,INDEX(Riesgos!$A$7:$M$12,,MATCH(E$7,Riesgos!$A$6:$M$6,0)),0),MATCH(B$7,Riesgos!$A$6:$M$6,0)),"")</f>
        <v/>
      </c>
      <c r="C97" s="124"/>
      <c r="D97" s="125" t="str">
        <f>IFERROR(INDEX(Riesgos!$A$7:$M$12,MATCH(E97,INDEX(Riesgos!$A$7:$M$12,,MATCH(E$7,Riesgos!$A$6:$M$6,0)),0),MATCH(D$7,Riesgos!$A$6:$M$6,0)),"")</f>
        <v/>
      </c>
      <c r="E97" s="189"/>
      <c r="F97" s="189"/>
      <c r="G97" s="127" t="str">
        <f t="shared" si="2"/>
        <v/>
      </c>
      <c r="H97" s="198"/>
      <c r="I97" s="129" t="str">
        <f>IF(A96=A97,IFERROR(IF(AND(#REF!="Probabilidad",#REF!="Probabilidad"),(#REF!-(+#REF!*#REF!)),IF(#REF!="Probabilidad",(#REF!-(+#REF!*#REF!)),IF(#REF!="Impacto",#REF!,""))),""),IFERROR(IF(#REF!="Probabilidad",(#REF!-(+#REF!*#REF!)),IF(#REF!="Impacto",#REF!,"")),""))</f>
        <v/>
      </c>
      <c r="J97" s="128" t="str">
        <f>IFERROR(IF(I97="","",IF(I97&lt;='Listas y tablas'!$L$3,"Muy Baja",IF(I97&lt;='Listas y tablas'!$L$4,"Baja",IF(I97&lt;='Listas y tablas'!$L$5,"Media",IF(I97&lt;='Listas y tablas'!$L$6,"Alta","Muy Alta"))))),"")</f>
        <v/>
      </c>
      <c r="K97" s="200"/>
      <c r="L97" s="261"/>
      <c r="M97" s="141"/>
      <c r="N97" s="121"/>
      <c r="O97" s="121"/>
      <c r="P97" s="142"/>
      <c r="Q97" s="259"/>
      <c r="R97" s="121"/>
      <c r="S97" s="121"/>
      <c r="T97" s="121"/>
      <c r="U97" s="121"/>
      <c r="V97" s="139"/>
      <c r="W97" s="141"/>
      <c r="X97" s="121"/>
      <c r="Y97" s="121"/>
      <c r="Z97" s="121"/>
      <c r="AA97" s="121"/>
      <c r="AB97" s="121"/>
      <c r="AC97" s="120"/>
      <c r="AD97" s="121"/>
      <c r="AE97" s="142"/>
      <c r="AF97" s="168"/>
      <c r="AG97" s="165"/>
      <c r="AH97" s="165"/>
      <c r="AI97" s="207"/>
      <c r="AJ97" s="164"/>
      <c r="AK97" s="164"/>
      <c r="AL97" s="167"/>
      <c r="AM97" s="168"/>
      <c r="AN97" s="185"/>
      <c r="AO97" s="304"/>
      <c r="AP97" s="217"/>
      <c r="AQ97" s="217"/>
      <c r="AR97" s="217"/>
      <c r="AS97" s="217"/>
      <c r="AT97" s="217"/>
      <c r="AU97" s="217"/>
      <c r="AV97" s="218"/>
      <c r="AW97" s="217"/>
      <c r="AX97" s="232"/>
      <c r="AY97" s="236"/>
      <c r="AZ97" s="221"/>
      <c r="BA97" s="221"/>
      <c r="BB97" s="221"/>
      <c r="BC97" s="219"/>
      <c r="BD97" s="219"/>
      <c r="BE97" s="220"/>
      <c r="BF97" s="228"/>
      <c r="BG97" s="221"/>
      <c r="BH97" s="222"/>
      <c r="BI97" s="242"/>
      <c r="BJ97" s="242"/>
      <c r="BK97" s="242"/>
      <c r="BL97" s="242"/>
      <c r="BM97" s="242"/>
      <c r="BN97" s="242"/>
      <c r="BO97" s="243"/>
      <c r="BP97" s="242"/>
      <c r="BQ97" s="245"/>
      <c r="BR97" s="253"/>
      <c r="BS97" s="254"/>
      <c r="BT97" s="254"/>
      <c r="BU97" s="254"/>
      <c r="BV97" s="251"/>
      <c r="BW97" s="251"/>
      <c r="BX97" s="252"/>
      <c r="BY97" s="253"/>
      <c r="BZ97" s="254"/>
      <c r="CA97" s="256"/>
    </row>
    <row r="98" spans="1:79" ht="151.5" customHeight="1" x14ac:dyDescent="0.3">
      <c r="A98" s="260" t="str">
        <f>IFERROR(INDEX(Riesgos!$A$7:$M$12,MATCH(E98,INDEX(Riesgos!$A$7:$M$12,,MATCH(E$7,Riesgos!$A$6:$M$6,0)),0),MATCH(A$7,Riesgos!$A$6:$M$6,0)),"")</f>
        <v/>
      </c>
      <c r="B98" s="124" t="str">
        <f>IFERROR(INDEX(Riesgos!$A$7:$M$12,MATCH(E98,INDEX(Riesgos!$A$7:$M$12,,MATCH(E$7,Riesgos!$A$6:$M$6,0)),0),MATCH(B$7,Riesgos!$A$6:$M$6,0)),"")</f>
        <v/>
      </c>
      <c r="C98" s="124"/>
      <c r="D98" s="125" t="str">
        <f>IFERROR(INDEX(Riesgos!$A$7:$M$12,MATCH(E98,INDEX(Riesgos!$A$7:$M$12,,MATCH(E$7,Riesgos!$A$6:$M$6,0)),0),MATCH(D$7,Riesgos!$A$6:$M$6,0)),"")</f>
        <v/>
      </c>
      <c r="E98" s="189"/>
      <c r="F98" s="189"/>
      <c r="G98" s="127" t="str">
        <f t="shared" si="2"/>
        <v/>
      </c>
      <c r="H98" s="198"/>
      <c r="I98" s="129" t="str">
        <f>IF(A97=A98,IFERROR(IF(AND(#REF!="Probabilidad",#REF!="Probabilidad"),(#REF!-(+#REF!*#REF!)),IF(#REF!="Probabilidad",(#REF!-(+#REF!*#REF!)),IF(#REF!="Impacto",#REF!,""))),""),IFERROR(IF(#REF!="Probabilidad",(#REF!-(+#REF!*#REF!)),IF(#REF!="Impacto",#REF!,"")),""))</f>
        <v/>
      </c>
      <c r="J98" s="128" t="str">
        <f>IFERROR(IF(I98="","",IF(I98&lt;='Listas y tablas'!$L$3,"Muy Baja",IF(I98&lt;='Listas y tablas'!$L$4,"Baja",IF(I98&lt;='Listas y tablas'!$L$5,"Media",IF(I98&lt;='Listas y tablas'!$L$6,"Alta","Muy Alta"))))),"")</f>
        <v/>
      </c>
      <c r="K98" s="200"/>
      <c r="L98" s="261"/>
      <c r="M98" s="141"/>
      <c r="N98" s="121"/>
      <c r="O98" s="121"/>
      <c r="P98" s="142"/>
      <c r="Q98" s="259"/>
      <c r="R98" s="121"/>
      <c r="S98" s="121"/>
      <c r="T98" s="121"/>
      <c r="U98" s="121"/>
      <c r="V98" s="139"/>
      <c r="W98" s="141"/>
      <c r="X98" s="121"/>
      <c r="Y98" s="121"/>
      <c r="Z98" s="121"/>
      <c r="AA98" s="121"/>
      <c r="AB98" s="121"/>
      <c r="AC98" s="120"/>
      <c r="AD98" s="121"/>
      <c r="AE98" s="142"/>
      <c r="AF98" s="168"/>
      <c r="AG98" s="165"/>
      <c r="AH98" s="165"/>
      <c r="AI98" s="207"/>
      <c r="AJ98" s="164"/>
      <c r="AK98" s="164"/>
      <c r="AL98" s="167"/>
      <c r="AM98" s="168"/>
      <c r="AN98" s="185"/>
      <c r="AO98" s="304"/>
      <c r="AP98" s="217"/>
      <c r="AQ98" s="217"/>
      <c r="AR98" s="217"/>
      <c r="AS98" s="217"/>
      <c r="AT98" s="217"/>
      <c r="AU98" s="217"/>
      <c r="AV98" s="218"/>
      <c r="AW98" s="217"/>
      <c r="AX98" s="232"/>
      <c r="AY98" s="236"/>
      <c r="AZ98" s="221"/>
      <c r="BA98" s="221"/>
      <c r="BB98" s="221"/>
      <c r="BC98" s="219"/>
      <c r="BD98" s="219"/>
      <c r="BE98" s="220"/>
      <c r="BF98" s="228"/>
      <c r="BG98" s="221"/>
      <c r="BH98" s="222"/>
      <c r="BI98" s="242"/>
      <c r="BJ98" s="242"/>
      <c r="BK98" s="242"/>
      <c r="BL98" s="242"/>
      <c r="BM98" s="242"/>
      <c r="BN98" s="242"/>
      <c r="BO98" s="243"/>
      <c r="BP98" s="242"/>
      <c r="BQ98" s="245"/>
      <c r="BR98" s="253"/>
      <c r="BS98" s="254"/>
      <c r="BT98" s="254"/>
      <c r="BU98" s="254"/>
      <c r="BV98" s="251"/>
      <c r="BW98" s="251"/>
      <c r="BX98" s="252"/>
      <c r="BY98" s="253"/>
      <c r="BZ98" s="254"/>
      <c r="CA98" s="256"/>
    </row>
    <row r="99" spans="1:79" ht="151.5" customHeight="1" x14ac:dyDescent="0.3">
      <c r="A99" s="260" t="str">
        <f>IFERROR(INDEX(Riesgos!$A$7:$M$12,MATCH(E99,INDEX(Riesgos!$A$7:$M$12,,MATCH(E$7,Riesgos!$A$6:$M$6,0)),0),MATCH(A$7,Riesgos!$A$6:$M$6,0)),"")</f>
        <v/>
      </c>
      <c r="B99" s="124" t="str">
        <f>IFERROR(INDEX(Riesgos!$A$7:$M$12,MATCH(E99,INDEX(Riesgos!$A$7:$M$12,,MATCH(E$7,Riesgos!$A$6:$M$6,0)),0),MATCH(B$7,Riesgos!$A$6:$M$6,0)),"")</f>
        <v/>
      </c>
      <c r="C99" s="124"/>
      <c r="D99" s="125" t="str">
        <f>IFERROR(INDEX(Riesgos!$A$7:$M$12,MATCH(E99,INDEX(Riesgos!$A$7:$M$12,,MATCH(E$7,Riesgos!$A$6:$M$6,0)),0),MATCH(D$7,Riesgos!$A$6:$M$6,0)),"")</f>
        <v/>
      </c>
      <c r="E99" s="189"/>
      <c r="F99" s="189"/>
      <c r="G99" s="127" t="str">
        <f t="shared" si="2"/>
        <v/>
      </c>
      <c r="H99" s="198"/>
      <c r="I99" s="129" t="str">
        <f>IF(A98=A99,IFERROR(IF(AND(#REF!="Probabilidad",#REF!="Probabilidad"),(#REF!-(+#REF!*#REF!)),IF(#REF!="Probabilidad",(#REF!-(+#REF!*#REF!)),IF(#REF!="Impacto",#REF!,""))),""),IFERROR(IF(#REF!="Probabilidad",(#REF!-(+#REF!*#REF!)),IF(#REF!="Impacto",#REF!,"")),""))</f>
        <v/>
      </c>
      <c r="J99" s="128" t="str">
        <f>IFERROR(IF(I99="","",IF(I99&lt;='Listas y tablas'!$L$3,"Muy Baja",IF(I99&lt;='Listas y tablas'!$L$4,"Baja",IF(I99&lt;='Listas y tablas'!$L$5,"Media",IF(I99&lt;='Listas y tablas'!$L$6,"Alta","Muy Alta"))))),"")</f>
        <v/>
      </c>
      <c r="K99" s="200"/>
      <c r="L99" s="261"/>
      <c r="M99" s="141"/>
      <c r="N99" s="121"/>
      <c r="O99" s="121"/>
      <c r="P99" s="142"/>
      <c r="Q99" s="259"/>
      <c r="R99" s="121"/>
      <c r="S99" s="121"/>
      <c r="T99" s="121"/>
      <c r="U99" s="121"/>
      <c r="V99" s="139"/>
      <c r="W99" s="141"/>
      <c r="X99" s="121"/>
      <c r="Y99" s="121"/>
      <c r="Z99" s="121"/>
      <c r="AA99" s="121"/>
      <c r="AB99" s="121"/>
      <c r="AC99" s="120"/>
      <c r="AD99" s="121"/>
      <c r="AE99" s="142"/>
      <c r="AF99" s="168"/>
      <c r="AG99" s="165"/>
      <c r="AH99" s="165"/>
      <c r="AI99" s="207"/>
      <c r="AJ99" s="164"/>
      <c r="AK99" s="164"/>
      <c r="AL99" s="167"/>
      <c r="AM99" s="168"/>
      <c r="AN99" s="185"/>
      <c r="AO99" s="304"/>
      <c r="AP99" s="217"/>
      <c r="AQ99" s="217"/>
      <c r="AR99" s="217"/>
      <c r="AS99" s="217"/>
      <c r="AT99" s="217"/>
      <c r="AU99" s="217"/>
      <c r="AV99" s="218"/>
      <c r="AW99" s="217"/>
      <c r="AX99" s="232"/>
      <c r="AY99" s="236"/>
      <c r="AZ99" s="221"/>
      <c r="BA99" s="221"/>
      <c r="BB99" s="221"/>
      <c r="BC99" s="219"/>
      <c r="BD99" s="219"/>
      <c r="BE99" s="220"/>
      <c r="BF99" s="228"/>
      <c r="BG99" s="221"/>
      <c r="BH99" s="222"/>
      <c r="BI99" s="242"/>
      <c r="BJ99" s="242"/>
      <c r="BK99" s="242"/>
      <c r="BL99" s="242"/>
      <c r="BM99" s="242"/>
      <c r="BN99" s="242"/>
      <c r="BO99" s="243"/>
      <c r="BP99" s="242"/>
      <c r="BQ99" s="245"/>
      <c r="BR99" s="253"/>
      <c r="BS99" s="254"/>
      <c r="BT99" s="254"/>
      <c r="BU99" s="254"/>
      <c r="BV99" s="251"/>
      <c r="BW99" s="251"/>
      <c r="BX99" s="252"/>
      <c r="BY99" s="253"/>
      <c r="BZ99" s="254"/>
      <c r="CA99" s="256"/>
    </row>
    <row r="100" spans="1:79" ht="151.5" customHeight="1" x14ac:dyDescent="0.3">
      <c r="A100" s="260" t="str">
        <f>IFERROR(INDEX(Riesgos!$A$7:$M$12,MATCH(E100,INDEX(Riesgos!$A$7:$M$12,,MATCH(E$7,Riesgos!$A$6:$M$6,0)),0),MATCH(A$7,Riesgos!$A$6:$M$6,0)),"")</f>
        <v/>
      </c>
      <c r="B100" s="124" t="str">
        <f>IFERROR(INDEX(Riesgos!$A$7:$M$12,MATCH(E100,INDEX(Riesgos!$A$7:$M$12,,MATCH(E$7,Riesgos!$A$6:$M$6,0)),0),MATCH(B$7,Riesgos!$A$6:$M$6,0)),"")</f>
        <v/>
      </c>
      <c r="C100" s="124"/>
      <c r="D100" s="125" t="str">
        <f>IFERROR(INDEX(Riesgos!$A$7:$M$12,MATCH(E100,INDEX(Riesgos!$A$7:$M$12,,MATCH(E$7,Riesgos!$A$6:$M$6,0)),0),MATCH(D$7,Riesgos!$A$6:$M$6,0)),"")</f>
        <v/>
      </c>
      <c r="E100" s="189"/>
      <c r="F100" s="189"/>
      <c r="G100" s="127" t="str">
        <f t="shared" si="2"/>
        <v/>
      </c>
      <c r="H100" s="198"/>
      <c r="I100" s="129" t="str">
        <f>IF(A99=A100,IFERROR(IF(AND(#REF!="Probabilidad",#REF!="Probabilidad"),(#REF!-(+#REF!*#REF!)),IF(#REF!="Probabilidad",(#REF!-(+#REF!*#REF!)),IF(#REF!="Impacto",#REF!,""))),""),IFERROR(IF(#REF!="Probabilidad",(#REF!-(+#REF!*#REF!)),IF(#REF!="Impacto",#REF!,"")),""))</f>
        <v/>
      </c>
      <c r="J100" s="128" t="str">
        <f>IFERROR(IF(I100="","",IF(I100&lt;='Listas y tablas'!$L$3,"Muy Baja",IF(I100&lt;='Listas y tablas'!$L$4,"Baja",IF(I100&lt;='Listas y tablas'!$L$5,"Media",IF(I100&lt;='Listas y tablas'!$L$6,"Alta","Muy Alta"))))),"")</f>
        <v/>
      </c>
      <c r="K100" s="200"/>
      <c r="L100" s="261"/>
      <c r="M100" s="141"/>
      <c r="N100" s="121"/>
      <c r="O100" s="121"/>
      <c r="P100" s="142"/>
      <c r="Q100" s="259"/>
      <c r="R100" s="121"/>
      <c r="S100" s="121"/>
      <c r="T100" s="121"/>
      <c r="U100" s="121"/>
      <c r="V100" s="139"/>
      <c r="W100" s="141"/>
      <c r="X100" s="121"/>
      <c r="Y100" s="121"/>
      <c r="Z100" s="121"/>
      <c r="AA100" s="121"/>
      <c r="AB100" s="121"/>
      <c r="AC100" s="120"/>
      <c r="AD100" s="121"/>
      <c r="AE100" s="142"/>
      <c r="AF100" s="168"/>
      <c r="AG100" s="165"/>
      <c r="AH100" s="165"/>
      <c r="AI100" s="207"/>
      <c r="AJ100" s="164"/>
      <c r="AK100" s="164"/>
      <c r="AL100" s="167"/>
      <c r="AM100" s="168"/>
      <c r="AN100" s="185"/>
      <c r="AO100" s="304"/>
      <c r="AP100" s="217"/>
      <c r="AQ100" s="217"/>
      <c r="AR100" s="217"/>
      <c r="AS100" s="217"/>
      <c r="AT100" s="217"/>
      <c r="AU100" s="217"/>
      <c r="AV100" s="218"/>
      <c r="AW100" s="217"/>
      <c r="AX100" s="232"/>
      <c r="AY100" s="236"/>
      <c r="AZ100" s="221"/>
      <c r="BA100" s="221"/>
      <c r="BB100" s="221"/>
      <c r="BC100" s="219"/>
      <c r="BD100" s="219"/>
      <c r="BE100" s="220"/>
      <c r="BF100" s="228"/>
      <c r="BG100" s="221"/>
      <c r="BH100" s="222"/>
      <c r="BI100" s="242"/>
      <c r="BJ100" s="242"/>
      <c r="BK100" s="242"/>
      <c r="BL100" s="242"/>
      <c r="BM100" s="242"/>
      <c r="BN100" s="242"/>
      <c r="BO100" s="243"/>
      <c r="BP100" s="242"/>
      <c r="BQ100" s="245"/>
      <c r="BR100" s="253"/>
      <c r="BS100" s="254"/>
      <c r="BT100" s="254"/>
      <c r="BU100" s="254"/>
      <c r="BV100" s="251"/>
      <c r="BW100" s="251"/>
      <c r="BX100" s="252"/>
      <c r="BY100" s="253"/>
      <c r="BZ100" s="254"/>
      <c r="CA100" s="256"/>
    </row>
    <row r="101" spans="1:79" ht="151.5" customHeight="1" x14ac:dyDescent="0.3">
      <c r="A101" s="260" t="str">
        <f>IFERROR(INDEX(Riesgos!$A$7:$M$12,MATCH(E101,INDEX(Riesgos!$A$7:$M$12,,MATCH(E$7,Riesgos!$A$6:$M$6,0)),0),MATCH(A$7,Riesgos!$A$6:$M$6,0)),"")</f>
        <v/>
      </c>
      <c r="B101" s="124" t="str">
        <f>IFERROR(INDEX(Riesgos!$A$7:$M$12,MATCH(E101,INDEX(Riesgos!$A$7:$M$12,,MATCH(E$7,Riesgos!$A$6:$M$6,0)),0),MATCH(B$7,Riesgos!$A$6:$M$6,0)),"")</f>
        <v/>
      </c>
      <c r="C101" s="124"/>
      <c r="D101" s="125" t="str">
        <f>IFERROR(INDEX(Riesgos!$A$7:$M$12,MATCH(E101,INDEX(Riesgos!$A$7:$M$12,,MATCH(E$7,Riesgos!$A$6:$M$6,0)),0),MATCH(D$7,Riesgos!$A$6:$M$6,0)),"")</f>
        <v/>
      </c>
      <c r="E101" s="189"/>
      <c r="F101" s="189"/>
      <c r="G101" s="127" t="str">
        <f t="shared" si="2"/>
        <v/>
      </c>
      <c r="H101" s="198"/>
      <c r="I101" s="129" t="str">
        <f>IF(A100=A101,IFERROR(IF(AND(#REF!="Probabilidad",#REF!="Probabilidad"),(#REF!-(+#REF!*#REF!)),IF(#REF!="Probabilidad",(#REF!-(+#REF!*#REF!)),IF(#REF!="Impacto",#REF!,""))),""),IFERROR(IF(#REF!="Probabilidad",(#REF!-(+#REF!*#REF!)),IF(#REF!="Impacto",#REF!,"")),""))</f>
        <v/>
      </c>
      <c r="J101" s="128" t="str">
        <f>IFERROR(IF(I101="","",IF(I101&lt;='Listas y tablas'!$L$3,"Muy Baja",IF(I101&lt;='Listas y tablas'!$L$4,"Baja",IF(I101&lt;='Listas y tablas'!$L$5,"Media",IF(I101&lt;='Listas y tablas'!$L$6,"Alta","Muy Alta"))))),"")</f>
        <v/>
      </c>
      <c r="K101" s="200"/>
      <c r="L101" s="261"/>
      <c r="M101" s="141"/>
      <c r="N101" s="121"/>
      <c r="O101" s="121"/>
      <c r="P101" s="142"/>
      <c r="Q101" s="259"/>
      <c r="R101" s="121"/>
      <c r="S101" s="121"/>
      <c r="T101" s="121"/>
      <c r="U101" s="121"/>
      <c r="V101" s="139"/>
      <c r="W101" s="141"/>
      <c r="X101" s="121"/>
      <c r="Y101" s="121"/>
      <c r="Z101" s="121"/>
      <c r="AA101" s="121"/>
      <c r="AB101" s="121"/>
      <c r="AC101" s="120"/>
      <c r="AD101" s="121"/>
      <c r="AE101" s="142"/>
      <c r="AF101" s="168"/>
      <c r="AG101" s="165"/>
      <c r="AH101" s="165"/>
      <c r="AI101" s="207"/>
      <c r="AJ101" s="164"/>
      <c r="AK101" s="164"/>
      <c r="AL101" s="167"/>
      <c r="AM101" s="168"/>
      <c r="AN101" s="185"/>
      <c r="AO101" s="304"/>
      <c r="AP101" s="217"/>
      <c r="AQ101" s="217"/>
      <c r="AR101" s="217"/>
      <c r="AS101" s="217"/>
      <c r="AT101" s="217"/>
      <c r="AU101" s="217"/>
      <c r="AV101" s="218"/>
      <c r="AW101" s="217"/>
      <c r="AX101" s="232"/>
      <c r="AY101" s="236"/>
      <c r="AZ101" s="221"/>
      <c r="BA101" s="221"/>
      <c r="BB101" s="221"/>
      <c r="BC101" s="219"/>
      <c r="BD101" s="219"/>
      <c r="BE101" s="220"/>
      <c r="BF101" s="228"/>
      <c r="BG101" s="221"/>
      <c r="BH101" s="222"/>
      <c r="BI101" s="242"/>
      <c r="BJ101" s="242"/>
      <c r="BK101" s="242"/>
      <c r="BL101" s="242"/>
      <c r="BM101" s="242"/>
      <c r="BN101" s="242"/>
      <c r="BO101" s="243"/>
      <c r="BP101" s="242"/>
      <c r="BQ101" s="245"/>
      <c r="BR101" s="253"/>
      <c r="BS101" s="254"/>
      <c r="BT101" s="254"/>
      <c r="BU101" s="254"/>
      <c r="BV101" s="251"/>
      <c r="BW101" s="251"/>
      <c r="BX101" s="252"/>
      <c r="BY101" s="253"/>
      <c r="BZ101" s="254"/>
      <c r="CA101" s="256"/>
    </row>
    <row r="102" spans="1:79" ht="151.5" customHeight="1" x14ac:dyDescent="0.3">
      <c r="A102" s="260" t="str">
        <f>IFERROR(INDEX(Riesgos!$A$7:$M$12,MATCH(E102,INDEX(Riesgos!$A$7:$M$12,,MATCH(E$7,Riesgos!$A$6:$M$6,0)),0),MATCH(A$7,Riesgos!$A$6:$M$6,0)),"")</f>
        <v/>
      </c>
      <c r="B102" s="124" t="str">
        <f>IFERROR(INDEX(Riesgos!$A$7:$M$12,MATCH(E102,INDEX(Riesgos!$A$7:$M$12,,MATCH(E$7,Riesgos!$A$6:$M$6,0)),0),MATCH(B$7,Riesgos!$A$6:$M$6,0)),"")</f>
        <v/>
      </c>
      <c r="C102" s="124"/>
      <c r="D102" s="125" t="str">
        <f>IFERROR(INDEX(Riesgos!$A$7:$M$12,MATCH(E102,INDEX(Riesgos!$A$7:$M$12,,MATCH(E$7,Riesgos!$A$6:$M$6,0)),0),MATCH(D$7,Riesgos!$A$6:$M$6,0)),"")</f>
        <v/>
      </c>
      <c r="E102" s="189"/>
      <c r="F102" s="189"/>
      <c r="G102" s="127" t="str">
        <f t="shared" si="2"/>
        <v/>
      </c>
      <c r="H102" s="198"/>
      <c r="I102" s="129" t="str">
        <f>IF(A101=A102,IFERROR(IF(AND(#REF!="Probabilidad",#REF!="Probabilidad"),(#REF!-(+#REF!*#REF!)),IF(#REF!="Probabilidad",(#REF!-(+#REF!*#REF!)),IF(#REF!="Impacto",#REF!,""))),""),IFERROR(IF(#REF!="Probabilidad",(#REF!-(+#REF!*#REF!)),IF(#REF!="Impacto",#REF!,"")),""))</f>
        <v/>
      </c>
      <c r="J102" s="128" t="str">
        <f>IFERROR(IF(I102="","",IF(I102&lt;='Listas y tablas'!$L$3,"Muy Baja",IF(I102&lt;='Listas y tablas'!$L$4,"Baja",IF(I102&lt;='Listas y tablas'!$L$5,"Media",IF(I102&lt;='Listas y tablas'!$L$6,"Alta","Muy Alta"))))),"")</f>
        <v/>
      </c>
      <c r="K102" s="200"/>
      <c r="L102" s="261"/>
      <c r="M102" s="141"/>
      <c r="N102" s="121"/>
      <c r="O102" s="121"/>
      <c r="P102" s="142"/>
      <c r="Q102" s="259"/>
      <c r="R102" s="121"/>
      <c r="S102" s="121"/>
      <c r="T102" s="121"/>
      <c r="U102" s="121"/>
      <c r="V102" s="139"/>
      <c r="W102" s="141"/>
      <c r="X102" s="121"/>
      <c r="Y102" s="121"/>
      <c r="Z102" s="121"/>
      <c r="AA102" s="121"/>
      <c r="AB102" s="121"/>
      <c r="AC102" s="120"/>
      <c r="AD102" s="121"/>
      <c r="AE102" s="142"/>
      <c r="AF102" s="168"/>
      <c r="AG102" s="165"/>
      <c r="AH102" s="165"/>
      <c r="AI102" s="207"/>
      <c r="AJ102" s="164"/>
      <c r="AK102" s="164"/>
      <c r="AL102" s="167"/>
      <c r="AM102" s="168"/>
      <c r="AN102" s="185"/>
      <c r="AO102" s="304"/>
      <c r="AP102" s="217"/>
      <c r="AQ102" s="217"/>
      <c r="AR102" s="217"/>
      <c r="AS102" s="217"/>
      <c r="AT102" s="217"/>
      <c r="AU102" s="217"/>
      <c r="AV102" s="218"/>
      <c r="AW102" s="217"/>
      <c r="AX102" s="232"/>
      <c r="AY102" s="236"/>
      <c r="AZ102" s="221"/>
      <c r="BA102" s="221"/>
      <c r="BB102" s="221"/>
      <c r="BC102" s="219"/>
      <c r="BD102" s="219"/>
      <c r="BE102" s="220"/>
      <c r="BF102" s="228"/>
      <c r="BG102" s="221"/>
      <c r="BH102" s="222"/>
      <c r="BI102" s="242"/>
      <c r="BJ102" s="242"/>
      <c r="BK102" s="242"/>
      <c r="BL102" s="242"/>
      <c r="BM102" s="242"/>
      <c r="BN102" s="242"/>
      <c r="BO102" s="243"/>
      <c r="BP102" s="242"/>
      <c r="BQ102" s="245"/>
      <c r="BR102" s="253"/>
      <c r="BS102" s="254"/>
      <c r="BT102" s="254"/>
      <c r="BU102" s="254"/>
      <c r="BV102" s="251"/>
      <c r="BW102" s="251"/>
      <c r="BX102" s="252"/>
      <c r="BY102" s="253"/>
      <c r="BZ102" s="254"/>
      <c r="CA102" s="256"/>
    </row>
    <row r="103" spans="1:79" ht="151.5" customHeight="1" x14ac:dyDescent="0.3">
      <c r="A103" s="260" t="str">
        <f>IFERROR(INDEX(Riesgos!$A$7:$M$12,MATCH(E103,INDEX(Riesgos!$A$7:$M$12,,MATCH(E$7,Riesgos!$A$6:$M$6,0)),0),MATCH(A$7,Riesgos!$A$6:$M$6,0)),"")</f>
        <v/>
      </c>
      <c r="B103" s="124" t="str">
        <f>IFERROR(INDEX(Riesgos!$A$7:$M$12,MATCH(E103,INDEX(Riesgos!$A$7:$M$12,,MATCH(E$7,Riesgos!$A$6:$M$6,0)),0),MATCH(B$7,Riesgos!$A$6:$M$6,0)),"")</f>
        <v/>
      </c>
      <c r="C103" s="124"/>
      <c r="D103" s="125" t="str">
        <f>IFERROR(INDEX(Riesgos!$A$7:$M$12,MATCH(E103,INDEX(Riesgos!$A$7:$M$12,,MATCH(E$7,Riesgos!$A$6:$M$6,0)),0),MATCH(D$7,Riesgos!$A$6:$M$6,0)),"")</f>
        <v/>
      </c>
      <c r="E103" s="189"/>
      <c r="F103" s="189"/>
      <c r="G103" s="127" t="str">
        <f t="shared" si="2"/>
        <v/>
      </c>
      <c r="H103" s="198"/>
      <c r="I103" s="129" t="str">
        <f>IF(A102=A103,IFERROR(IF(AND(#REF!="Probabilidad",#REF!="Probabilidad"),(#REF!-(+#REF!*#REF!)),IF(#REF!="Probabilidad",(#REF!-(+#REF!*#REF!)),IF(#REF!="Impacto",#REF!,""))),""),IFERROR(IF(#REF!="Probabilidad",(#REF!-(+#REF!*#REF!)),IF(#REF!="Impacto",#REF!,"")),""))</f>
        <v/>
      </c>
      <c r="J103" s="128" t="str">
        <f>IFERROR(IF(I103="","",IF(I103&lt;='Listas y tablas'!$L$3,"Muy Baja",IF(I103&lt;='Listas y tablas'!$L$4,"Baja",IF(I103&lt;='Listas y tablas'!$L$5,"Media",IF(I103&lt;='Listas y tablas'!$L$6,"Alta","Muy Alta"))))),"")</f>
        <v/>
      </c>
      <c r="K103" s="200"/>
      <c r="L103" s="261"/>
      <c r="M103" s="141"/>
      <c r="N103" s="121"/>
      <c r="O103" s="121"/>
      <c r="P103" s="142"/>
      <c r="Q103" s="259"/>
      <c r="R103" s="121"/>
      <c r="S103" s="121"/>
      <c r="T103" s="121"/>
      <c r="U103" s="121"/>
      <c r="V103" s="139"/>
      <c r="W103" s="141"/>
      <c r="X103" s="121"/>
      <c r="Y103" s="121"/>
      <c r="Z103" s="121"/>
      <c r="AA103" s="121"/>
      <c r="AB103" s="121"/>
      <c r="AC103" s="120"/>
      <c r="AD103" s="121"/>
      <c r="AE103" s="142"/>
      <c r="AF103" s="168"/>
      <c r="AG103" s="165"/>
      <c r="AH103" s="165"/>
      <c r="AI103" s="207"/>
      <c r="AJ103" s="164"/>
      <c r="AK103" s="164"/>
      <c r="AL103" s="167"/>
      <c r="AM103" s="168"/>
      <c r="AN103" s="185"/>
      <c r="AO103" s="304"/>
      <c r="AP103" s="217"/>
      <c r="AQ103" s="217"/>
      <c r="AR103" s="217"/>
      <c r="AS103" s="217"/>
      <c r="AT103" s="217"/>
      <c r="AU103" s="217"/>
      <c r="AV103" s="218"/>
      <c r="AW103" s="217"/>
      <c r="AX103" s="232"/>
      <c r="AY103" s="236"/>
      <c r="AZ103" s="221"/>
      <c r="BA103" s="221"/>
      <c r="BB103" s="221"/>
      <c r="BC103" s="219"/>
      <c r="BD103" s="219"/>
      <c r="BE103" s="220"/>
      <c r="BF103" s="228"/>
      <c r="BG103" s="221"/>
      <c r="BH103" s="222"/>
      <c r="BI103" s="242"/>
      <c r="BJ103" s="242"/>
      <c r="BK103" s="242"/>
      <c r="BL103" s="242"/>
      <c r="BM103" s="242"/>
      <c r="BN103" s="242"/>
      <c r="BO103" s="243"/>
      <c r="BP103" s="242"/>
      <c r="BQ103" s="245"/>
      <c r="BR103" s="253"/>
      <c r="BS103" s="254"/>
      <c r="BT103" s="254"/>
      <c r="BU103" s="254"/>
      <c r="BV103" s="251"/>
      <c r="BW103" s="251"/>
      <c r="BX103" s="252"/>
      <c r="BY103" s="253"/>
      <c r="BZ103" s="254"/>
      <c r="CA103" s="256"/>
    </row>
    <row r="104" spans="1:79" ht="151.5" customHeight="1" x14ac:dyDescent="0.3">
      <c r="A104" s="260" t="str">
        <f>IFERROR(INDEX(Riesgos!$A$7:$M$12,MATCH(E104,INDEX(Riesgos!$A$7:$M$12,,MATCH(E$7,Riesgos!$A$6:$M$6,0)),0),MATCH(A$7,Riesgos!$A$6:$M$6,0)),"")</f>
        <v/>
      </c>
      <c r="B104" s="124" t="str">
        <f>IFERROR(INDEX(Riesgos!$A$7:$M$12,MATCH(E104,INDEX(Riesgos!$A$7:$M$12,,MATCH(E$7,Riesgos!$A$6:$M$6,0)),0),MATCH(B$7,Riesgos!$A$6:$M$6,0)),"")</f>
        <v/>
      </c>
      <c r="C104" s="124"/>
      <c r="D104" s="125" t="str">
        <f>IFERROR(INDEX(Riesgos!$A$7:$M$12,MATCH(E104,INDEX(Riesgos!$A$7:$M$12,,MATCH(E$7,Riesgos!$A$6:$M$6,0)),0),MATCH(D$7,Riesgos!$A$6:$M$6,0)),"")</f>
        <v/>
      </c>
      <c r="E104" s="189"/>
      <c r="F104" s="189"/>
      <c r="G104" s="127" t="str">
        <f t="shared" si="2"/>
        <v/>
      </c>
      <c r="H104" s="198"/>
      <c r="I104" s="129" t="str">
        <f>IF(A103=A104,IFERROR(IF(AND(#REF!="Probabilidad",#REF!="Probabilidad"),(#REF!-(+#REF!*#REF!)),IF(#REF!="Probabilidad",(#REF!-(+#REF!*#REF!)),IF(#REF!="Impacto",#REF!,""))),""),IFERROR(IF(#REF!="Probabilidad",(#REF!-(+#REF!*#REF!)),IF(#REF!="Impacto",#REF!,"")),""))</f>
        <v/>
      </c>
      <c r="J104" s="128" t="str">
        <f>IFERROR(IF(I104="","",IF(I104&lt;='Listas y tablas'!$L$3,"Muy Baja",IF(I104&lt;='Listas y tablas'!$L$4,"Baja",IF(I104&lt;='Listas y tablas'!$L$5,"Media",IF(I104&lt;='Listas y tablas'!$L$6,"Alta","Muy Alta"))))),"")</f>
        <v/>
      </c>
      <c r="K104" s="200"/>
      <c r="L104" s="261"/>
      <c r="M104" s="141"/>
      <c r="N104" s="121"/>
      <c r="O104" s="121"/>
      <c r="P104" s="142"/>
      <c r="Q104" s="259"/>
      <c r="R104" s="121"/>
      <c r="S104" s="121"/>
      <c r="T104" s="121"/>
      <c r="U104" s="121"/>
      <c r="V104" s="139"/>
      <c r="W104" s="141"/>
      <c r="X104" s="121"/>
      <c r="Y104" s="121"/>
      <c r="Z104" s="121"/>
      <c r="AA104" s="121"/>
      <c r="AB104" s="121"/>
      <c r="AC104" s="120"/>
      <c r="AD104" s="121"/>
      <c r="AE104" s="142"/>
      <c r="AF104" s="168"/>
      <c r="AG104" s="165"/>
      <c r="AH104" s="165"/>
      <c r="AI104" s="207"/>
      <c r="AJ104" s="164"/>
      <c r="AK104" s="164"/>
      <c r="AL104" s="167"/>
      <c r="AM104" s="168"/>
      <c r="AN104" s="185"/>
      <c r="AO104" s="304"/>
      <c r="AP104" s="217"/>
      <c r="AQ104" s="217"/>
      <c r="AR104" s="217"/>
      <c r="AS104" s="217"/>
      <c r="AT104" s="217"/>
      <c r="AU104" s="217"/>
      <c r="AV104" s="218"/>
      <c r="AW104" s="217"/>
      <c r="AX104" s="232"/>
      <c r="AY104" s="236"/>
      <c r="AZ104" s="221"/>
      <c r="BA104" s="221"/>
      <c r="BB104" s="221"/>
      <c r="BC104" s="219"/>
      <c r="BD104" s="219"/>
      <c r="BE104" s="220"/>
      <c r="BF104" s="228"/>
      <c r="BG104" s="221"/>
      <c r="BH104" s="222"/>
      <c r="BI104" s="242"/>
      <c r="BJ104" s="242"/>
      <c r="BK104" s="242"/>
      <c r="BL104" s="242"/>
      <c r="BM104" s="242"/>
      <c r="BN104" s="242"/>
      <c r="BO104" s="243"/>
      <c r="BP104" s="242"/>
      <c r="BQ104" s="245"/>
      <c r="BR104" s="253"/>
      <c r="BS104" s="254"/>
      <c r="BT104" s="254"/>
      <c r="BU104" s="254"/>
      <c r="BV104" s="251"/>
      <c r="BW104" s="251"/>
      <c r="BX104" s="252"/>
      <c r="BY104" s="253"/>
      <c r="BZ104" s="254"/>
      <c r="CA104" s="256"/>
    </row>
    <row r="105" spans="1:79" ht="151.5" customHeight="1" x14ac:dyDescent="0.3">
      <c r="A105" s="260" t="str">
        <f>IFERROR(INDEX(Riesgos!$A$7:$M$12,MATCH(E105,INDEX(Riesgos!$A$7:$M$12,,MATCH(E$7,Riesgos!$A$6:$M$6,0)),0),MATCH(A$7,Riesgos!$A$6:$M$6,0)),"")</f>
        <v/>
      </c>
      <c r="B105" s="124" t="str">
        <f>IFERROR(INDEX(Riesgos!$A$7:$M$12,MATCH(E105,INDEX(Riesgos!$A$7:$M$12,,MATCH(E$7,Riesgos!$A$6:$M$6,0)),0),MATCH(B$7,Riesgos!$A$6:$M$6,0)),"")</f>
        <v/>
      </c>
      <c r="C105" s="124"/>
      <c r="D105" s="125" t="str">
        <f>IFERROR(INDEX(Riesgos!$A$7:$M$12,MATCH(E105,INDEX(Riesgos!$A$7:$M$12,,MATCH(E$7,Riesgos!$A$6:$M$6,0)),0),MATCH(D$7,Riesgos!$A$6:$M$6,0)),"")</f>
        <v/>
      </c>
      <c r="E105" s="189"/>
      <c r="F105" s="189"/>
      <c r="G105" s="127" t="str">
        <f t="shared" si="2"/>
        <v/>
      </c>
      <c r="H105" s="198"/>
      <c r="I105" s="129" t="str">
        <f>IF(A104=A105,IFERROR(IF(AND(#REF!="Probabilidad",#REF!="Probabilidad"),(#REF!-(+#REF!*#REF!)),IF(#REF!="Probabilidad",(#REF!-(+#REF!*#REF!)),IF(#REF!="Impacto",#REF!,""))),""),IFERROR(IF(#REF!="Probabilidad",(#REF!-(+#REF!*#REF!)),IF(#REF!="Impacto",#REF!,"")),""))</f>
        <v/>
      </c>
      <c r="J105" s="128" t="str">
        <f>IFERROR(IF(I105="","",IF(I105&lt;='Listas y tablas'!$L$3,"Muy Baja",IF(I105&lt;='Listas y tablas'!$L$4,"Baja",IF(I105&lt;='Listas y tablas'!$L$5,"Media",IF(I105&lt;='Listas y tablas'!$L$6,"Alta","Muy Alta"))))),"")</f>
        <v/>
      </c>
      <c r="K105" s="200"/>
      <c r="L105" s="261"/>
      <c r="M105" s="141"/>
      <c r="N105" s="121"/>
      <c r="O105" s="121"/>
      <c r="P105" s="142"/>
      <c r="Q105" s="259"/>
      <c r="R105" s="121"/>
      <c r="S105" s="121"/>
      <c r="T105" s="121"/>
      <c r="U105" s="121"/>
      <c r="V105" s="139"/>
      <c r="W105" s="141"/>
      <c r="X105" s="121"/>
      <c r="Y105" s="121"/>
      <c r="Z105" s="121"/>
      <c r="AA105" s="121"/>
      <c r="AB105" s="121"/>
      <c r="AC105" s="120"/>
      <c r="AD105" s="121"/>
      <c r="AE105" s="142"/>
      <c r="AF105" s="168"/>
      <c r="AG105" s="165"/>
      <c r="AH105" s="165"/>
      <c r="AI105" s="207"/>
      <c r="AJ105" s="164"/>
      <c r="AK105" s="164"/>
      <c r="AL105" s="167"/>
      <c r="AM105" s="168"/>
      <c r="AN105" s="185"/>
      <c r="AO105" s="304"/>
      <c r="AP105" s="217"/>
      <c r="AQ105" s="217"/>
      <c r="AR105" s="217"/>
      <c r="AS105" s="217"/>
      <c r="AT105" s="217"/>
      <c r="AU105" s="217"/>
      <c r="AV105" s="218"/>
      <c r="AW105" s="217"/>
      <c r="AX105" s="232"/>
      <c r="AY105" s="236"/>
      <c r="AZ105" s="221"/>
      <c r="BA105" s="221"/>
      <c r="BB105" s="221"/>
      <c r="BC105" s="219"/>
      <c r="BD105" s="219"/>
      <c r="BE105" s="220"/>
      <c r="BF105" s="228"/>
      <c r="BG105" s="221"/>
      <c r="BH105" s="222"/>
      <c r="BI105" s="242"/>
      <c r="BJ105" s="242"/>
      <c r="BK105" s="242"/>
      <c r="BL105" s="242"/>
      <c r="BM105" s="242"/>
      <c r="BN105" s="242"/>
      <c r="BO105" s="243"/>
      <c r="BP105" s="242"/>
      <c r="BQ105" s="245"/>
      <c r="BR105" s="253"/>
      <c r="BS105" s="254"/>
      <c r="BT105" s="254"/>
      <c r="BU105" s="254"/>
      <c r="BV105" s="251"/>
      <c r="BW105" s="251"/>
      <c r="BX105" s="252"/>
      <c r="BY105" s="253"/>
      <c r="BZ105" s="254"/>
      <c r="CA105" s="256"/>
    </row>
    <row r="106" spans="1:79" ht="151.5" customHeight="1" x14ac:dyDescent="0.3">
      <c r="A106" s="260" t="str">
        <f>IFERROR(INDEX(Riesgos!$A$7:$M$12,MATCH(E106,INDEX(Riesgos!$A$7:$M$12,,MATCH(E$7,Riesgos!$A$6:$M$6,0)),0),MATCH(A$7,Riesgos!$A$6:$M$6,0)),"")</f>
        <v/>
      </c>
      <c r="B106" s="124" t="str">
        <f>IFERROR(INDEX(Riesgos!$A$7:$M$12,MATCH(E106,INDEX(Riesgos!$A$7:$M$12,,MATCH(E$7,Riesgos!$A$6:$M$6,0)),0),MATCH(B$7,Riesgos!$A$6:$M$6,0)),"")</f>
        <v/>
      </c>
      <c r="C106" s="124"/>
      <c r="D106" s="125" t="str">
        <f>IFERROR(INDEX(Riesgos!$A$7:$M$12,MATCH(E106,INDEX(Riesgos!$A$7:$M$12,,MATCH(E$7,Riesgos!$A$6:$M$6,0)),0),MATCH(D$7,Riesgos!$A$6:$M$6,0)),"")</f>
        <v/>
      </c>
      <c r="E106" s="189"/>
      <c r="F106" s="189"/>
      <c r="G106" s="127" t="str">
        <f t="shared" si="2"/>
        <v/>
      </c>
      <c r="H106" s="198"/>
      <c r="I106" s="129" t="str">
        <f>IF(A105=A106,IFERROR(IF(AND(#REF!="Probabilidad",#REF!="Probabilidad"),(#REF!-(+#REF!*#REF!)),IF(#REF!="Probabilidad",(#REF!-(+#REF!*#REF!)),IF(#REF!="Impacto",#REF!,""))),""),IFERROR(IF(#REF!="Probabilidad",(#REF!-(+#REF!*#REF!)),IF(#REF!="Impacto",#REF!,"")),""))</f>
        <v/>
      </c>
      <c r="J106" s="128" t="str">
        <f>IFERROR(IF(I106="","",IF(I106&lt;='Listas y tablas'!$L$3,"Muy Baja",IF(I106&lt;='Listas y tablas'!$L$4,"Baja",IF(I106&lt;='Listas y tablas'!$L$5,"Media",IF(I106&lt;='Listas y tablas'!$L$6,"Alta","Muy Alta"))))),"")</f>
        <v/>
      </c>
      <c r="K106" s="200"/>
      <c r="L106" s="261"/>
      <c r="M106" s="141"/>
      <c r="N106" s="121"/>
      <c r="O106" s="121"/>
      <c r="P106" s="142"/>
      <c r="Q106" s="259"/>
      <c r="R106" s="121"/>
      <c r="S106" s="121"/>
      <c r="T106" s="121"/>
      <c r="U106" s="121"/>
      <c r="V106" s="139"/>
      <c r="W106" s="141"/>
      <c r="X106" s="121"/>
      <c r="Y106" s="121"/>
      <c r="Z106" s="121"/>
      <c r="AA106" s="121"/>
      <c r="AB106" s="121"/>
      <c r="AC106" s="120"/>
      <c r="AD106" s="121"/>
      <c r="AE106" s="142"/>
      <c r="AF106" s="168"/>
      <c r="AG106" s="165"/>
      <c r="AH106" s="165"/>
      <c r="AI106" s="207"/>
      <c r="AJ106" s="164"/>
      <c r="AK106" s="164"/>
      <c r="AL106" s="167"/>
      <c r="AM106" s="168"/>
      <c r="AN106" s="185"/>
      <c r="AO106" s="304"/>
      <c r="AP106" s="217"/>
      <c r="AQ106" s="217"/>
      <c r="AR106" s="217"/>
      <c r="AS106" s="217"/>
      <c r="AT106" s="217"/>
      <c r="AU106" s="217"/>
      <c r="AV106" s="218"/>
      <c r="AW106" s="217"/>
      <c r="AX106" s="232"/>
      <c r="AY106" s="236"/>
      <c r="AZ106" s="221"/>
      <c r="BA106" s="221"/>
      <c r="BB106" s="221"/>
      <c r="BC106" s="219"/>
      <c r="BD106" s="219"/>
      <c r="BE106" s="220"/>
      <c r="BF106" s="228"/>
      <c r="BG106" s="221"/>
      <c r="BH106" s="222"/>
      <c r="BI106" s="242"/>
      <c r="BJ106" s="242"/>
      <c r="BK106" s="242"/>
      <c r="BL106" s="242"/>
      <c r="BM106" s="242"/>
      <c r="BN106" s="242"/>
      <c r="BO106" s="243"/>
      <c r="BP106" s="242"/>
      <c r="BQ106" s="245"/>
      <c r="BR106" s="253"/>
      <c r="BS106" s="254"/>
      <c r="BT106" s="254"/>
      <c r="BU106" s="254"/>
      <c r="BV106" s="251"/>
      <c r="BW106" s="251"/>
      <c r="BX106" s="252"/>
      <c r="BY106" s="253"/>
      <c r="BZ106" s="254"/>
      <c r="CA106" s="256"/>
    </row>
    <row r="107" spans="1:79" ht="151.5" customHeight="1" x14ac:dyDescent="0.3">
      <c r="A107" s="260" t="str">
        <f>IFERROR(INDEX(Riesgos!$A$7:$M$12,MATCH(E107,INDEX(Riesgos!$A$7:$M$12,,MATCH(E$7,Riesgos!$A$6:$M$6,0)),0),MATCH(A$7,Riesgos!$A$6:$M$6,0)),"")</f>
        <v/>
      </c>
      <c r="B107" s="124" t="str">
        <f>IFERROR(INDEX(Riesgos!$A$7:$M$12,MATCH(E107,INDEX(Riesgos!$A$7:$M$12,,MATCH(E$7,Riesgos!$A$6:$M$6,0)),0),MATCH(B$7,Riesgos!$A$6:$M$6,0)),"")</f>
        <v/>
      </c>
      <c r="C107" s="124"/>
      <c r="D107" s="125" t="str">
        <f>IFERROR(INDEX(Riesgos!$A$7:$M$12,MATCH(E107,INDEX(Riesgos!$A$7:$M$12,,MATCH(E$7,Riesgos!$A$6:$M$6,0)),0),MATCH(D$7,Riesgos!$A$6:$M$6,0)),"")</f>
        <v/>
      </c>
      <c r="E107" s="189"/>
      <c r="F107" s="189"/>
      <c r="G107" s="127" t="str">
        <f t="shared" si="2"/>
        <v/>
      </c>
      <c r="H107" s="198"/>
      <c r="I107" s="129" t="str">
        <f>IF(A106=A107,IFERROR(IF(AND(#REF!="Probabilidad",#REF!="Probabilidad"),(#REF!-(+#REF!*#REF!)),IF(#REF!="Probabilidad",(#REF!-(+#REF!*#REF!)),IF(#REF!="Impacto",#REF!,""))),""),IFERROR(IF(#REF!="Probabilidad",(#REF!-(+#REF!*#REF!)),IF(#REF!="Impacto",#REF!,"")),""))</f>
        <v/>
      </c>
      <c r="J107" s="128" t="str">
        <f>IFERROR(IF(I107="","",IF(I107&lt;='Listas y tablas'!$L$3,"Muy Baja",IF(I107&lt;='Listas y tablas'!$L$4,"Baja",IF(I107&lt;='Listas y tablas'!$L$5,"Media",IF(I107&lt;='Listas y tablas'!$L$6,"Alta","Muy Alta"))))),"")</f>
        <v/>
      </c>
      <c r="K107" s="200"/>
      <c r="L107" s="261"/>
      <c r="M107" s="141"/>
      <c r="N107" s="121"/>
      <c r="O107" s="121"/>
      <c r="P107" s="142"/>
      <c r="Q107" s="259"/>
      <c r="R107" s="121"/>
      <c r="S107" s="121"/>
      <c r="T107" s="121"/>
      <c r="U107" s="121"/>
      <c r="V107" s="139"/>
      <c r="W107" s="141"/>
      <c r="X107" s="121"/>
      <c r="Y107" s="121"/>
      <c r="Z107" s="121"/>
      <c r="AA107" s="121"/>
      <c r="AB107" s="121"/>
      <c r="AC107" s="120"/>
      <c r="AD107" s="121"/>
      <c r="AE107" s="142"/>
      <c r="AF107" s="168"/>
      <c r="AG107" s="165"/>
      <c r="AH107" s="165"/>
      <c r="AI107" s="207"/>
      <c r="AJ107" s="164"/>
      <c r="AK107" s="164"/>
      <c r="AL107" s="167"/>
      <c r="AM107" s="168"/>
      <c r="AN107" s="185"/>
      <c r="AO107" s="304"/>
      <c r="AP107" s="217"/>
      <c r="AQ107" s="217"/>
      <c r="AR107" s="217"/>
      <c r="AS107" s="217"/>
      <c r="AT107" s="217"/>
      <c r="AU107" s="217"/>
      <c r="AV107" s="218"/>
      <c r="AW107" s="217"/>
      <c r="AX107" s="232"/>
      <c r="AY107" s="236"/>
      <c r="AZ107" s="221"/>
      <c r="BA107" s="221"/>
      <c r="BB107" s="221"/>
      <c r="BC107" s="219"/>
      <c r="BD107" s="219"/>
      <c r="BE107" s="220"/>
      <c r="BF107" s="228"/>
      <c r="BG107" s="221"/>
      <c r="BH107" s="222"/>
      <c r="BI107" s="242"/>
      <c r="BJ107" s="242"/>
      <c r="BK107" s="242"/>
      <c r="BL107" s="242"/>
      <c r="BM107" s="242"/>
      <c r="BN107" s="242"/>
      <c r="BO107" s="243"/>
      <c r="BP107" s="242"/>
      <c r="BQ107" s="245"/>
      <c r="BR107" s="253"/>
      <c r="BS107" s="254"/>
      <c r="BT107" s="254"/>
      <c r="BU107" s="254"/>
      <c r="BV107" s="251"/>
      <c r="BW107" s="251"/>
      <c r="BX107" s="252"/>
      <c r="BY107" s="253"/>
      <c r="BZ107" s="254"/>
      <c r="CA107" s="256"/>
    </row>
    <row r="108" spans="1:79" ht="151.5" customHeight="1" x14ac:dyDescent="0.3">
      <c r="A108" s="260" t="str">
        <f>IFERROR(INDEX(Riesgos!$A$7:$M$12,MATCH(E108,INDEX(Riesgos!$A$7:$M$12,,MATCH(E$7,Riesgos!$A$6:$M$6,0)),0),MATCH(A$7,Riesgos!$A$6:$M$6,0)),"")</f>
        <v/>
      </c>
      <c r="B108" s="124" t="str">
        <f>IFERROR(INDEX(Riesgos!$A$7:$M$12,MATCH(E108,INDEX(Riesgos!$A$7:$M$12,,MATCH(E$7,Riesgos!$A$6:$M$6,0)),0),MATCH(B$7,Riesgos!$A$6:$M$6,0)),"")</f>
        <v/>
      </c>
      <c r="C108" s="124"/>
      <c r="D108" s="125" t="str">
        <f>IFERROR(INDEX(Riesgos!$A$7:$M$12,MATCH(E108,INDEX(Riesgos!$A$7:$M$12,,MATCH(E$7,Riesgos!$A$6:$M$6,0)),0),MATCH(D$7,Riesgos!$A$6:$M$6,0)),"")</f>
        <v/>
      </c>
      <c r="E108" s="189"/>
      <c r="F108" s="189"/>
      <c r="G108" s="127" t="str">
        <f t="shared" si="2"/>
        <v/>
      </c>
      <c r="H108" s="198"/>
      <c r="I108" s="129" t="str">
        <f>IF(A107=A108,IFERROR(IF(AND(#REF!="Probabilidad",#REF!="Probabilidad"),(#REF!-(+#REF!*#REF!)),IF(#REF!="Probabilidad",(#REF!-(+#REF!*#REF!)),IF(#REF!="Impacto",#REF!,""))),""),IFERROR(IF(#REF!="Probabilidad",(#REF!-(+#REF!*#REF!)),IF(#REF!="Impacto",#REF!,"")),""))</f>
        <v/>
      </c>
      <c r="J108" s="128" t="str">
        <f>IFERROR(IF(I108="","",IF(I108&lt;='Listas y tablas'!$L$3,"Muy Baja",IF(I108&lt;='Listas y tablas'!$L$4,"Baja",IF(I108&lt;='Listas y tablas'!$L$5,"Media",IF(I108&lt;='Listas y tablas'!$L$6,"Alta","Muy Alta"))))),"")</f>
        <v/>
      </c>
      <c r="K108" s="200"/>
      <c r="L108" s="261"/>
      <c r="M108" s="141"/>
      <c r="N108" s="121"/>
      <c r="O108" s="121"/>
      <c r="P108" s="142"/>
      <c r="Q108" s="259"/>
      <c r="R108" s="121"/>
      <c r="S108" s="121"/>
      <c r="T108" s="121"/>
      <c r="U108" s="121"/>
      <c r="V108" s="139"/>
      <c r="W108" s="141"/>
      <c r="X108" s="121"/>
      <c r="Y108" s="121"/>
      <c r="Z108" s="121"/>
      <c r="AA108" s="121"/>
      <c r="AB108" s="121"/>
      <c r="AC108" s="120"/>
      <c r="AD108" s="121"/>
      <c r="AE108" s="142"/>
      <c r="AF108" s="168"/>
      <c r="AG108" s="165"/>
      <c r="AH108" s="165"/>
      <c r="AI108" s="207"/>
      <c r="AJ108" s="164"/>
      <c r="AK108" s="164"/>
      <c r="AL108" s="167"/>
      <c r="AM108" s="168"/>
      <c r="AN108" s="185"/>
      <c r="AO108" s="304"/>
      <c r="AP108" s="217"/>
      <c r="AQ108" s="217"/>
      <c r="AR108" s="217"/>
      <c r="AS108" s="217"/>
      <c r="AT108" s="217"/>
      <c r="AU108" s="217"/>
      <c r="AV108" s="218"/>
      <c r="AW108" s="217"/>
      <c r="AX108" s="232"/>
      <c r="AY108" s="236"/>
      <c r="AZ108" s="221"/>
      <c r="BA108" s="221"/>
      <c r="BB108" s="221"/>
      <c r="BC108" s="219"/>
      <c r="BD108" s="219"/>
      <c r="BE108" s="220"/>
      <c r="BF108" s="228"/>
      <c r="BG108" s="221"/>
      <c r="BH108" s="222"/>
      <c r="BI108" s="242"/>
      <c r="BJ108" s="242"/>
      <c r="BK108" s="242"/>
      <c r="BL108" s="242"/>
      <c r="BM108" s="242"/>
      <c r="BN108" s="242"/>
      <c r="BO108" s="243"/>
      <c r="BP108" s="242"/>
      <c r="BQ108" s="245"/>
      <c r="BR108" s="253"/>
      <c r="BS108" s="254"/>
      <c r="BT108" s="254"/>
      <c r="BU108" s="254"/>
      <c r="BV108" s="251"/>
      <c r="BW108" s="251"/>
      <c r="BX108" s="252"/>
      <c r="BY108" s="253"/>
      <c r="BZ108" s="254"/>
      <c r="CA108" s="256"/>
    </row>
    <row r="109" spans="1:79" ht="151.5" customHeight="1" x14ac:dyDescent="0.3">
      <c r="A109" s="260" t="str">
        <f>IFERROR(INDEX(Riesgos!$A$7:$M$12,MATCH(E109,INDEX(Riesgos!$A$7:$M$12,,MATCH(E$7,Riesgos!$A$6:$M$6,0)),0),MATCH(A$7,Riesgos!$A$6:$M$6,0)),"")</f>
        <v/>
      </c>
      <c r="B109" s="124" t="str">
        <f>IFERROR(INDEX(Riesgos!$A$7:$M$12,MATCH(E109,INDEX(Riesgos!$A$7:$M$12,,MATCH(E$7,Riesgos!$A$6:$M$6,0)),0),MATCH(B$7,Riesgos!$A$6:$M$6,0)),"")</f>
        <v/>
      </c>
      <c r="C109" s="124"/>
      <c r="D109" s="125" t="str">
        <f>IFERROR(INDEX(Riesgos!$A$7:$M$12,MATCH(E109,INDEX(Riesgos!$A$7:$M$12,,MATCH(E$7,Riesgos!$A$6:$M$6,0)),0),MATCH(D$7,Riesgos!$A$6:$M$6,0)),"")</f>
        <v/>
      </c>
      <c r="E109" s="189"/>
      <c r="F109" s="189"/>
      <c r="G109" s="127" t="str">
        <f t="shared" si="2"/>
        <v/>
      </c>
      <c r="H109" s="198"/>
      <c r="I109" s="129" t="str">
        <f>IF(A108=A109,IFERROR(IF(AND(#REF!="Probabilidad",#REF!="Probabilidad"),(#REF!-(+#REF!*#REF!)),IF(#REF!="Probabilidad",(#REF!-(+#REF!*#REF!)),IF(#REF!="Impacto",#REF!,""))),""),IFERROR(IF(#REF!="Probabilidad",(#REF!-(+#REF!*#REF!)),IF(#REF!="Impacto",#REF!,"")),""))</f>
        <v/>
      </c>
      <c r="J109" s="128" t="str">
        <f>IFERROR(IF(I109="","",IF(I109&lt;='Listas y tablas'!$L$3,"Muy Baja",IF(I109&lt;='Listas y tablas'!$L$4,"Baja",IF(I109&lt;='Listas y tablas'!$L$5,"Media",IF(I109&lt;='Listas y tablas'!$L$6,"Alta","Muy Alta"))))),"")</f>
        <v/>
      </c>
      <c r="K109" s="200"/>
      <c r="L109" s="261"/>
      <c r="M109" s="141"/>
      <c r="N109" s="121"/>
      <c r="O109" s="121"/>
      <c r="P109" s="142"/>
      <c r="Q109" s="259"/>
      <c r="R109" s="121"/>
      <c r="S109" s="121"/>
      <c r="T109" s="121"/>
      <c r="U109" s="121"/>
      <c r="V109" s="139"/>
      <c r="W109" s="141"/>
      <c r="X109" s="121"/>
      <c r="Y109" s="121"/>
      <c r="Z109" s="121"/>
      <c r="AA109" s="121"/>
      <c r="AB109" s="121"/>
      <c r="AC109" s="120"/>
      <c r="AD109" s="121"/>
      <c r="AE109" s="142"/>
      <c r="AF109" s="168"/>
      <c r="AG109" s="165"/>
      <c r="AH109" s="165"/>
      <c r="AI109" s="207"/>
      <c r="AJ109" s="164"/>
      <c r="AK109" s="164"/>
      <c r="AL109" s="167"/>
      <c r="AM109" s="168"/>
      <c r="AN109" s="185"/>
      <c r="AO109" s="304"/>
      <c r="AP109" s="217"/>
      <c r="AQ109" s="217"/>
      <c r="AR109" s="217"/>
      <c r="AS109" s="217"/>
      <c r="AT109" s="217"/>
      <c r="AU109" s="217"/>
      <c r="AV109" s="218"/>
      <c r="AW109" s="217"/>
      <c r="AX109" s="232"/>
      <c r="AY109" s="236"/>
      <c r="AZ109" s="221"/>
      <c r="BA109" s="221"/>
      <c r="BB109" s="221"/>
      <c r="BC109" s="219"/>
      <c r="BD109" s="219"/>
      <c r="BE109" s="220"/>
      <c r="BF109" s="228"/>
      <c r="BG109" s="221"/>
      <c r="BH109" s="222"/>
      <c r="BI109" s="242"/>
      <c r="BJ109" s="242"/>
      <c r="BK109" s="242"/>
      <c r="BL109" s="242"/>
      <c r="BM109" s="242"/>
      <c r="BN109" s="242"/>
      <c r="BO109" s="243"/>
      <c r="BP109" s="242"/>
      <c r="BQ109" s="245"/>
      <c r="BR109" s="253"/>
      <c r="BS109" s="254"/>
      <c r="BT109" s="254"/>
      <c r="BU109" s="254"/>
      <c r="BV109" s="251"/>
      <c r="BW109" s="251"/>
      <c r="BX109" s="252"/>
      <c r="BY109" s="253"/>
      <c r="BZ109" s="254"/>
      <c r="CA109" s="256"/>
    </row>
    <row r="110" spans="1:79" ht="151.5" customHeight="1" x14ac:dyDescent="0.3">
      <c r="A110" s="260" t="str">
        <f>IFERROR(INDEX(Riesgos!$A$7:$M$12,MATCH(E110,INDEX(Riesgos!$A$7:$M$12,,MATCH(E$7,Riesgos!$A$6:$M$6,0)),0),MATCH(A$7,Riesgos!$A$6:$M$6,0)),"")</f>
        <v/>
      </c>
      <c r="B110" s="124" t="str">
        <f>IFERROR(INDEX(Riesgos!$A$7:$M$12,MATCH(E110,INDEX(Riesgos!$A$7:$M$12,,MATCH(E$7,Riesgos!$A$6:$M$6,0)),0),MATCH(B$7,Riesgos!$A$6:$M$6,0)),"")</f>
        <v/>
      </c>
      <c r="C110" s="124"/>
      <c r="D110" s="125" t="str">
        <f>IFERROR(INDEX(Riesgos!$A$7:$M$12,MATCH(E110,INDEX(Riesgos!$A$7:$M$12,,MATCH(E$7,Riesgos!$A$6:$M$6,0)),0),MATCH(D$7,Riesgos!$A$6:$M$6,0)),"")</f>
        <v/>
      </c>
      <c r="E110" s="189"/>
      <c r="F110" s="189"/>
      <c r="G110" s="127" t="str">
        <f t="shared" si="2"/>
        <v/>
      </c>
      <c r="H110" s="198"/>
      <c r="I110" s="129" t="str">
        <f>IF(A109=A110,IFERROR(IF(AND(#REF!="Probabilidad",#REF!="Probabilidad"),(#REF!-(+#REF!*#REF!)),IF(#REF!="Probabilidad",(#REF!-(+#REF!*#REF!)),IF(#REF!="Impacto",#REF!,""))),""),IFERROR(IF(#REF!="Probabilidad",(#REF!-(+#REF!*#REF!)),IF(#REF!="Impacto",#REF!,"")),""))</f>
        <v/>
      </c>
      <c r="J110" s="128" t="str">
        <f>IFERROR(IF(I110="","",IF(I110&lt;='Listas y tablas'!$L$3,"Muy Baja",IF(I110&lt;='Listas y tablas'!$L$4,"Baja",IF(I110&lt;='Listas y tablas'!$L$5,"Media",IF(I110&lt;='Listas y tablas'!$L$6,"Alta","Muy Alta"))))),"")</f>
        <v/>
      </c>
      <c r="K110" s="200"/>
      <c r="L110" s="261"/>
      <c r="M110" s="141"/>
      <c r="N110" s="121"/>
      <c r="O110" s="121"/>
      <c r="P110" s="142"/>
      <c r="Q110" s="259"/>
      <c r="R110" s="121"/>
      <c r="S110" s="121"/>
      <c r="T110" s="121"/>
      <c r="U110" s="121"/>
      <c r="V110" s="139"/>
      <c r="W110" s="141"/>
      <c r="X110" s="121"/>
      <c r="Y110" s="121"/>
      <c r="Z110" s="121"/>
      <c r="AA110" s="121"/>
      <c r="AB110" s="121"/>
      <c r="AC110" s="120"/>
      <c r="AD110" s="121"/>
      <c r="AE110" s="142"/>
      <c r="AF110" s="168"/>
      <c r="AG110" s="165"/>
      <c r="AH110" s="165"/>
      <c r="AI110" s="207"/>
      <c r="AJ110" s="164"/>
      <c r="AK110" s="164"/>
      <c r="AL110" s="167"/>
      <c r="AM110" s="168"/>
      <c r="AN110" s="185"/>
      <c r="AO110" s="304"/>
      <c r="AP110" s="217"/>
      <c r="AQ110" s="217"/>
      <c r="AR110" s="217"/>
      <c r="AS110" s="217"/>
      <c r="AT110" s="217"/>
      <c r="AU110" s="217"/>
      <c r="AV110" s="218"/>
      <c r="AW110" s="217"/>
      <c r="AX110" s="232"/>
      <c r="AY110" s="236"/>
      <c r="AZ110" s="221"/>
      <c r="BA110" s="221"/>
      <c r="BB110" s="221"/>
      <c r="BC110" s="219"/>
      <c r="BD110" s="219"/>
      <c r="BE110" s="220"/>
      <c r="BF110" s="228"/>
      <c r="BG110" s="221"/>
      <c r="BH110" s="222"/>
      <c r="BI110" s="242"/>
      <c r="BJ110" s="242"/>
      <c r="BK110" s="242"/>
      <c r="BL110" s="242"/>
      <c r="BM110" s="242"/>
      <c r="BN110" s="242"/>
      <c r="BO110" s="243"/>
      <c r="BP110" s="242"/>
      <c r="BQ110" s="245"/>
      <c r="BR110" s="253"/>
      <c r="BS110" s="254"/>
      <c r="BT110" s="254"/>
      <c r="BU110" s="254"/>
      <c r="BV110" s="251"/>
      <c r="BW110" s="251"/>
      <c r="BX110" s="252"/>
      <c r="BY110" s="253"/>
      <c r="BZ110" s="254"/>
      <c r="CA110" s="256"/>
    </row>
    <row r="111" spans="1:79" ht="151.5" customHeight="1" x14ac:dyDescent="0.3">
      <c r="A111" s="260" t="str">
        <f>IFERROR(INDEX(Riesgos!$A$7:$M$12,MATCH(E111,INDEX(Riesgos!$A$7:$M$12,,MATCH(E$7,Riesgos!$A$6:$M$6,0)),0),MATCH(A$7,Riesgos!$A$6:$M$6,0)),"")</f>
        <v/>
      </c>
      <c r="B111" s="124" t="str">
        <f>IFERROR(INDEX(Riesgos!$A$7:$M$12,MATCH(E111,INDEX(Riesgos!$A$7:$M$12,,MATCH(E$7,Riesgos!$A$6:$M$6,0)),0),MATCH(B$7,Riesgos!$A$6:$M$6,0)),"")</f>
        <v/>
      </c>
      <c r="C111" s="124"/>
      <c r="D111" s="125" t="str">
        <f>IFERROR(INDEX(Riesgos!$A$7:$M$12,MATCH(E111,INDEX(Riesgos!$A$7:$M$12,,MATCH(E$7,Riesgos!$A$6:$M$6,0)),0),MATCH(D$7,Riesgos!$A$6:$M$6,0)),"")</f>
        <v/>
      </c>
      <c r="E111" s="189"/>
      <c r="F111" s="189"/>
      <c r="G111" s="127" t="str">
        <f t="shared" si="2"/>
        <v/>
      </c>
      <c r="H111" s="198"/>
      <c r="I111" s="129" t="str">
        <f>IF(A110=A111,IFERROR(IF(AND(#REF!="Probabilidad",#REF!="Probabilidad"),(#REF!-(+#REF!*#REF!)),IF(#REF!="Probabilidad",(#REF!-(+#REF!*#REF!)),IF(#REF!="Impacto",#REF!,""))),""),IFERROR(IF(#REF!="Probabilidad",(#REF!-(+#REF!*#REF!)),IF(#REF!="Impacto",#REF!,"")),""))</f>
        <v/>
      </c>
      <c r="J111" s="128" t="str">
        <f>IFERROR(IF(I111="","",IF(I111&lt;='Listas y tablas'!$L$3,"Muy Baja",IF(I111&lt;='Listas y tablas'!$L$4,"Baja",IF(I111&lt;='Listas y tablas'!$L$5,"Media",IF(I111&lt;='Listas y tablas'!$L$6,"Alta","Muy Alta"))))),"")</f>
        <v/>
      </c>
      <c r="K111" s="200"/>
      <c r="L111" s="261"/>
      <c r="M111" s="141"/>
      <c r="N111" s="121"/>
      <c r="O111" s="121"/>
      <c r="P111" s="142"/>
      <c r="Q111" s="259"/>
      <c r="R111" s="121"/>
      <c r="S111" s="121"/>
      <c r="T111" s="121"/>
      <c r="U111" s="121"/>
      <c r="V111" s="139"/>
      <c r="W111" s="141"/>
      <c r="X111" s="121"/>
      <c r="Y111" s="121"/>
      <c r="Z111" s="121"/>
      <c r="AA111" s="121"/>
      <c r="AB111" s="121"/>
      <c r="AC111" s="120"/>
      <c r="AD111" s="121"/>
      <c r="AE111" s="142"/>
      <c r="AF111" s="168"/>
      <c r="AG111" s="165"/>
      <c r="AH111" s="165"/>
      <c r="AI111" s="207"/>
      <c r="AJ111" s="164"/>
      <c r="AK111" s="164"/>
      <c r="AL111" s="167"/>
      <c r="AM111" s="168"/>
      <c r="AN111" s="185"/>
      <c r="AO111" s="304"/>
      <c r="AP111" s="217"/>
      <c r="AQ111" s="217"/>
      <c r="AR111" s="217"/>
      <c r="AS111" s="217"/>
      <c r="AT111" s="217"/>
      <c r="AU111" s="217"/>
      <c r="AV111" s="218"/>
      <c r="AW111" s="217"/>
      <c r="AX111" s="232"/>
      <c r="AY111" s="236"/>
      <c r="AZ111" s="221"/>
      <c r="BA111" s="221"/>
      <c r="BB111" s="221"/>
      <c r="BC111" s="219"/>
      <c r="BD111" s="219"/>
      <c r="BE111" s="220"/>
      <c r="BF111" s="228"/>
      <c r="BG111" s="221"/>
      <c r="BH111" s="222"/>
      <c r="BI111" s="242"/>
      <c r="BJ111" s="242"/>
      <c r="BK111" s="242"/>
      <c r="BL111" s="242"/>
      <c r="BM111" s="242"/>
      <c r="BN111" s="242"/>
      <c r="BO111" s="243"/>
      <c r="BP111" s="242"/>
      <c r="BQ111" s="245"/>
      <c r="BR111" s="253"/>
      <c r="BS111" s="254"/>
      <c r="BT111" s="254"/>
      <c r="BU111" s="254"/>
      <c r="BV111" s="251"/>
      <c r="BW111" s="251"/>
      <c r="BX111" s="252"/>
      <c r="BY111" s="253"/>
      <c r="BZ111" s="254"/>
      <c r="CA111" s="256"/>
    </row>
    <row r="112" spans="1:79" ht="151.5" customHeight="1" x14ac:dyDescent="0.3">
      <c r="A112" s="260" t="str">
        <f>IFERROR(INDEX(Riesgos!$A$7:$M$12,MATCH(E112,INDEX(Riesgos!$A$7:$M$12,,MATCH(E$7,Riesgos!$A$6:$M$6,0)),0),MATCH(A$7,Riesgos!$A$6:$M$6,0)),"")</f>
        <v/>
      </c>
      <c r="B112" s="124" t="str">
        <f>IFERROR(INDEX(Riesgos!$A$7:$M$12,MATCH(E112,INDEX(Riesgos!$A$7:$M$12,,MATCH(E$7,Riesgos!$A$6:$M$6,0)),0),MATCH(B$7,Riesgos!$A$6:$M$6,0)),"")</f>
        <v/>
      </c>
      <c r="C112" s="124"/>
      <c r="D112" s="125" t="str">
        <f>IFERROR(INDEX(Riesgos!$A$7:$M$12,MATCH(E112,INDEX(Riesgos!$A$7:$M$12,,MATCH(E$7,Riesgos!$A$6:$M$6,0)),0),MATCH(D$7,Riesgos!$A$6:$M$6,0)),"")</f>
        <v/>
      </c>
      <c r="E112" s="189"/>
      <c r="F112" s="189"/>
      <c r="G112" s="127" t="str">
        <f t="shared" si="2"/>
        <v/>
      </c>
      <c r="H112" s="198"/>
      <c r="I112" s="129" t="str">
        <f>IF(A111=A112,IFERROR(IF(AND(#REF!="Probabilidad",#REF!="Probabilidad"),(#REF!-(+#REF!*#REF!)),IF(#REF!="Probabilidad",(#REF!-(+#REF!*#REF!)),IF(#REF!="Impacto",#REF!,""))),""),IFERROR(IF(#REF!="Probabilidad",(#REF!-(+#REF!*#REF!)),IF(#REF!="Impacto",#REF!,"")),""))</f>
        <v/>
      </c>
      <c r="J112" s="128" t="str">
        <f>IFERROR(IF(I112="","",IF(I112&lt;='Listas y tablas'!$L$3,"Muy Baja",IF(I112&lt;='Listas y tablas'!$L$4,"Baja",IF(I112&lt;='Listas y tablas'!$L$5,"Media",IF(I112&lt;='Listas y tablas'!$L$6,"Alta","Muy Alta"))))),"")</f>
        <v/>
      </c>
      <c r="K112" s="200"/>
      <c r="L112" s="261"/>
      <c r="M112" s="141"/>
      <c r="N112" s="121"/>
      <c r="O112" s="121"/>
      <c r="P112" s="142"/>
      <c r="Q112" s="259"/>
      <c r="R112" s="121"/>
      <c r="S112" s="121"/>
      <c r="T112" s="121"/>
      <c r="U112" s="121"/>
      <c r="V112" s="139"/>
      <c r="W112" s="141"/>
      <c r="X112" s="121"/>
      <c r="Y112" s="121"/>
      <c r="Z112" s="121"/>
      <c r="AA112" s="121"/>
      <c r="AB112" s="121"/>
      <c r="AC112" s="120"/>
      <c r="AD112" s="121"/>
      <c r="AE112" s="142"/>
      <c r="AF112" s="168"/>
      <c r="AG112" s="165"/>
      <c r="AH112" s="165"/>
      <c r="AI112" s="207"/>
      <c r="AJ112" s="164"/>
      <c r="AK112" s="164"/>
      <c r="AL112" s="167"/>
      <c r="AM112" s="168"/>
      <c r="AN112" s="185"/>
      <c r="AO112" s="304"/>
      <c r="AP112" s="217"/>
      <c r="AQ112" s="217"/>
      <c r="AR112" s="217"/>
      <c r="AS112" s="217"/>
      <c r="AT112" s="217"/>
      <c r="AU112" s="217"/>
      <c r="AV112" s="218"/>
      <c r="AW112" s="217"/>
      <c r="AX112" s="232"/>
      <c r="AY112" s="236"/>
      <c r="AZ112" s="221"/>
      <c r="BA112" s="221"/>
      <c r="BB112" s="221"/>
      <c r="BC112" s="219"/>
      <c r="BD112" s="219"/>
      <c r="BE112" s="220"/>
      <c r="BF112" s="228"/>
      <c r="BG112" s="221"/>
      <c r="BH112" s="222"/>
      <c r="BI112" s="242"/>
      <c r="BJ112" s="242"/>
      <c r="BK112" s="242"/>
      <c r="BL112" s="242"/>
      <c r="BM112" s="242"/>
      <c r="BN112" s="242"/>
      <c r="BO112" s="243"/>
      <c r="BP112" s="242"/>
      <c r="BQ112" s="245"/>
      <c r="BR112" s="253"/>
      <c r="BS112" s="254"/>
      <c r="BT112" s="254"/>
      <c r="BU112" s="254"/>
      <c r="BV112" s="251"/>
      <c r="BW112" s="251"/>
      <c r="BX112" s="252"/>
      <c r="BY112" s="253"/>
      <c r="BZ112" s="254"/>
      <c r="CA112" s="256"/>
    </row>
    <row r="113" spans="1:79" ht="151.5" customHeight="1" x14ac:dyDescent="0.3">
      <c r="A113" s="260" t="str">
        <f>IFERROR(INDEX(Riesgos!$A$7:$M$12,MATCH(E113,INDEX(Riesgos!$A$7:$M$12,,MATCH(E$7,Riesgos!$A$6:$M$6,0)),0),MATCH(A$7,Riesgos!$A$6:$M$6,0)),"")</f>
        <v/>
      </c>
      <c r="B113" s="124" t="str">
        <f>IFERROR(INDEX(Riesgos!$A$7:$M$12,MATCH(E113,INDEX(Riesgos!$A$7:$M$12,,MATCH(E$7,Riesgos!$A$6:$M$6,0)),0),MATCH(B$7,Riesgos!$A$6:$M$6,0)),"")</f>
        <v/>
      </c>
      <c r="C113" s="124"/>
      <c r="D113" s="125" t="str">
        <f>IFERROR(INDEX(Riesgos!$A$7:$M$12,MATCH(E113,INDEX(Riesgos!$A$7:$M$12,,MATCH(E$7,Riesgos!$A$6:$M$6,0)),0),MATCH(D$7,Riesgos!$A$6:$M$6,0)),"")</f>
        <v/>
      </c>
      <c r="E113" s="189"/>
      <c r="F113" s="189"/>
      <c r="G113" s="127" t="str">
        <f t="shared" si="2"/>
        <v/>
      </c>
      <c r="H113" s="198"/>
      <c r="I113" s="129" t="str">
        <f>IF(A112=A113,IFERROR(IF(AND(#REF!="Probabilidad",#REF!="Probabilidad"),(#REF!-(+#REF!*#REF!)),IF(#REF!="Probabilidad",(#REF!-(+#REF!*#REF!)),IF(#REF!="Impacto",#REF!,""))),""),IFERROR(IF(#REF!="Probabilidad",(#REF!-(+#REF!*#REF!)),IF(#REF!="Impacto",#REF!,"")),""))</f>
        <v/>
      </c>
      <c r="J113" s="128" t="str">
        <f>IFERROR(IF(I113="","",IF(I113&lt;='Listas y tablas'!$L$3,"Muy Baja",IF(I113&lt;='Listas y tablas'!$L$4,"Baja",IF(I113&lt;='Listas y tablas'!$L$5,"Media",IF(I113&lt;='Listas y tablas'!$L$6,"Alta","Muy Alta"))))),"")</f>
        <v/>
      </c>
      <c r="K113" s="200"/>
      <c r="L113" s="261"/>
      <c r="M113" s="141"/>
      <c r="N113" s="121"/>
      <c r="O113" s="121"/>
      <c r="P113" s="142"/>
      <c r="Q113" s="259"/>
      <c r="R113" s="121"/>
      <c r="S113" s="121"/>
      <c r="T113" s="121"/>
      <c r="U113" s="121"/>
      <c r="V113" s="139"/>
      <c r="W113" s="141"/>
      <c r="X113" s="121"/>
      <c r="Y113" s="121"/>
      <c r="Z113" s="121"/>
      <c r="AA113" s="121"/>
      <c r="AB113" s="121"/>
      <c r="AC113" s="120"/>
      <c r="AD113" s="121"/>
      <c r="AE113" s="142"/>
      <c r="AF113" s="168"/>
      <c r="AG113" s="165"/>
      <c r="AH113" s="165"/>
      <c r="AI113" s="207"/>
      <c r="AJ113" s="164"/>
      <c r="AK113" s="164"/>
      <c r="AL113" s="167"/>
      <c r="AM113" s="168"/>
      <c r="AN113" s="185"/>
      <c r="AO113" s="304"/>
      <c r="AP113" s="217"/>
      <c r="AQ113" s="217"/>
      <c r="AR113" s="217"/>
      <c r="AS113" s="217"/>
      <c r="AT113" s="217"/>
      <c r="AU113" s="217"/>
      <c r="AV113" s="218"/>
      <c r="AW113" s="217"/>
      <c r="AX113" s="232"/>
      <c r="AY113" s="236"/>
      <c r="AZ113" s="221"/>
      <c r="BA113" s="221"/>
      <c r="BB113" s="221"/>
      <c r="BC113" s="219"/>
      <c r="BD113" s="219"/>
      <c r="BE113" s="220"/>
      <c r="BF113" s="228"/>
      <c r="BG113" s="221"/>
      <c r="BH113" s="222"/>
      <c r="BI113" s="242"/>
      <c r="BJ113" s="242"/>
      <c r="BK113" s="242"/>
      <c r="BL113" s="242"/>
      <c r="BM113" s="242"/>
      <c r="BN113" s="242"/>
      <c r="BO113" s="243"/>
      <c r="BP113" s="242"/>
      <c r="BQ113" s="245"/>
      <c r="BR113" s="253"/>
      <c r="BS113" s="254"/>
      <c r="BT113" s="254"/>
      <c r="BU113" s="254"/>
      <c r="BV113" s="251"/>
      <c r="BW113" s="251"/>
      <c r="BX113" s="252"/>
      <c r="BY113" s="253"/>
      <c r="BZ113" s="254"/>
      <c r="CA113" s="256"/>
    </row>
    <row r="114" spans="1:79" ht="151.5" customHeight="1" x14ac:dyDescent="0.3">
      <c r="A114" s="260" t="str">
        <f>IFERROR(INDEX(Riesgos!$A$7:$M$12,MATCH(E114,INDEX(Riesgos!$A$7:$M$12,,MATCH(E$7,Riesgos!$A$6:$M$6,0)),0),MATCH(A$7,Riesgos!$A$6:$M$6,0)),"")</f>
        <v/>
      </c>
      <c r="B114" s="124" t="str">
        <f>IFERROR(INDEX(Riesgos!$A$7:$M$12,MATCH(E114,INDEX(Riesgos!$A$7:$M$12,,MATCH(E$7,Riesgos!$A$6:$M$6,0)),0),MATCH(B$7,Riesgos!$A$6:$M$6,0)),"")</f>
        <v/>
      </c>
      <c r="C114" s="124"/>
      <c r="D114" s="125" t="str">
        <f>IFERROR(INDEX(Riesgos!$A$7:$M$12,MATCH(E114,INDEX(Riesgos!$A$7:$M$12,,MATCH(E$7,Riesgos!$A$6:$M$6,0)),0),MATCH(D$7,Riesgos!$A$6:$M$6,0)),"")</f>
        <v/>
      </c>
      <c r="E114" s="189"/>
      <c r="F114" s="189"/>
      <c r="G114" s="127" t="str">
        <f t="shared" si="2"/>
        <v/>
      </c>
      <c r="H114" s="198"/>
      <c r="I114" s="129" t="str">
        <f>IF(A113=A114,IFERROR(IF(AND(#REF!="Probabilidad",#REF!="Probabilidad"),(#REF!-(+#REF!*#REF!)),IF(#REF!="Probabilidad",(#REF!-(+#REF!*#REF!)),IF(#REF!="Impacto",#REF!,""))),""),IFERROR(IF(#REF!="Probabilidad",(#REF!-(+#REF!*#REF!)),IF(#REF!="Impacto",#REF!,"")),""))</f>
        <v/>
      </c>
      <c r="J114" s="128" t="str">
        <f>IFERROR(IF(I114="","",IF(I114&lt;='Listas y tablas'!$L$3,"Muy Baja",IF(I114&lt;='Listas y tablas'!$L$4,"Baja",IF(I114&lt;='Listas y tablas'!$L$5,"Media",IF(I114&lt;='Listas y tablas'!$L$6,"Alta","Muy Alta"))))),"")</f>
        <v/>
      </c>
      <c r="K114" s="200"/>
      <c r="L114" s="261"/>
      <c r="M114" s="141"/>
      <c r="N114" s="121"/>
      <c r="O114" s="121"/>
      <c r="P114" s="142"/>
      <c r="Q114" s="259"/>
      <c r="R114" s="121"/>
      <c r="S114" s="121"/>
      <c r="T114" s="121"/>
      <c r="U114" s="121"/>
      <c r="V114" s="139"/>
      <c r="W114" s="141"/>
      <c r="X114" s="121"/>
      <c r="Y114" s="121"/>
      <c r="Z114" s="121"/>
      <c r="AA114" s="121"/>
      <c r="AB114" s="121"/>
      <c r="AC114" s="120"/>
      <c r="AD114" s="121"/>
      <c r="AE114" s="142"/>
      <c r="AF114" s="168"/>
      <c r="AG114" s="165"/>
      <c r="AH114" s="165"/>
      <c r="AI114" s="207"/>
      <c r="AJ114" s="164"/>
      <c r="AK114" s="164"/>
      <c r="AL114" s="167"/>
      <c r="AM114" s="168"/>
      <c r="AN114" s="185"/>
      <c r="AO114" s="304"/>
      <c r="AP114" s="217"/>
      <c r="AQ114" s="217"/>
      <c r="AR114" s="217"/>
      <c r="AS114" s="217"/>
      <c r="AT114" s="217"/>
      <c r="AU114" s="217"/>
      <c r="AV114" s="218"/>
      <c r="AW114" s="217"/>
      <c r="AX114" s="232"/>
      <c r="AY114" s="236"/>
      <c r="AZ114" s="221"/>
      <c r="BA114" s="221"/>
      <c r="BB114" s="221"/>
      <c r="BC114" s="219"/>
      <c r="BD114" s="219"/>
      <c r="BE114" s="220"/>
      <c r="BF114" s="228"/>
      <c r="BG114" s="221"/>
      <c r="BH114" s="222"/>
      <c r="BI114" s="242"/>
      <c r="BJ114" s="242"/>
      <c r="BK114" s="242"/>
      <c r="BL114" s="242"/>
      <c r="BM114" s="242"/>
      <c r="BN114" s="242"/>
      <c r="BO114" s="243"/>
      <c r="BP114" s="242"/>
      <c r="BQ114" s="245"/>
      <c r="BR114" s="253"/>
      <c r="BS114" s="254"/>
      <c r="BT114" s="254"/>
      <c r="BU114" s="254"/>
      <c r="BV114" s="251"/>
      <c r="BW114" s="251"/>
      <c r="BX114" s="252"/>
      <c r="BY114" s="253"/>
      <c r="BZ114" s="254"/>
      <c r="CA114" s="256"/>
    </row>
    <row r="115" spans="1:79" ht="151.5" customHeight="1" x14ac:dyDescent="0.3">
      <c r="A115" s="260" t="str">
        <f>IFERROR(INDEX(Riesgos!$A$7:$M$12,MATCH(E115,INDEX(Riesgos!$A$7:$M$12,,MATCH(E$7,Riesgos!$A$6:$M$6,0)),0),MATCH(A$7,Riesgos!$A$6:$M$6,0)),"")</f>
        <v/>
      </c>
      <c r="B115" s="124" t="str">
        <f>IFERROR(INDEX(Riesgos!$A$7:$M$12,MATCH(E115,INDEX(Riesgos!$A$7:$M$12,,MATCH(E$7,Riesgos!$A$6:$M$6,0)),0),MATCH(B$7,Riesgos!$A$6:$M$6,0)),"")</f>
        <v/>
      </c>
      <c r="C115" s="124"/>
      <c r="D115" s="125" t="str">
        <f>IFERROR(INDEX(Riesgos!$A$7:$M$12,MATCH(E115,INDEX(Riesgos!$A$7:$M$12,,MATCH(E$7,Riesgos!$A$6:$M$6,0)),0),MATCH(D$7,Riesgos!$A$6:$M$6,0)),"")</f>
        <v/>
      </c>
      <c r="E115" s="189"/>
      <c r="F115" s="189"/>
      <c r="G115" s="127" t="str">
        <f t="shared" si="2"/>
        <v/>
      </c>
      <c r="H115" s="198"/>
      <c r="I115" s="129" t="str">
        <f>IF(A114=A115,IFERROR(IF(AND(#REF!="Probabilidad",#REF!="Probabilidad"),(#REF!-(+#REF!*#REF!)),IF(#REF!="Probabilidad",(#REF!-(+#REF!*#REF!)),IF(#REF!="Impacto",#REF!,""))),""),IFERROR(IF(#REF!="Probabilidad",(#REF!-(+#REF!*#REF!)),IF(#REF!="Impacto",#REF!,"")),""))</f>
        <v/>
      </c>
      <c r="J115" s="128" t="str">
        <f>IFERROR(IF(I115="","",IF(I115&lt;='Listas y tablas'!$L$3,"Muy Baja",IF(I115&lt;='Listas y tablas'!$L$4,"Baja",IF(I115&lt;='Listas y tablas'!$L$5,"Media",IF(I115&lt;='Listas y tablas'!$L$6,"Alta","Muy Alta"))))),"")</f>
        <v/>
      </c>
      <c r="K115" s="200"/>
      <c r="L115" s="261"/>
      <c r="M115" s="141"/>
      <c r="N115" s="121"/>
      <c r="O115" s="121"/>
      <c r="P115" s="142"/>
      <c r="Q115" s="259"/>
      <c r="R115" s="121"/>
      <c r="S115" s="121"/>
      <c r="T115" s="121"/>
      <c r="U115" s="121"/>
      <c r="V115" s="139"/>
      <c r="W115" s="141"/>
      <c r="X115" s="121"/>
      <c r="Y115" s="121"/>
      <c r="Z115" s="121"/>
      <c r="AA115" s="121"/>
      <c r="AB115" s="121"/>
      <c r="AC115" s="120"/>
      <c r="AD115" s="121"/>
      <c r="AE115" s="142"/>
      <c r="AF115" s="168"/>
      <c r="AG115" s="165"/>
      <c r="AH115" s="165"/>
      <c r="AI115" s="207"/>
      <c r="AJ115" s="164"/>
      <c r="AK115" s="164"/>
      <c r="AL115" s="167"/>
      <c r="AM115" s="168"/>
      <c r="AN115" s="185"/>
      <c r="AO115" s="304"/>
      <c r="AP115" s="217"/>
      <c r="AQ115" s="217"/>
      <c r="AR115" s="217"/>
      <c r="AS115" s="217"/>
      <c r="AT115" s="217"/>
      <c r="AU115" s="217"/>
      <c r="AV115" s="218"/>
      <c r="AW115" s="217"/>
      <c r="AX115" s="232"/>
      <c r="AY115" s="236"/>
      <c r="AZ115" s="221"/>
      <c r="BA115" s="221"/>
      <c r="BB115" s="221"/>
      <c r="BC115" s="219"/>
      <c r="BD115" s="219"/>
      <c r="BE115" s="220"/>
      <c r="BF115" s="228"/>
      <c r="BG115" s="221"/>
      <c r="BH115" s="222"/>
      <c r="BI115" s="242"/>
      <c r="BJ115" s="242"/>
      <c r="BK115" s="242"/>
      <c r="BL115" s="242"/>
      <c r="BM115" s="242"/>
      <c r="BN115" s="242"/>
      <c r="BO115" s="243"/>
      <c r="BP115" s="242"/>
      <c r="BQ115" s="245"/>
      <c r="BR115" s="253"/>
      <c r="BS115" s="254"/>
      <c r="BT115" s="254"/>
      <c r="BU115" s="254"/>
      <c r="BV115" s="251"/>
      <c r="BW115" s="251"/>
      <c r="BX115" s="252"/>
      <c r="BY115" s="253"/>
      <c r="BZ115" s="254"/>
      <c r="CA115" s="256"/>
    </row>
    <row r="116" spans="1:79" ht="151.5" customHeight="1" x14ac:dyDescent="0.3">
      <c r="A116" s="260" t="str">
        <f>IFERROR(INDEX(Riesgos!$A$7:$M$12,MATCH(E116,INDEX(Riesgos!$A$7:$M$12,,MATCH(E$7,Riesgos!$A$6:$M$6,0)),0),MATCH(A$7,Riesgos!$A$6:$M$6,0)),"")</f>
        <v/>
      </c>
      <c r="B116" s="124" t="str">
        <f>IFERROR(INDEX(Riesgos!$A$7:$M$12,MATCH(E116,INDEX(Riesgos!$A$7:$M$12,,MATCH(E$7,Riesgos!$A$6:$M$6,0)),0),MATCH(B$7,Riesgos!$A$6:$M$6,0)),"")</f>
        <v/>
      </c>
      <c r="C116" s="124"/>
      <c r="D116" s="125" t="str">
        <f>IFERROR(INDEX(Riesgos!$A$7:$M$12,MATCH(E116,INDEX(Riesgos!$A$7:$M$12,,MATCH(E$7,Riesgos!$A$6:$M$6,0)),0),MATCH(D$7,Riesgos!$A$6:$M$6,0)),"")</f>
        <v/>
      </c>
      <c r="E116" s="189"/>
      <c r="F116" s="189"/>
      <c r="G116" s="127" t="str">
        <f t="shared" si="2"/>
        <v/>
      </c>
      <c r="H116" s="198"/>
      <c r="I116" s="129" t="str">
        <f>IF(A115=A116,IFERROR(IF(AND(#REF!="Probabilidad",#REF!="Probabilidad"),(#REF!-(+#REF!*#REF!)),IF(#REF!="Probabilidad",(#REF!-(+#REF!*#REF!)),IF(#REF!="Impacto",#REF!,""))),""),IFERROR(IF(#REF!="Probabilidad",(#REF!-(+#REF!*#REF!)),IF(#REF!="Impacto",#REF!,"")),""))</f>
        <v/>
      </c>
      <c r="J116" s="128" t="str">
        <f>IFERROR(IF(I116="","",IF(I116&lt;='Listas y tablas'!$L$3,"Muy Baja",IF(I116&lt;='Listas y tablas'!$L$4,"Baja",IF(I116&lt;='Listas y tablas'!$L$5,"Media",IF(I116&lt;='Listas y tablas'!$L$6,"Alta","Muy Alta"))))),"")</f>
        <v/>
      </c>
      <c r="K116" s="200"/>
      <c r="L116" s="261"/>
      <c r="M116" s="141"/>
      <c r="N116" s="121"/>
      <c r="O116" s="121"/>
      <c r="P116" s="142"/>
      <c r="Q116" s="259"/>
      <c r="R116" s="121"/>
      <c r="S116" s="121"/>
      <c r="T116" s="121"/>
      <c r="U116" s="121"/>
      <c r="V116" s="139"/>
      <c r="W116" s="141"/>
      <c r="X116" s="121"/>
      <c r="Y116" s="121"/>
      <c r="Z116" s="121"/>
      <c r="AA116" s="121"/>
      <c r="AB116" s="121"/>
      <c r="AC116" s="120"/>
      <c r="AD116" s="121"/>
      <c r="AE116" s="142"/>
      <c r="AF116" s="168"/>
      <c r="AG116" s="165"/>
      <c r="AH116" s="165"/>
      <c r="AI116" s="207"/>
      <c r="AJ116" s="164"/>
      <c r="AK116" s="164"/>
      <c r="AL116" s="167"/>
      <c r="AM116" s="168"/>
      <c r="AN116" s="185"/>
      <c r="AO116" s="304"/>
      <c r="AP116" s="217"/>
      <c r="AQ116" s="217"/>
      <c r="AR116" s="217"/>
      <c r="AS116" s="217"/>
      <c r="AT116" s="217"/>
      <c r="AU116" s="217"/>
      <c r="AV116" s="218"/>
      <c r="AW116" s="217"/>
      <c r="AX116" s="232"/>
      <c r="AY116" s="236"/>
      <c r="AZ116" s="221"/>
      <c r="BA116" s="221"/>
      <c r="BB116" s="221"/>
      <c r="BC116" s="219"/>
      <c r="BD116" s="219"/>
      <c r="BE116" s="220"/>
      <c r="BF116" s="228"/>
      <c r="BG116" s="221"/>
      <c r="BH116" s="222"/>
      <c r="BI116" s="242"/>
      <c r="BJ116" s="242"/>
      <c r="BK116" s="242"/>
      <c r="BL116" s="242"/>
      <c r="BM116" s="242"/>
      <c r="BN116" s="242"/>
      <c r="BO116" s="243"/>
      <c r="BP116" s="242"/>
      <c r="BQ116" s="245"/>
      <c r="BR116" s="253"/>
      <c r="BS116" s="254"/>
      <c r="BT116" s="254"/>
      <c r="BU116" s="254"/>
      <c r="BV116" s="251"/>
      <c r="BW116" s="251"/>
      <c r="BX116" s="252"/>
      <c r="BY116" s="253"/>
      <c r="BZ116" s="254"/>
      <c r="CA116" s="256"/>
    </row>
    <row r="117" spans="1:79" ht="151.5" customHeight="1" x14ac:dyDescent="0.3">
      <c r="A117" s="260" t="str">
        <f>IFERROR(INDEX(Riesgos!$A$7:$M$12,MATCH(E117,INDEX(Riesgos!$A$7:$M$12,,MATCH(E$7,Riesgos!$A$6:$M$6,0)),0),MATCH(A$7,Riesgos!$A$6:$M$6,0)),"")</f>
        <v/>
      </c>
      <c r="B117" s="124" t="str">
        <f>IFERROR(INDEX(Riesgos!$A$7:$M$12,MATCH(E117,INDEX(Riesgos!$A$7:$M$12,,MATCH(E$7,Riesgos!$A$6:$M$6,0)),0),MATCH(B$7,Riesgos!$A$6:$M$6,0)),"")</f>
        <v/>
      </c>
      <c r="C117" s="124"/>
      <c r="D117" s="125" t="str">
        <f>IFERROR(INDEX(Riesgos!$A$7:$M$12,MATCH(E117,INDEX(Riesgos!$A$7:$M$12,,MATCH(E$7,Riesgos!$A$6:$M$6,0)),0),MATCH(D$7,Riesgos!$A$6:$M$6,0)),"")</f>
        <v/>
      </c>
      <c r="E117" s="189"/>
      <c r="F117" s="189"/>
      <c r="G117" s="127" t="str">
        <f t="shared" si="2"/>
        <v/>
      </c>
      <c r="H117" s="198"/>
      <c r="I117" s="129" t="str">
        <f>IF(A116=A117,IFERROR(IF(AND(#REF!="Probabilidad",#REF!="Probabilidad"),(#REF!-(+#REF!*#REF!)),IF(#REF!="Probabilidad",(#REF!-(+#REF!*#REF!)),IF(#REF!="Impacto",#REF!,""))),""),IFERROR(IF(#REF!="Probabilidad",(#REF!-(+#REF!*#REF!)),IF(#REF!="Impacto",#REF!,"")),""))</f>
        <v/>
      </c>
      <c r="J117" s="128" t="str">
        <f>IFERROR(IF(I117="","",IF(I117&lt;='Listas y tablas'!$L$3,"Muy Baja",IF(I117&lt;='Listas y tablas'!$L$4,"Baja",IF(I117&lt;='Listas y tablas'!$L$5,"Media",IF(I117&lt;='Listas y tablas'!$L$6,"Alta","Muy Alta"))))),"")</f>
        <v/>
      </c>
      <c r="K117" s="200"/>
      <c r="L117" s="261"/>
      <c r="M117" s="141"/>
      <c r="N117" s="121"/>
      <c r="O117" s="121"/>
      <c r="P117" s="142"/>
      <c r="Q117" s="259"/>
      <c r="R117" s="121"/>
      <c r="S117" s="121"/>
      <c r="T117" s="121"/>
      <c r="U117" s="121"/>
      <c r="V117" s="139"/>
      <c r="W117" s="141"/>
      <c r="X117" s="121"/>
      <c r="Y117" s="121"/>
      <c r="Z117" s="121"/>
      <c r="AA117" s="121"/>
      <c r="AB117" s="121"/>
      <c r="AC117" s="120"/>
      <c r="AD117" s="121"/>
      <c r="AE117" s="142"/>
      <c r="AF117" s="168"/>
      <c r="AG117" s="165"/>
      <c r="AH117" s="165"/>
      <c r="AI117" s="207"/>
      <c r="AJ117" s="164"/>
      <c r="AK117" s="164"/>
      <c r="AL117" s="167"/>
      <c r="AM117" s="168"/>
      <c r="AN117" s="185"/>
      <c r="AO117" s="304"/>
      <c r="AP117" s="217"/>
      <c r="AQ117" s="217"/>
      <c r="AR117" s="217"/>
      <c r="AS117" s="217"/>
      <c r="AT117" s="217"/>
      <c r="AU117" s="217"/>
      <c r="AV117" s="218"/>
      <c r="AW117" s="217"/>
      <c r="AX117" s="232"/>
      <c r="AY117" s="236"/>
      <c r="AZ117" s="221"/>
      <c r="BA117" s="221"/>
      <c r="BB117" s="221"/>
      <c r="BC117" s="219"/>
      <c r="BD117" s="219"/>
      <c r="BE117" s="220"/>
      <c r="BF117" s="228"/>
      <c r="BG117" s="221"/>
      <c r="BH117" s="222"/>
      <c r="BI117" s="242"/>
      <c r="BJ117" s="242"/>
      <c r="BK117" s="242"/>
      <c r="BL117" s="242"/>
      <c r="BM117" s="242"/>
      <c r="BN117" s="242"/>
      <c r="BO117" s="243"/>
      <c r="BP117" s="242"/>
      <c r="BQ117" s="245"/>
      <c r="BR117" s="253"/>
      <c r="BS117" s="254"/>
      <c r="BT117" s="254"/>
      <c r="BU117" s="254"/>
      <c r="BV117" s="251"/>
      <c r="BW117" s="251"/>
      <c r="BX117" s="252"/>
      <c r="BY117" s="253"/>
      <c r="BZ117" s="254"/>
      <c r="CA117" s="256"/>
    </row>
    <row r="118" spans="1:79" ht="151.5" customHeight="1" x14ac:dyDescent="0.3">
      <c r="A118" s="260" t="str">
        <f>IFERROR(INDEX(Riesgos!$A$7:$M$12,MATCH(E118,INDEX(Riesgos!$A$7:$M$12,,MATCH(E$7,Riesgos!$A$6:$M$6,0)),0),MATCH(A$7,Riesgos!$A$6:$M$6,0)),"")</f>
        <v/>
      </c>
      <c r="B118" s="124" t="str">
        <f>IFERROR(INDEX(Riesgos!$A$7:$M$12,MATCH(E118,INDEX(Riesgos!$A$7:$M$12,,MATCH(E$7,Riesgos!$A$6:$M$6,0)),0),MATCH(B$7,Riesgos!$A$6:$M$6,0)),"")</f>
        <v/>
      </c>
      <c r="C118" s="124"/>
      <c r="D118" s="125" t="str">
        <f>IFERROR(INDEX(Riesgos!$A$7:$M$12,MATCH(E118,INDEX(Riesgos!$A$7:$M$12,,MATCH(E$7,Riesgos!$A$6:$M$6,0)),0),MATCH(D$7,Riesgos!$A$6:$M$6,0)),"")</f>
        <v/>
      </c>
      <c r="E118" s="189"/>
      <c r="F118" s="189"/>
      <c r="G118" s="127" t="str">
        <f t="shared" si="2"/>
        <v/>
      </c>
      <c r="H118" s="198"/>
      <c r="I118" s="129" t="str">
        <f>IF(A117=A118,IFERROR(IF(AND(#REF!="Probabilidad",#REF!="Probabilidad"),(#REF!-(+#REF!*#REF!)),IF(#REF!="Probabilidad",(#REF!-(+#REF!*#REF!)),IF(#REF!="Impacto",#REF!,""))),""),IFERROR(IF(#REF!="Probabilidad",(#REF!-(+#REF!*#REF!)),IF(#REF!="Impacto",#REF!,"")),""))</f>
        <v/>
      </c>
      <c r="J118" s="128" t="str">
        <f>IFERROR(IF(I118="","",IF(I118&lt;='Listas y tablas'!$L$3,"Muy Baja",IF(I118&lt;='Listas y tablas'!$L$4,"Baja",IF(I118&lt;='Listas y tablas'!$L$5,"Media",IF(I118&lt;='Listas y tablas'!$L$6,"Alta","Muy Alta"))))),"")</f>
        <v/>
      </c>
      <c r="K118" s="200"/>
      <c r="L118" s="261"/>
      <c r="M118" s="141"/>
      <c r="N118" s="121"/>
      <c r="O118" s="121"/>
      <c r="P118" s="142"/>
      <c r="Q118" s="259"/>
      <c r="R118" s="121"/>
      <c r="S118" s="121"/>
      <c r="T118" s="121"/>
      <c r="U118" s="121"/>
      <c r="V118" s="139"/>
      <c r="W118" s="141"/>
      <c r="X118" s="121"/>
      <c r="Y118" s="121"/>
      <c r="Z118" s="121"/>
      <c r="AA118" s="121"/>
      <c r="AB118" s="121"/>
      <c r="AC118" s="120"/>
      <c r="AD118" s="121"/>
      <c r="AE118" s="142"/>
      <c r="AF118" s="168"/>
      <c r="AG118" s="165"/>
      <c r="AH118" s="165"/>
      <c r="AI118" s="207"/>
      <c r="AJ118" s="164"/>
      <c r="AK118" s="164"/>
      <c r="AL118" s="167"/>
      <c r="AM118" s="168"/>
      <c r="AN118" s="185"/>
      <c r="AO118" s="304"/>
      <c r="AP118" s="217"/>
      <c r="AQ118" s="217"/>
      <c r="AR118" s="217"/>
      <c r="AS118" s="217"/>
      <c r="AT118" s="217"/>
      <c r="AU118" s="217"/>
      <c r="AV118" s="218"/>
      <c r="AW118" s="217"/>
      <c r="AX118" s="232"/>
      <c r="AY118" s="236"/>
      <c r="AZ118" s="221"/>
      <c r="BA118" s="221"/>
      <c r="BB118" s="221"/>
      <c r="BC118" s="219"/>
      <c r="BD118" s="219"/>
      <c r="BE118" s="220"/>
      <c r="BF118" s="228"/>
      <c r="BG118" s="221"/>
      <c r="BH118" s="222"/>
      <c r="BI118" s="242"/>
      <c r="BJ118" s="242"/>
      <c r="BK118" s="242"/>
      <c r="BL118" s="242"/>
      <c r="BM118" s="242"/>
      <c r="BN118" s="242"/>
      <c r="BO118" s="243"/>
      <c r="BP118" s="242"/>
      <c r="BQ118" s="245"/>
      <c r="BR118" s="253"/>
      <c r="BS118" s="254"/>
      <c r="BT118" s="254"/>
      <c r="BU118" s="254"/>
      <c r="BV118" s="251"/>
      <c r="BW118" s="251"/>
      <c r="BX118" s="252"/>
      <c r="BY118" s="253"/>
      <c r="BZ118" s="254"/>
      <c r="CA118" s="256"/>
    </row>
    <row r="119" spans="1:79" ht="151.5" customHeight="1" x14ac:dyDescent="0.3">
      <c r="A119" s="260" t="str">
        <f>IFERROR(INDEX(Riesgos!$A$7:$M$12,MATCH(E119,INDEX(Riesgos!$A$7:$M$12,,MATCH(E$7,Riesgos!$A$6:$M$6,0)),0),MATCH(A$7,Riesgos!$A$6:$M$6,0)),"")</f>
        <v/>
      </c>
      <c r="B119" s="124" t="str">
        <f>IFERROR(INDEX(Riesgos!$A$7:$M$12,MATCH(E119,INDEX(Riesgos!$A$7:$M$12,,MATCH(E$7,Riesgos!$A$6:$M$6,0)),0),MATCH(B$7,Riesgos!$A$6:$M$6,0)),"")</f>
        <v/>
      </c>
      <c r="C119" s="124"/>
      <c r="D119" s="125" t="str">
        <f>IFERROR(INDEX(Riesgos!$A$7:$M$12,MATCH(E119,INDEX(Riesgos!$A$7:$M$12,,MATCH(E$7,Riesgos!$A$6:$M$6,0)),0),MATCH(D$7,Riesgos!$A$6:$M$6,0)),"")</f>
        <v/>
      </c>
      <c r="E119" s="189"/>
      <c r="F119" s="189"/>
      <c r="G119" s="127" t="str">
        <f t="shared" si="2"/>
        <v/>
      </c>
      <c r="H119" s="198"/>
      <c r="I119" s="129" t="str">
        <f>IF(A118=A119,IFERROR(IF(AND(#REF!="Probabilidad",#REF!="Probabilidad"),(#REF!-(+#REF!*#REF!)),IF(#REF!="Probabilidad",(#REF!-(+#REF!*#REF!)),IF(#REF!="Impacto",#REF!,""))),""),IFERROR(IF(#REF!="Probabilidad",(#REF!-(+#REF!*#REF!)),IF(#REF!="Impacto",#REF!,"")),""))</f>
        <v/>
      </c>
      <c r="J119" s="128" t="str">
        <f>IFERROR(IF(I119="","",IF(I119&lt;='Listas y tablas'!$L$3,"Muy Baja",IF(I119&lt;='Listas y tablas'!$L$4,"Baja",IF(I119&lt;='Listas y tablas'!$L$5,"Media",IF(I119&lt;='Listas y tablas'!$L$6,"Alta","Muy Alta"))))),"")</f>
        <v/>
      </c>
      <c r="K119" s="200"/>
      <c r="L119" s="261"/>
      <c r="M119" s="141"/>
      <c r="N119" s="121"/>
      <c r="O119" s="121"/>
      <c r="P119" s="142"/>
      <c r="Q119" s="259"/>
      <c r="R119" s="121"/>
      <c r="S119" s="121"/>
      <c r="T119" s="121"/>
      <c r="U119" s="121"/>
      <c r="V119" s="139"/>
      <c r="W119" s="141"/>
      <c r="X119" s="121"/>
      <c r="Y119" s="121"/>
      <c r="Z119" s="121"/>
      <c r="AA119" s="121"/>
      <c r="AB119" s="121"/>
      <c r="AC119" s="120"/>
      <c r="AD119" s="121"/>
      <c r="AE119" s="142"/>
      <c r="AF119" s="168"/>
      <c r="AG119" s="165"/>
      <c r="AH119" s="165"/>
      <c r="AI119" s="207"/>
      <c r="AJ119" s="164"/>
      <c r="AK119" s="164"/>
      <c r="AL119" s="167"/>
      <c r="AM119" s="168"/>
      <c r="AN119" s="185"/>
      <c r="AO119" s="304"/>
      <c r="AP119" s="217"/>
      <c r="AQ119" s="217"/>
      <c r="AR119" s="217"/>
      <c r="AS119" s="217"/>
      <c r="AT119" s="217"/>
      <c r="AU119" s="217"/>
      <c r="AV119" s="218"/>
      <c r="AW119" s="217"/>
      <c r="AX119" s="232"/>
      <c r="AY119" s="236"/>
      <c r="AZ119" s="221"/>
      <c r="BA119" s="221"/>
      <c r="BB119" s="221"/>
      <c r="BC119" s="219"/>
      <c r="BD119" s="219"/>
      <c r="BE119" s="220"/>
      <c r="BF119" s="228"/>
      <c r="BG119" s="221"/>
      <c r="BH119" s="222"/>
      <c r="BI119" s="242"/>
      <c r="BJ119" s="242"/>
      <c r="BK119" s="242"/>
      <c r="BL119" s="242"/>
      <c r="BM119" s="242"/>
      <c r="BN119" s="242"/>
      <c r="BO119" s="243"/>
      <c r="BP119" s="242"/>
      <c r="BQ119" s="245"/>
      <c r="BR119" s="253"/>
      <c r="BS119" s="254"/>
      <c r="BT119" s="254"/>
      <c r="BU119" s="254"/>
      <c r="BV119" s="251"/>
      <c r="BW119" s="251"/>
      <c r="BX119" s="252"/>
      <c r="BY119" s="253"/>
      <c r="BZ119" s="254"/>
      <c r="CA119" s="256"/>
    </row>
    <row r="120" spans="1:79" ht="151.5" customHeight="1" x14ac:dyDescent="0.3">
      <c r="A120" s="260" t="str">
        <f>IFERROR(INDEX(Riesgos!$A$7:$M$12,MATCH(E120,INDEX(Riesgos!$A$7:$M$12,,MATCH(E$7,Riesgos!$A$6:$M$6,0)),0),MATCH(A$7,Riesgos!$A$6:$M$6,0)),"")</f>
        <v/>
      </c>
      <c r="B120" s="124" t="str">
        <f>IFERROR(INDEX(Riesgos!$A$7:$M$12,MATCH(E120,INDEX(Riesgos!$A$7:$M$12,,MATCH(E$7,Riesgos!$A$6:$M$6,0)),0),MATCH(B$7,Riesgos!$A$6:$M$6,0)),"")</f>
        <v/>
      </c>
      <c r="C120" s="124"/>
      <c r="D120" s="125" t="str">
        <f>IFERROR(INDEX(Riesgos!$A$7:$M$12,MATCH(E120,INDEX(Riesgos!$A$7:$M$12,,MATCH(E$7,Riesgos!$A$6:$M$6,0)),0),MATCH(D$7,Riesgos!$A$6:$M$6,0)),"")</f>
        <v/>
      </c>
      <c r="E120" s="189"/>
      <c r="F120" s="189"/>
      <c r="G120" s="127" t="str">
        <f t="shared" si="2"/>
        <v/>
      </c>
      <c r="H120" s="198"/>
      <c r="I120" s="129" t="str">
        <f>IF(A119=A120,IFERROR(IF(AND(#REF!="Probabilidad",#REF!="Probabilidad"),(#REF!-(+#REF!*#REF!)),IF(#REF!="Probabilidad",(#REF!-(+#REF!*#REF!)),IF(#REF!="Impacto",#REF!,""))),""),IFERROR(IF(#REF!="Probabilidad",(#REF!-(+#REF!*#REF!)),IF(#REF!="Impacto",#REF!,"")),""))</f>
        <v/>
      </c>
      <c r="J120" s="128" t="str">
        <f>IFERROR(IF(I120="","",IF(I120&lt;='Listas y tablas'!$L$3,"Muy Baja",IF(I120&lt;='Listas y tablas'!$L$4,"Baja",IF(I120&lt;='Listas y tablas'!$L$5,"Media",IF(I120&lt;='Listas y tablas'!$L$6,"Alta","Muy Alta"))))),"")</f>
        <v/>
      </c>
      <c r="K120" s="200"/>
      <c r="L120" s="261"/>
      <c r="M120" s="141"/>
      <c r="N120" s="121"/>
      <c r="O120" s="121"/>
      <c r="P120" s="142"/>
      <c r="Q120" s="259"/>
      <c r="R120" s="121"/>
      <c r="S120" s="121"/>
      <c r="T120" s="121"/>
      <c r="U120" s="121"/>
      <c r="V120" s="139"/>
      <c r="W120" s="141"/>
      <c r="X120" s="121"/>
      <c r="Y120" s="121"/>
      <c r="Z120" s="121"/>
      <c r="AA120" s="121"/>
      <c r="AB120" s="121"/>
      <c r="AC120" s="120"/>
      <c r="AD120" s="121"/>
      <c r="AE120" s="142"/>
      <c r="AF120" s="168"/>
      <c r="AG120" s="165"/>
      <c r="AH120" s="165"/>
      <c r="AI120" s="207"/>
      <c r="AJ120" s="164"/>
      <c r="AK120" s="164"/>
      <c r="AL120" s="167"/>
      <c r="AM120" s="168"/>
      <c r="AN120" s="185"/>
      <c r="AO120" s="304"/>
      <c r="AP120" s="217"/>
      <c r="AQ120" s="217"/>
      <c r="AR120" s="217"/>
      <c r="AS120" s="217"/>
      <c r="AT120" s="217"/>
      <c r="AU120" s="217"/>
      <c r="AV120" s="218"/>
      <c r="AW120" s="217"/>
      <c r="AX120" s="232"/>
      <c r="AY120" s="236"/>
      <c r="AZ120" s="221"/>
      <c r="BA120" s="221"/>
      <c r="BB120" s="221"/>
      <c r="BC120" s="219"/>
      <c r="BD120" s="219"/>
      <c r="BE120" s="220"/>
      <c r="BF120" s="228"/>
      <c r="BG120" s="221"/>
      <c r="BH120" s="222"/>
      <c r="BI120" s="242"/>
      <c r="BJ120" s="242"/>
      <c r="BK120" s="242"/>
      <c r="BL120" s="242"/>
      <c r="BM120" s="242"/>
      <c r="BN120" s="242"/>
      <c r="BO120" s="243"/>
      <c r="BP120" s="242"/>
      <c r="BQ120" s="245"/>
      <c r="BR120" s="253"/>
      <c r="BS120" s="254"/>
      <c r="BT120" s="254"/>
      <c r="BU120" s="254"/>
      <c r="BV120" s="251"/>
      <c r="BW120" s="251"/>
      <c r="BX120" s="252"/>
      <c r="BY120" s="253"/>
      <c r="BZ120" s="254"/>
      <c r="CA120" s="256"/>
    </row>
    <row r="121" spans="1:79" ht="151.5" customHeight="1" x14ac:dyDescent="0.3">
      <c r="A121" s="260" t="str">
        <f>IFERROR(INDEX(Riesgos!$A$7:$M$12,MATCH(E121,INDEX(Riesgos!$A$7:$M$12,,MATCH(E$7,Riesgos!$A$6:$M$6,0)),0),MATCH(A$7,Riesgos!$A$6:$M$6,0)),"")</f>
        <v/>
      </c>
      <c r="B121" s="124" t="str">
        <f>IFERROR(INDEX(Riesgos!$A$7:$M$12,MATCH(E121,INDEX(Riesgos!$A$7:$M$12,,MATCH(E$7,Riesgos!$A$6:$M$6,0)),0),MATCH(B$7,Riesgos!$A$6:$M$6,0)),"")</f>
        <v/>
      </c>
      <c r="C121" s="124"/>
      <c r="D121" s="125" t="str">
        <f>IFERROR(INDEX(Riesgos!$A$7:$M$12,MATCH(E121,INDEX(Riesgos!$A$7:$M$12,,MATCH(E$7,Riesgos!$A$6:$M$6,0)),0),MATCH(D$7,Riesgos!$A$6:$M$6,0)),"")</f>
        <v/>
      </c>
      <c r="E121" s="189"/>
      <c r="F121" s="189"/>
      <c r="G121" s="127" t="str">
        <f t="shared" si="2"/>
        <v/>
      </c>
      <c r="H121" s="198"/>
      <c r="I121" s="129" t="str">
        <f>IF(A120=A121,IFERROR(IF(AND(#REF!="Probabilidad",#REF!="Probabilidad"),(#REF!-(+#REF!*#REF!)),IF(#REF!="Probabilidad",(#REF!-(+#REF!*#REF!)),IF(#REF!="Impacto",#REF!,""))),""),IFERROR(IF(#REF!="Probabilidad",(#REF!-(+#REF!*#REF!)),IF(#REF!="Impacto",#REF!,"")),""))</f>
        <v/>
      </c>
      <c r="J121" s="128" t="str">
        <f>IFERROR(IF(I121="","",IF(I121&lt;='Listas y tablas'!$L$3,"Muy Baja",IF(I121&lt;='Listas y tablas'!$L$4,"Baja",IF(I121&lt;='Listas y tablas'!$L$5,"Media",IF(I121&lt;='Listas y tablas'!$L$6,"Alta","Muy Alta"))))),"")</f>
        <v/>
      </c>
      <c r="K121" s="200"/>
      <c r="L121" s="261"/>
      <c r="M121" s="141"/>
      <c r="N121" s="121"/>
      <c r="O121" s="121"/>
      <c r="P121" s="142"/>
      <c r="Q121" s="259"/>
      <c r="R121" s="121"/>
      <c r="S121" s="121"/>
      <c r="T121" s="121"/>
      <c r="U121" s="121"/>
      <c r="V121" s="139"/>
      <c r="W121" s="141"/>
      <c r="X121" s="121"/>
      <c r="Y121" s="121"/>
      <c r="Z121" s="121"/>
      <c r="AA121" s="121"/>
      <c r="AB121" s="121"/>
      <c r="AC121" s="120"/>
      <c r="AD121" s="121"/>
      <c r="AE121" s="142"/>
      <c r="AF121" s="168"/>
      <c r="AG121" s="165"/>
      <c r="AH121" s="165"/>
      <c r="AI121" s="207"/>
      <c r="AJ121" s="164"/>
      <c r="AK121" s="164"/>
      <c r="AL121" s="167"/>
      <c r="AM121" s="168"/>
      <c r="AN121" s="185"/>
      <c r="AO121" s="304"/>
      <c r="AP121" s="217"/>
      <c r="AQ121" s="217"/>
      <c r="AR121" s="217"/>
      <c r="AS121" s="217"/>
      <c r="AT121" s="217"/>
      <c r="AU121" s="217"/>
      <c r="AV121" s="218"/>
      <c r="AW121" s="217"/>
      <c r="AX121" s="232"/>
      <c r="AY121" s="236"/>
      <c r="AZ121" s="221"/>
      <c r="BA121" s="221"/>
      <c r="BB121" s="221"/>
      <c r="BC121" s="219"/>
      <c r="BD121" s="219"/>
      <c r="BE121" s="220"/>
      <c r="BF121" s="228"/>
      <c r="BG121" s="221"/>
      <c r="BH121" s="222"/>
      <c r="BI121" s="242"/>
      <c r="BJ121" s="242"/>
      <c r="BK121" s="242"/>
      <c r="BL121" s="242"/>
      <c r="BM121" s="242"/>
      <c r="BN121" s="242"/>
      <c r="BO121" s="243"/>
      <c r="BP121" s="242"/>
      <c r="BQ121" s="245"/>
      <c r="BR121" s="253"/>
      <c r="BS121" s="254"/>
      <c r="BT121" s="254"/>
      <c r="BU121" s="254"/>
      <c r="BV121" s="251"/>
      <c r="BW121" s="251"/>
      <c r="BX121" s="252"/>
      <c r="BY121" s="253"/>
      <c r="BZ121" s="254"/>
      <c r="CA121" s="256"/>
    </row>
    <row r="122" spans="1:79" ht="151.5" customHeight="1" x14ac:dyDescent="0.3">
      <c r="A122" s="260" t="str">
        <f>IFERROR(INDEX(Riesgos!$A$7:$M$12,MATCH(E122,INDEX(Riesgos!$A$7:$M$12,,MATCH(E$7,Riesgos!$A$6:$M$6,0)),0),MATCH(A$7,Riesgos!$A$6:$M$6,0)),"")</f>
        <v/>
      </c>
      <c r="B122" s="124" t="str">
        <f>IFERROR(INDEX(Riesgos!$A$7:$M$12,MATCH(E122,INDEX(Riesgos!$A$7:$M$12,,MATCH(E$7,Riesgos!$A$6:$M$6,0)),0),MATCH(B$7,Riesgos!$A$6:$M$6,0)),"")</f>
        <v/>
      </c>
      <c r="C122" s="124"/>
      <c r="D122" s="125" t="str">
        <f>IFERROR(INDEX(Riesgos!$A$7:$M$12,MATCH(E122,INDEX(Riesgos!$A$7:$M$12,,MATCH(E$7,Riesgos!$A$6:$M$6,0)),0),MATCH(D$7,Riesgos!$A$6:$M$6,0)),"")</f>
        <v/>
      </c>
      <c r="E122" s="189"/>
      <c r="F122" s="189"/>
      <c r="G122" s="127" t="str">
        <f t="shared" si="2"/>
        <v/>
      </c>
      <c r="H122" s="198"/>
      <c r="I122" s="129" t="str">
        <f>IF(A121=A122,IFERROR(IF(AND(#REF!="Probabilidad",#REF!="Probabilidad"),(#REF!-(+#REF!*#REF!)),IF(#REF!="Probabilidad",(#REF!-(+#REF!*#REF!)),IF(#REF!="Impacto",#REF!,""))),""),IFERROR(IF(#REF!="Probabilidad",(#REF!-(+#REF!*#REF!)),IF(#REF!="Impacto",#REF!,"")),""))</f>
        <v/>
      </c>
      <c r="J122" s="128" t="str">
        <f>IFERROR(IF(I122="","",IF(I122&lt;='Listas y tablas'!$L$3,"Muy Baja",IF(I122&lt;='Listas y tablas'!$L$4,"Baja",IF(I122&lt;='Listas y tablas'!$L$5,"Media",IF(I122&lt;='Listas y tablas'!$L$6,"Alta","Muy Alta"))))),"")</f>
        <v/>
      </c>
      <c r="K122" s="200"/>
      <c r="L122" s="261"/>
      <c r="M122" s="141"/>
      <c r="N122" s="121"/>
      <c r="O122" s="121"/>
      <c r="P122" s="142"/>
      <c r="Q122" s="259"/>
      <c r="R122" s="121"/>
      <c r="S122" s="121"/>
      <c r="T122" s="121"/>
      <c r="U122" s="121"/>
      <c r="V122" s="139"/>
      <c r="W122" s="141"/>
      <c r="X122" s="121"/>
      <c r="Y122" s="121"/>
      <c r="Z122" s="121"/>
      <c r="AA122" s="121"/>
      <c r="AB122" s="121"/>
      <c r="AC122" s="120"/>
      <c r="AD122" s="121"/>
      <c r="AE122" s="142"/>
      <c r="AF122" s="168"/>
      <c r="AG122" s="165"/>
      <c r="AH122" s="165"/>
      <c r="AI122" s="207"/>
      <c r="AJ122" s="164"/>
      <c r="AK122" s="164"/>
      <c r="AL122" s="167"/>
      <c r="AM122" s="168"/>
      <c r="AN122" s="185"/>
      <c r="AO122" s="304"/>
      <c r="AP122" s="217"/>
      <c r="AQ122" s="217"/>
      <c r="AR122" s="217"/>
      <c r="AS122" s="217"/>
      <c r="AT122" s="217"/>
      <c r="AU122" s="217"/>
      <c r="AV122" s="218"/>
      <c r="AW122" s="217"/>
      <c r="AX122" s="232"/>
      <c r="AY122" s="236"/>
      <c r="AZ122" s="221"/>
      <c r="BA122" s="221"/>
      <c r="BB122" s="221"/>
      <c r="BC122" s="219"/>
      <c r="BD122" s="219"/>
      <c r="BE122" s="220"/>
      <c r="BF122" s="228"/>
      <c r="BG122" s="221"/>
      <c r="BH122" s="222"/>
      <c r="BI122" s="242"/>
      <c r="BJ122" s="242"/>
      <c r="BK122" s="242"/>
      <c r="BL122" s="242"/>
      <c r="BM122" s="242"/>
      <c r="BN122" s="242"/>
      <c r="BO122" s="243"/>
      <c r="BP122" s="242"/>
      <c r="BQ122" s="245"/>
      <c r="BR122" s="253"/>
      <c r="BS122" s="254"/>
      <c r="BT122" s="254"/>
      <c r="BU122" s="254"/>
      <c r="BV122" s="251"/>
      <c r="BW122" s="251"/>
      <c r="BX122" s="252"/>
      <c r="BY122" s="253"/>
      <c r="BZ122" s="254"/>
      <c r="CA122" s="256"/>
    </row>
    <row r="123" spans="1:79" ht="151.5" customHeight="1" x14ac:dyDescent="0.3">
      <c r="A123" s="260" t="str">
        <f>IFERROR(INDEX(Riesgos!$A$7:$M$12,MATCH(E123,INDEX(Riesgos!$A$7:$M$12,,MATCH(E$7,Riesgos!$A$6:$M$6,0)),0),MATCH(A$7,Riesgos!$A$6:$M$6,0)),"")</f>
        <v/>
      </c>
      <c r="B123" s="124" t="str">
        <f>IFERROR(INDEX(Riesgos!$A$7:$M$12,MATCH(E123,INDEX(Riesgos!$A$7:$M$12,,MATCH(E$7,Riesgos!$A$6:$M$6,0)),0),MATCH(B$7,Riesgos!$A$6:$M$6,0)),"")</f>
        <v/>
      </c>
      <c r="C123" s="124"/>
      <c r="D123" s="125" t="str">
        <f>IFERROR(INDEX(Riesgos!$A$7:$M$12,MATCH(E123,INDEX(Riesgos!$A$7:$M$12,,MATCH(E$7,Riesgos!$A$6:$M$6,0)),0),MATCH(D$7,Riesgos!$A$6:$M$6,0)),"")</f>
        <v/>
      </c>
      <c r="E123" s="189"/>
      <c r="F123" s="189"/>
      <c r="G123" s="127" t="str">
        <f t="shared" si="2"/>
        <v/>
      </c>
      <c r="H123" s="198"/>
      <c r="I123" s="129" t="str">
        <f>IF(A122=A123,IFERROR(IF(AND(#REF!="Probabilidad",#REF!="Probabilidad"),(#REF!-(+#REF!*#REF!)),IF(#REF!="Probabilidad",(#REF!-(+#REF!*#REF!)),IF(#REF!="Impacto",#REF!,""))),""),IFERROR(IF(#REF!="Probabilidad",(#REF!-(+#REF!*#REF!)),IF(#REF!="Impacto",#REF!,"")),""))</f>
        <v/>
      </c>
      <c r="J123" s="128" t="str">
        <f>IFERROR(IF(I123="","",IF(I123&lt;='Listas y tablas'!$L$3,"Muy Baja",IF(I123&lt;='Listas y tablas'!$L$4,"Baja",IF(I123&lt;='Listas y tablas'!$L$5,"Media",IF(I123&lt;='Listas y tablas'!$L$6,"Alta","Muy Alta"))))),"")</f>
        <v/>
      </c>
      <c r="K123" s="200"/>
      <c r="L123" s="261"/>
      <c r="M123" s="141"/>
      <c r="N123" s="121"/>
      <c r="O123" s="121"/>
      <c r="P123" s="142"/>
      <c r="Q123" s="259"/>
      <c r="R123" s="121"/>
      <c r="S123" s="121"/>
      <c r="T123" s="121"/>
      <c r="U123" s="121"/>
      <c r="V123" s="139"/>
      <c r="W123" s="141"/>
      <c r="X123" s="121"/>
      <c r="Y123" s="121"/>
      <c r="Z123" s="121"/>
      <c r="AA123" s="121"/>
      <c r="AB123" s="121"/>
      <c r="AC123" s="120"/>
      <c r="AD123" s="121"/>
      <c r="AE123" s="142"/>
      <c r="AF123" s="168"/>
      <c r="AG123" s="165"/>
      <c r="AH123" s="165"/>
      <c r="AI123" s="207"/>
      <c r="AJ123" s="164"/>
      <c r="AK123" s="164"/>
      <c r="AL123" s="167"/>
      <c r="AM123" s="168"/>
      <c r="AN123" s="185"/>
      <c r="AO123" s="304"/>
      <c r="AP123" s="217"/>
      <c r="AQ123" s="217"/>
      <c r="AR123" s="217"/>
      <c r="AS123" s="217"/>
      <c r="AT123" s="217"/>
      <c r="AU123" s="217"/>
      <c r="AV123" s="218"/>
      <c r="AW123" s="217"/>
      <c r="AX123" s="232"/>
      <c r="AY123" s="236"/>
      <c r="AZ123" s="221"/>
      <c r="BA123" s="221"/>
      <c r="BB123" s="221"/>
      <c r="BC123" s="219"/>
      <c r="BD123" s="219"/>
      <c r="BE123" s="220"/>
      <c r="BF123" s="228"/>
      <c r="BG123" s="221"/>
      <c r="BH123" s="222"/>
      <c r="BI123" s="242"/>
      <c r="BJ123" s="242"/>
      <c r="BK123" s="242"/>
      <c r="BL123" s="242"/>
      <c r="BM123" s="242"/>
      <c r="BN123" s="242"/>
      <c r="BO123" s="243"/>
      <c r="BP123" s="242"/>
      <c r="BQ123" s="245"/>
      <c r="BR123" s="253"/>
      <c r="BS123" s="254"/>
      <c r="BT123" s="254"/>
      <c r="BU123" s="254"/>
      <c r="BV123" s="251"/>
      <c r="BW123" s="251"/>
      <c r="BX123" s="252"/>
      <c r="BY123" s="253"/>
      <c r="BZ123" s="254"/>
      <c r="CA123" s="256"/>
    </row>
    <row r="124" spans="1:79" ht="151.5" customHeight="1" x14ac:dyDescent="0.3">
      <c r="A124" s="260" t="str">
        <f>IFERROR(INDEX(Riesgos!$A$7:$M$12,MATCH(E124,INDEX(Riesgos!$A$7:$M$12,,MATCH(E$7,Riesgos!$A$6:$M$6,0)),0),MATCH(A$7,Riesgos!$A$6:$M$6,0)),"")</f>
        <v/>
      </c>
      <c r="B124" s="124" t="str">
        <f>IFERROR(INDEX(Riesgos!$A$7:$M$12,MATCH(E124,INDEX(Riesgos!$A$7:$M$12,,MATCH(E$7,Riesgos!$A$6:$M$6,0)),0),MATCH(B$7,Riesgos!$A$6:$M$6,0)),"")</f>
        <v/>
      </c>
      <c r="C124" s="124"/>
      <c r="D124" s="125" t="str">
        <f>IFERROR(INDEX(Riesgos!$A$7:$M$12,MATCH(E124,INDEX(Riesgos!$A$7:$M$12,,MATCH(E$7,Riesgos!$A$6:$M$6,0)),0),MATCH(D$7,Riesgos!$A$6:$M$6,0)),"")</f>
        <v/>
      </c>
      <c r="E124" s="189"/>
      <c r="F124" s="189"/>
      <c r="G124" s="127" t="str">
        <f t="shared" si="2"/>
        <v/>
      </c>
      <c r="H124" s="198"/>
      <c r="I124" s="129" t="str">
        <f>IF(A123=A124,IFERROR(IF(AND(#REF!="Probabilidad",#REF!="Probabilidad"),(#REF!-(+#REF!*#REF!)),IF(#REF!="Probabilidad",(#REF!-(+#REF!*#REF!)),IF(#REF!="Impacto",#REF!,""))),""),IFERROR(IF(#REF!="Probabilidad",(#REF!-(+#REF!*#REF!)),IF(#REF!="Impacto",#REF!,"")),""))</f>
        <v/>
      </c>
      <c r="J124" s="128" t="str">
        <f>IFERROR(IF(I124="","",IF(I124&lt;='Listas y tablas'!$L$3,"Muy Baja",IF(I124&lt;='Listas y tablas'!$L$4,"Baja",IF(I124&lt;='Listas y tablas'!$L$5,"Media",IF(I124&lt;='Listas y tablas'!$L$6,"Alta","Muy Alta"))))),"")</f>
        <v/>
      </c>
      <c r="K124" s="200"/>
      <c r="L124" s="261"/>
      <c r="M124" s="141"/>
      <c r="N124" s="121"/>
      <c r="O124" s="121"/>
      <c r="P124" s="142"/>
      <c r="Q124" s="259"/>
      <c r="R124" s="121"/>
      <c r="S124" s="121"/>
      <c r="T124" s="121"/>
      <c r="U124" s="121"/>
      <c r="V124" s="139"/>
      <c r="W124" s="141"/>
      <c r="X124" s="121"/>
      <c r="Y124" s="121"/>
      <c r="Z124" s="121"/>
      <c r="AA124" s="121"/>
      <c r="AB124" s="121"/>
      <c r="AC124" s="120"/>
      <c r="AD124" s="121"/>
      <c r="AE124" s="142"/>
      <c r="AF124" s="168"/>
      <c r="AG124" s="165"/>
      <c r="AH124" s="165"/>
      <c r="AI124" s="207"/>
      <c r="AJ124" s="164"/>
      <c r="AK124" s="164"/>
      <c r="AL124" s="167"/>
      <c r="AM124" s="168"/>
      <c r="AN124" s="185"/>
      <c r="AO124" s="304"/>
      <c r="AP124" s="217"/>
      <c r="AQ124" s="217"/>
      <c r="AR124" s="217"/>
      <c r="AS124" s="217"/>
      <c r="AT124" s="217"/>
      <c r="AU124" s="217"/>
      <c r="AV124" s="218"/>
      <c r="AW124" s="217"/>
      <c r="AX124" s="232"/>
      <c r="AY124" s="236"/>
      <c r="AZ124" s="221"/>
      <c r="BA124" s="221"/>
      <c r="BB124" s="221"/>
      <c r="BC124" s="219"/>
      <c r="BD124" s="219"/>
      <c r="BE124" s="220"/>
      <c r="BF124" s="228"/>
      <c r="BG124" s="221"/>
      <c r="BH124" s="222"/>
      <c r="BI124" s="242"/>
      <c r="BJ124" s="242"/>
      <c r="BK124" s="242"/>
      <c r="BL124" s="242"/>
      <c r="BM124" s="242"/>
      <c r="BN124" s="242"/>
      <c r="BO124" s="243"/>
      <c r="BP124" s="242"/>
      <c r="BQ124" s="245"/>
      <c r="BR124" s="253"/>
      <c r="BS124" s="254"/>
      <c r="BT124" s="254"/>
      <c r="BU124" s="254"/>
      <c r="BV124" s="251"/>
      <c r="BW124" s="251"/>
      <c r="BX124" s="252"/>
      <c r="BY124" s="253"/>
      <c r="BZ124" s="254"/>
      <c r="CA124" s="256"/>
    </row>
    <row r="125" spans="1:79" ht="151.5" customHeight="1" x14ac:dyDescent="0.3">
      <c r="A125" s="260" t="str">
        <f>IFERROR(INDEX(Riesgos!$A$7:$M$12,MATCH(E125,INDEX(Riesgos!$A$7:$M$12,,MATCH(E$7,Riesgos!$A$6:$M$6,0)),0),MATCH(A$7,Riesgos!$A$6:$M$6,0)),"")</f>
        <v/>
      </c>
      <c r="B125" s="124" t="str">
        <f>IFERROR(INDEX(Riesgos!$A$7:$M$12,MATCH(E125,INDEX(Riesgos!$A$7:$M$12,,MATCH(E$7,Riesgos!$A$6:$M$6,0)),0),MATCH(B$7,Riesgos!$A$6:$M$6,0)),"")</f>
        <v/>
      </c>
      <c r="C125" s="124"/>
      <c r="D125" s="125" t="str">
        <f>IFERROR(INDEX(Riesgos!$A$7:$M$12,MATCH(E125,INDEX(Riesgos!$A$7:$M$12,,MATCH(E$7,Riesgos!$A$6:$M$6,0)),0),MATCH(D$7,Riesgos!$A$6:$M$6,0)),"")</f>
        <v/>
      </c>
      <c r="E125" s="189"/>
      <c r="F125" s="189"/>
      <c r="G125" s="127" t="str">
        <f t="shared" si="2"/>
        <v/>
      </c>
      <c r="H125" s="198"/>
      <c r="I125" s="129" t="str">
        <f>IF(A124=A125,IFERROR(IF(AND(#REF!="Probabilidad",#REF!="Probabilidad"),(#REF!-(+#REF!*#REF!)),IF(#REF!="Probabilidad",(#REF!-(+#REF!*#REF!)),IF(#REF!="Impacto",#REF!,""))),""),IFERROR(IF(#REF!="Probabilidad",(#REF!-(+#REF!*#REF!)),IF(#REF!="Impacto",#REF!,"")),""))</f>
        <v/>
      </c>
      <c r="J125" s="128" t="str">
        <f>IFERROR(IF(I125="","",IF(I125&lt;='Listas y tablas'!$L$3,"Muy Baja",IF(I125&lt;='Listas y tablas'!$L$4,"Baja",IF(I125&lt;='Listas y tablas'!$L$5,"Media",IF(I125&lt;='Listas y tablas'!$L$6,"Alta","Muy Alta"))))),"")</f>
        <v/>
      </c>
      <c r="K125" s="200"/>
      <c r="L125" s="261"/>
      <c r="M125" s="141"/>
      <c r="N125" s="121"/>
      <c r="O125" s="121"/>
      <c r="P125" s="142"/>
      <c r="Q125" s="259"/>
      <c r="R125" s="121"/>
      <c r="S125" s="121"/>
      <c r="T125" s="121"/>
      <c r="U125" s="121"/>
      <c r="V125" s="139"/>
      <c r="W125" s="141"/>
      <c r="X125" s="121"/>
      <c r="Y125" s="121"/>
      <c r="Z125" s="121"/>
      <c r="AA125" s="121"/>
      <c r="AB125" s="121"/>
      <c r="AC125" s="120"/>
      <c r="AD125" s="121"/>
      <c r="AE125" s="142"/>
      <c r="AF125" s="168"/>
      <c r="AG125" s="165"/>
      <c r="AH125" s="165"/>
      <c r="AI125" s="207"/>
      <c r="AJ125" s="164"/>
      <c r="AK125" s="164"/>
      <c r="AL125" s="167"/>
      <c r="AM125" s="168"/>
      <c r="AN125" s="185"/>
      <c r="AO125" s="304"/>
      <c r="AP125" s="217"/>
      <c r="AQ125" s="217"/>
      <c r="AR125" s="217"/>
      <c r="AS125" s="217"/>
      <c r="AT125" s="217"/>
      <c r="AU125" s="217"/>
      <c r="AV125" s="218"/>
      <c r="AW125" s="217"/>
      <c r="AX125" s="232"/>
      <c r="AY125" s="236"/>
      <c r="AZ125" s="221"/>
      <c r="BA125" s="221"/>
      <c r="BB125" s="221"/>
      <c r="BC125" s="219"/>
      <c r="BD125" s="219"/>
      <c r="BE125" s="220"/>
      <c r="BF125" s="228"/>
      <c r="BG125" s="221"/>
      <c r="BH125" s="222"/>
      <c r="BI125" s="242"/>
      <c r="BJ125" s="242"/>
      <c r="BK125" s="242"/>
      <c r="BL125" s="242"/>
      <c r="BM125" s="242"/>
      <c r="BN125" s="242"/>
      <c r="BO125" s="243"/>
      <c r="BP125" s="242"/>
      <c r="BQ125" s="245"/>
      <c r="BR125" s="253"/>
      <c r="BS125" s="254"/>
      <c r="BT125" s="254"/>
      <c r="BU125" s="254"/>
      <c r="BV125" s="251"/>
      <c r="BW125" s="251"/>
      <c r="BX125" s="252"/>
      <c r="BY125" s="253"/>
      <c r="BZ125" s="254"/>
      <c r="CA125" s="256"/>
    </row>
    <row r="126" spans="1:79" ht="151.5" customHeight="1" x14ac:dyDescent="0.3">
      <c r="A126" s="260" t="str">
        <f>IFERROR(INDEX(Riesgos!$A$7:$M$12,MATCH(E126,INDEX(Riesgos!$A$7:$M$12,,MATCH(E$7,Riesgos!$A$6:$M$6,0)),0),MATCH(A$7,Riesgos!$A$6:$M$6,0)),"")</f>
        <v/>
      </c>
      <c r="B126" s="124" t="str">
        <f>IFERROR(INDEX(Riesgos!$A$7:$M$12,MATCH(E126,INDEX(Riesgos!$A$7:$M$12,,MATCH(E$7,Riesgos!$A$6:$M$6,0)),0),MATCH(B$7,Riesgos!$A$6:$M$6,0)),"")</f>
        <v/>
      </c>
      <c r="C126" s="124"/>
      <c r="D126" s="125" t="str">
        <f>IFERROR(INDEX(Riesgos!$A$7:$M$12,MATCH(E126,INDEX(Riesgos!$A$7:$M$12,,MATCH(E$7,Riesgos!$A$6:$M$6,0)),0),MATCH(D$7,Riesgos!$A$6:$M$6,0)),"")</f>
        <v/>
      </c>
      <c r="E126" s="189"/>
      <c r="F126" s="189"/>
      <c r="G126" s="127" t="str">
        <f t="shared" si="2"/>
        <v/>
      </c>
      <c r="H126" s="198"/>
      <c r="I126" s="129" t="str">
        <f>IF(A125=A126,IFERROR(IF(AND(#REF!="Probabilidad",#REF!="Probabilidad"),(#REF!-(+#REF!*#REF!)),IF(#REF!="Probabilidad",(#REF!-(+#REF!*#REF!)),IF(#REF!="Impacto",#REF!,""))),""),IFERROR(IF(#REF!="Probabilidad",(#REF!-(+#REF!*#REF!)),IF(#REF!="Impacto",#REF!,"")),""))</f>
        <v/>
      </c>
      <c r="J126" s="128" t="str">
        <f>IFERROR(IF(I126="","",IF(I126&lt;='Listas y tablas'!$L$3,"Muy Baja",IF(I126&lt;='Listas y tablas'!$L$4,"Baja",IF(I126&lt;='Listas y tablas'!$L$5,"Media",IF(I126&lt;='Listas y tablas'!$L$6,"Alta","Muy Alta"))))),"")</f>
        <v/>
      </c>
      <c r="K126" s="200"/>
      <c r="L126" s="261"/>
      <c r="M126" s="141"/>
      <c r="N126" s="121"/>
      <c r="O126" s="121"/>
      <c r="P126" s="142"/>
      <c r="Q126" s="259"/>
      <c r="R126" s="121"/>
      <c r="S126" s="121"/>
      <c r="T126" s="121"/>
      <c r="U126" s="121"/>
      <c r="V126" s="139"/>
      <c r="W126" s="141"/>
      <c r="X126" s="121"/>
      <c r="Y126" s="121"/>
      <c r="Z126" s="121"/>
      <c r="AA126" s="121"/>
      <c r="AB126" s="121"/>
      <c r="AC126" s="120"/>
      <c r="AD126" s="121"/>
      <c r="AE126" s="142"/>
      <c r="AF126" s="168"/>
      <c r="AG126" s="165"/>
      <c r="AH126" s="165"/>
      <c r="AI126" s="207"/>
      <c r="AJ126" s="164"/>
      <c r="AK126" s="164"/>
      <c r="AL126" s="167"/>
      <c r="AM126" s="168"/>
      <c r="AN126" s="185"/>
      <c r="AO126" s="304"/>
      <c r="AP126" s="217"/>
      <c r="AQ126" s="217"/>
      <c r="AR126" s="217"/>
      <c r="AS126" s="217"/>
      <c r="AT126" s="217"/>
      <c r="AU126" s="217"/>
      <c r="AV126" s="218"/>
      <c r="AW126" s="217"/>
      <c r="AX126" s="232"/>
      <c r="AY126" s="236"/>
      <c r="AZ126" s="221"/>
      <c r="BA126" s="221"/>
      <c r="BB126" s="221"/>
      <c r="BC126" s="219"/>
      <c r="BD126" s="219"/>
      <c r="BE126" s="220"/>
      <c r="BF126" s="228"/>
      <c r="BG126" s="221"/>
      <c r="BH126" s="222"/>
      <c r="BI126" s="242"/>
      <c r="BJ126" s="242"/>
      <c r="BK126" s="242"/>
      <c r="BL126" s="242"/>
      <c r="BM126" s="242"/>
      <c r="BN126" s="242"/>
      <c r="BO126" s="243"/>
      <c r="BP126" s="242"/>
      <c r="BQ126" s="245"/>
      <c r="BR126" s="253"/>
      <c r="BS126" s="254"/>
      <c r="BT126" s="254"/>
      <c r="BU126" s="254"/>
      <c r="BV126" s="251"/>
      <c r="BW126" s="251"/>
      <c r="BX126" s="252"/>
      <c r="BY126" s="253"/>
      <c r="BZ126" s="254"/>
      <c r="CA126" s="256"/>
    </row>
    <row r="127" spans="1:79" ht="151.5" customHeight="1" x14ac:dyDescent="0.3">
      <c r="A127" s="260" t="str">
        <f>IFERROR(INDEX(Riesgos!$A$7:$M$12,MATCH(E127,INDEX(Riesgos!$A$7:$M$12,,MATCH(E$7,Riesgos!$A$6:$M$6,0)),0),MATCH(A$7,Riesgos!$A$6:$M$6,0)),"")</f>
        <v/>
      </c>
      <c r="B127" s="124" t="str">
        <f>IFERROR(INDEX(Riesgos!$A$7:$M$12,MATCH(E127,INDEX(Riesgos!$A$7:$M$12,,MATCH(E$7,Riesgos!$A$6:$M$6,0)),0),MATCH(B$7,Riesgos!$A$6:$M$6,0)),"")</f>
        <v/>
      </c>
      <c r="C127" s="124"/>
      <c r="D127" s="125" t="str">
        <f>IFERROR(INDEX(Riesgos!$A$7:$M$12,MATCH(E127,INDEX(Riesgos!$A$7:$M$12,,MATCH(E$7,Riesgos!$A$6:$M$6,0)),0),MATCH(D$7,Riesgos!$A$6:$M$6,0)),"")</f>
        <v/>
      </c>
      <c r="E127" s="189"/>
      <c r="F127" s="189"/>
      <c r="G127" s="127" t="str">
        <f t="shared" si="2"/>
        <v/>
      </c>
      <c r="H127" s="198"/>
      <c r="I127" s="129" t="str">
        <f>IF(A126=A127,IFERROR(IF(AND(#REF!="Probabilidad",#REF!="Probabilidad"),(#REF!-(+#REF!*#REF!)),IF(#REF!="Probabilidad",(#REF!-(+#REF!*#REF!)),IF(#REF!="Impacto",#REF!,""))),""),IFERROR(IF(#REF!="Probabilidad",(#REF!-(+#REF!*#REF!)),IF(#REF!="Impacto",#REF!,"")),""))</f>
        <v/>
      </c>
      <c r="J127" s="128" t="str">
        <f>IFERROR(IF(I127="","",IF(I127&lt;='Listas y tablas'!$L$3,"Muy Baja",IF(I127&lt;='Listas y tablas'!$L$4,"Baja",IF(I127&lt;='Listas y tablas'!$L$5,"Media",IF(I127&lt;='Listas y tablas'!$L$6,"Alta","Muy Alta"))))),"")</f>
        <v/>
      </c>
      <c r="K127" s="200"/>
      <c r="L127" s="261"/>
      <c r="M127" s="141"/>
      <c r="N127" s="121"/>
      <c r="O127" s="121"/>
      <c r="P127" s="142"/>
      <c r="Q127" s="259"/>
      <c r="R127" s="121"/>
      <c r="S127" s="121"/>
      <c r="T127" s="121"/>
      <c r="U127" s="121"/>
      <c r="V127" s="139"/>
      <c r="W127" s="141"/>
      <c r="X127" s="121"/>
      <c r="Y127" s="121"/>
      <c r="Z127" s="121"/>
      <c r="AA127" s="121"/>
      <c r="AB127" s="121"/>
      <c r="AC127" s="120"/>
      <c r="AD127" s="121"/>
      <c r="AE127" s="142"/>
      <c r="AF127" s="168"/>
      <c r="AG127" s="165"/>
      <c r="AH127" s="165"/>
      <c r="AI127" s="207"/>
      <c r="AJ127" s="164"/>
      <c r="AK127" s="164"/>
      <c r="AL127" s="167"/>
      <c r="AM127" s="168"/>
      <c r="AN127" s="185"/>
      <c r="AO127" s="304"/>
      <c r="AP127" s="217"/>
      <c r="AQ127" s="217"/>
      <c r="AR127" s="217"/>
      <c r="AS127" s="217"/>
      <c r="AT127" s="217"/>
      <c r="AU127" s="217"/>
      <c r="AV127" s="218"/>
      <c r="AW127" s="217"/>
      <c r="AX127" s="232"/>
      <c r="AY127" s="236"/>
      <c r="AZ127" s="221"/>
      <c r="BA127" s="221"/>
      <c r="BB127" s="221"/>
      <c r="BC127" s="219"/>
      <c r="BD127" s="219"/>
      <c r="BE127" s="220"/>
      <c r="BF127" s="228"/>
      <c r="BG127" s="221"/>
      <c r="BH127" s="222"/>
      <c r="BI127" s="242"/>
      <c r="BJ127" s="242"/>
      <c r="BK127" s="242"/>
      <c r="BL127" s="242"/>
      <c r="BM127" s="242"/>
      <c r="BN127" s="242"/>
      <c r="BO127" s="243"/>
      <c r="BP127" s="242"/>
      <c r="BQ127" s="245"/>
      <c r="BR127" s="253"/>
      <c r="BS127" s="254"/>
      <c r="BT127" s="254"/>
      <c r="BU127" s="254"/>
      <c r="BV127" s="251"/>
      <c r="BW127" s="251"/>
      <c r="BX127" s="252"/>
      <c r="BY127" s="253"/>
      <c r="BZ127" s="254"/>
      <c r="CA127" s="256"/>
    </row>
    <row r="128" spans="1:79" ht="151.5" customHeight="1" x14ac:dyDescent="0.3">
      <c r="A128" s="260" t="str">
        <f>IFERROR(INDEX(Riesgos!$A$7:$M$12,MATCH(E128,INDEX(Riesgos!$A$7:$M$12,,MATCH(E$7,Riesgos!$A$6:$M$6,0)),0),MATCH(A$7,Riesgos!$A$6:$M$6,0)),"")</f>
        <v/>
      </c>
      <c r="B128" s="124" t="str">
        <f>IFERROR(INDEX(Riesgos!$A$7:$M$12,MATCH(E128,INDEX(Riesgos!$A$7:$M$12,,MATCH(E$7,Riesgos!$A$6:$M$6,0)),0),MATCH(B$7,Riesgos!$A$6:$M$6,0)),"")</f>
        <v/>
      </c>
      <c r="C128" s="124"/>
      <c r="D128" s="125" t="str">
        <f>IFERROR(INDEX(Riesgos!$A$7:$M$12,MATCH(E128,INDEX(Riesgos!$A$7:$M$12,,MATCH(E$7,Riesgos!$A$6:$M$6,0)),0),MATCH(D$7,Riesgos!$A$6:$M$6,0)),"")</f>
        <v/>
      </c>
      <c r="E128" s="189"/>
      <c r="F128" s="189"/>
      <c r="G128" s="127" t="str">
        <f t="shared" si="2"/>
        <v/>
      </c>
      <c r="H128" s="198"/>
      <c r="I128" s="129" t="str">
        <f>IF(A127=A128,IFERROR(IF(AND(#REF!="Probabilidad",#REF!="Probabilidad"),(#REF!-(+#REF!*#REF!)),IF(#REF!="Probabilidad",(#REF!-(+#REF!*#REF!)),IF(#REF!="Impacto",#REF!,""))),""),IFERROR(IF(#REF!="Probabilidad",(#REF!-(+#REF!*#REF!)),IF(#REF!="Impacto",#REF!,"")),""))</f>
        <v/>
      </c>
      <c r="J128" s="128" t="str">
        <f>IFERROR(IF(I128="","",IF(I128&lt;='Listas y tablas'!$L$3,"Muy Baja",IF(I128&lt;='Listas y tablas'!$L$4,"Baja",IF(I128&lt;='Listas y tablas'!$L$5,"Media",IF(I128&lt;='Listas y tablas'!$L$6,"Alta","Muy Alta"))))),"")</f>
        <v/>
      </c>
      <c r="K128" s="200"/>
      <c r="L128" s="261"/>
      <c r="M128" s="141"/>
      <c r="N128" s="121"/>
      <c r="O128" s="121"/>
      <c r="P128" s="142"/>
      <c r="Q128" s="259"/>
      <c r="R128" s="121"/>
      <c r="S128" s="121"/>
      <c r="T128" s="121"/>
      <c r="U128" s="121"/>
      <c r="V128" s="139"/>
      <c r="W128" s="141"/>
      <c r="X128" s="121"/>
      <c r="Y128" s="121"/>
      <c r="Z128" s="121"/>
      <c r="AA128" s="121"/>
      <c r="AB128" s="121"/>
      <c r="AC128" s="120"/>
      <c r="AD128" s="121"/>
      <c r="AE128" s="142"/>
      <c r="AF128" s="168"/>
      <c r="AG128" s="165"/>
      <c r="AH128" s="165"/>
      <c r="AI128" s="207"/>
      <c r="AJ128" s="164"/>
      <c r="AK128" s="164"/>
      <c r="AL128" s="167"/>
      <c r="AM128" s="168"/>
      <c r="AN128" s="185"/>
      <c r="AO128" s="304"/>
      <c r="AP128" s="217"/>
      <c r="AQ128" s="217"/>
      <c r="AR128" s="217"/>
      <c r="AS128" s="217"/>
      <c r="AT128" s="217"/>
      <c r="AU128" s="217"/>
      <c r="AV128" s="218"/>
      <c r="AW128" s="217"/>
      <c r="AX128" s="232"/>
      <c r="AY128" s="236"/>
      <c r="AZ128" s="221"/>
      <c r="BA128" s="221"/>
      <c r="BB128" s="221"/>
      <c r="BC128" s="219"/>
      <c r="BD128" s="219"/>
      <c r="BE128" s="220"/>
      <c r="BF128" s="228"/>
      <c r="BG128" s="221"/>
      <c r="BH128" s="222"/>
      <c r="BI128" s="242"/>
      <c r="BJ128" s="242"/>
      <c r="BK128" s="242"/>
      <c r="BL128" s="242"/>
      <c r="BM128" s="242"/>
      <c r="BN128" s="242"/>
      <c r="BO128" s="243"/>
      <c r="BP128" s="242"/>
      <c r="BQ128" s="245"/>
      <c r="BR128" s="253"/>
      <c r="BS128" s="254"/>
      <c r="BT128" s="254"/>
      <c r="BU128" s="254"/>
      <c r="BV128" s="251"/>
      <c r="BW128" s="251"/>
      <c r="BX128" s="252"/>
      <c r="BY128" s="253"/>
      <c r="BZ128" s="254"/>
      <c r="CA128" s="256"/>
    </row>
    <row r="129" spans="1:79" ht="151.5" customHeight="1" x14ac:dyDescent="0.3">
      <c r="A129" s="260" t="str">
        <f>IFERROR(INDEX(Riesgos!$A$7:$M$12,MATCH(E129,INDEX(Riesgos!$A$7:$M$12,,MATCH(E$7,Riesgos!$A$6:$M$6,0)),0),MATCH(A$7,Riesgos!$A$6:$M$6,0)),"")</f>
        <v/>
      </c>
      <c r="B129" s="124" t="str">
        <f>IFERROR(INDEX(Riesgos!$A$7:$M$12,MATCH(E129,INDEX(Riesgos!$A$7:$M$12,,MATCH(E$7,Riesgos!$A$6:$M$6,0)),0),MATCH(B$7,Riesgos!$A$6:$M$6,0)),"")</f>
        <v/>
      </c>
      <c r="C129" s="124"/>
      <c r="D129" s="125" t="str">
        <f>IFERROR(INDEX(Riesgos!$A$7:$M$12,MATCH(E129,INDEX(Riesgos!$A$7:$M$12,,MATCH(E$7,Riesgos!$A$6:$M$6,0)),0),MATCH(D$7,Riesgos!$A$6:$M$6,0)),"")</f>
        <v/>
      </c>
      <c r="E129" s="189"/>
      <c r="F129" s="189"/>
      <c r="G129" s="127" t="str">
        <f t="shared" si="2"/>
        <v/>
      </c>
      <c r="H129" s="198"/>
      <c r="I129" s="129" t="str">
        <f>IF(A128=A129,IFERROR(IF(AND(#REF!="Probabilidad",#REF!="Probabilidad"),(#REF!-(+#REF!*#REF!)),IF(#REF!="Probabilidad",(#REF!-(+#REF!*#REF!)),IF(#REF!="Impacto",#REF!,""))),""),IFERROR(IF(#REF!="Probabilidad",(#REF!-(+#REF!*#REF!)),IF(#REF!="Impacto",#REF!,"")),""))</f>
        <v/>
      </c>
      <c r="J129" s="128" t="str">
        <f>IFERROR(IF(I129="","",IF(I129&lt;='Listas y tablas'!$L$3,"Muy Baja",IF(I129&lt;='Listas y tablas'!$L$4,"Baja",IF(I129&lt;='Listas y tablas'!$L$5,"Media",IF(I129&lt;='Listas y tablas'!$L$6,"Alta","Muy Alta"))))),"")</f>
        <v/>
      </c>
      <c r="K129" s="200"/>
      <c r="L129" s="261"/>
      <c r="M129" s="141"/>
      <c r="N129" s="121"/>
      <c r="O129" s="121"/>
      <c r="P129" s="142"/>
      <c r="Q129" s="259"/>
      <c r="R129" s="121"/>
      <c r="S129" s="121"/>
      <c r="T129" s="121"/>
      <c r="U129" s="121"/>
      <c r="V129" s="139"/>
      <c r="W129" s="141"/>
      <c r="X129" s="121"/>
      <c r="Y129" s="121"/>
      <c r="Z129" s="121"/>
      <c r="AA129" s="121"/>
      <c r="AB129" s="121"/>
      <c r="AC129" s="120"/>
      <c r="AD129" s="121"/>
      <c r="AE129" s="142"/>
      <c r="AF129" s="168"/>
      <c r="AG129" s="165"/>
      <c r="AH129" s="165"/>
      <c r="AI129" s="207"/>
      <c r="AJ129" s="164"/>
      <c r="AK129" s="164"/>
      <c r="AL129" s="167"/>
      <c r="AM129" s="168"/>
      <c r="AN129" s="185"/>
      <c r="AO129" s="304"/>
      <c r="AP129" s="217"/>
      <c r="AQ129" s="217"/>
      <c r="AR129" s="217"/>
      <c r="AS129" s="217"/>
      <c r="AT129" s="217"/>
      <c r="AU129" s="217"/>
      <c r="AV129" s="218"/>
      <c r="AW129" s="217"/>
      <c r="AX129" s="232"/>
      <c r="AY129" s="236"/>
      <c r="AZ129" s="221"/>
      <c r="BA129" s="221"/>
      <c r="BB129" s="221"/>
      <c r="BC129" s="219"/>
      <c r="BD129" s="219"/>
      <c r="BE129" s="220"/>
      <c r="BF129" s="228"/>
      <c r="BG129" s="221"/>
      <c r="BH129" s="222"/>
      <c r="BI129" s="242"/>
      <c r="BJ129" s="242"/>
      <c r="BK129" s="242"/>
      <c r="BL129" s="242"/>
      <c r="BM129" s="242"/>
      <c r="BN129" s="242"/>
      <c r="BO129" s="243"/>
      <c r="BP129" s="242"/>
      <c r="BQ129" s="245"/>
      <c r="BR129" s="253"/>
      <c r="BS129" s="254"/>
      <c r="BT129" s="254"/>
      <c r="BU129" s="254"/>
      <c r="BV129" s="251"/>
      <c r="BW129" s="251"/>
      <c r="BX129" s="252"/>
      <c r="BY129" s="253"/>
      <c r="BZ129" s="254"/>
      <c r="CA129" s="256"/>
    </row>
    <row r="130" spans="1:79" ht="151.5" customHeight="1" x14ac:dyDescent="0.3">
      <c r="A130" s="260" t="str">
        <f>IFERROR(INDEX(Riesgos!$A$7:$M$12,MATCH(E130,INDEX(Riesgos!$A$7:$M$12,,MATCH(E$7,Riesgos!$A$6:$M$6,0)),0),MATCH(A$7,Riesgos!$A$6:$M$6,0)),"")</f>
        <v/>
      </c>
      <c r="B130" s="124" t="str">
        <f>IFERROR(INDEX(Riesgos!$A$7:$M$12,MATCH(E130,INDEX(Riesgos!$A$7:$M$12,,MATCH(E$7,Riesgos!$A$6:$M$6,0)),0),MATCH(B$7,Riesgos!$A$6:$M$6,0)),"")</f>
        <v/>
      </c>
      <c r="C130" s="124"/>
      <c r="D130" s="125" t="str">
        <f>IFERROR(INDEX(Riesgos!$A$7:$M$12,MATCH(E130,INDEX(Riesgos!$A$7:$M$12,,MATCH(E$7,Riesgos!$A$6:$M$6,0)),0),MATCH(D$7,Riesgos!$A$6:$M$6,0)),"")</f>
        <v/>
      </c>
      <c r="E130" s="189"/>
      <c r="F130" s="189"/>
      <c r="G130" s="127" t="str">
        <f t="shared" ref="G130:G193" si="3">IF(ISTEXT(E130),1+G129,"")</f>
        <v/>
      </c>
      <c r="H130" s="198"/>
      <c r="I130" s="129" t="str">
        <f>IF(A129=A130,IFERROR(IF(AND(#REF!="Probabilidad",#REF!="Probabilidad"),(#REF!-(+#REF!*#REF!)),IF(#REF!="Probabilidad",(#REF!-(+#REF!*#REF!)),IF(#REF!="Impacto",#REF!,""))),""),IFERROR(IF(#REF!="Probabilidad",(#REF!-(+#REF!*#REF!)),IF(#REF!="Impacto",#REF!,"")),""))</f>
        <v/>
      </c>
      <c r="J130" s="128" t="str">
        <f>IFERROR(IF(I130="","",IF(I130&lt;='Listas y tablas'!$L$3,"Muy Baja",IF(I130&lt;='Listas y tablas'!$L$4,"Baja",IF(I130&lt;='Listas y tablas'!$L$5,"Media",IF(I130&lt;='Listas y tablas'!$L$6,"Alta","Muy Alta"))))),"")</f>
        <v/>
      </c>
      <c r="K130" s="200"/>
      <c r="L130" s="261"/>
      <c r="M130" s="141"/>
      <c r="N130" s="121"/>
      <c r="O130" s="121"/>
      <c r="P130" s="142"/>
      <c r="Q130" s="259"/>
      <c r="R130" s="121"/>
      <c r="S130" s="121"/>
      <c r="T130" s="121"/>
      <c r="U130" s="121"/>
      <c r="V130" s="139"/>
      <c r="W130" s="141"/>
      <c r="X130" s="121"/>
      <c r="Y130" s="121"/>
      <c r="Z130" s="121"/>
      <c r="AA130" s="121"/>
      <c r="AB130" s="121"/>
      <c r="AC130" s="120"/>
      <c r="AD130" s="121"/>
      <c r="AE130" s="142"/>
      <c r="AF130" s="168"/>
      <c r="AG130" s="165"/>
      <c r="AH130" s="165"/>
      <c r="AI130" s="207"/>
      <c r="AJ130" s="164"/>
      <c r="AK130" s="164"/>
      <c r="AL130" s="167"/>
      <c r="AM130" s="168"/>
      <c r="AN130" s="185"/>
      <c r="AO130" s="304"/>
      <c r="AP130" s="217"/>
      <c r="AQ130" s="217"/>
      <c r="AR130" s="217"/>
      <c r="AS130" s="217"/>
      <c r="AT130" s="217"/>
      <c r="AU130" s="217"/>
      <c r="AV130" s="218"/>
      <c r="AW130" s="217"/>
      <c r="AX130" s="232"/>
      <c r="AY130" s="236"/>
      <c r="AZ130" s="221"/>
      <c r="BA130" s="221"/>
      <c r="BB130" s="221"/>
      <c r="BC130" s="219"/>
      <c r="BD130" s="219"/>
      <c r="BE130" s="220"/>
      <c r="BF130" s="228"/>
      <c r="BG130" s="221"/>
      <c r="BH130" s="222"/>
      <c r="BI130" s="242"/>
      <c r="BJ130" s="242"/>
      <c r="BK130" s="242"/>
      <c r="BL130" s="242"/>
      <c r="BM130" s="242"/>
      <c r="BN130" s="242"/>
      <c r="BO130" s="243"/>
      <c r="BP130" s="242"/>
      <c r="BQ130" s="245"/>
      <c r="BR130" s="253"/>
      <c r="BS130" s="254"/>
      <c r="BT130" s="254"/>
      <c r="BU130" s="254"/>
      <c r="BV130" s="251"/>
      <c r="BW130" s="251"/>
      <c r="BX130" s="252"/>
      <c r="BY130" s="253"/>
      <c r="BZ130" s="254"/>
      <c r="CA130" s="256"/>
    </row>
    <row r="131" spans="1:79" ht="151.5" customHeight="1" x14ac:dyDescent="0.3">
      <c r="A131" s="260" t="str">
        <f>IFERROR(INDEX(Riesgos!$A$7:$M$12,MATCH(E131,INDEX(Riesgos!$A$7:$M$12,,MATCH(E$7,Riesgos!$A$6:$M$6,0)),0),MATCH(A$7,Riesgos!$A$6:$M$6,0)),"")</f>
        <v/>
      </c>
      <c r="B131" s="124" t="str">
        <f>IFERROR(INDEX(Riesgos!$A$7:$M$12,MATCH(E131,INDEX(Riesgos!$A$7:$M$12,,MATCH(E$7,Riesgos!$A$6:$M$6,0)),0),MATCH(B$7,Riesgos!$A$6:$M$6,0)),"")</f>
        <v/>
      </c>
      <c r="C131" s="124"/>
      <c r="D131" s="125" t="str">
        <f>IFERROR(INDEX(Riesgos!$A$7:$M$12,MATCH(E131,INDEX(Riesgos!$A$7:$M$12,,MATCH(E$7,Riesgos!$A$6:$M$6,0)),0),MATCH(D$7,Riesgos!$A$6:$M$6,0)),"")</f>
        <v/>
      </c>
      <c r="E131" s="189"/>
      <c r="F131" s="189"/>
      <c r="G131" s="127" t="str">
        <f t="shared" si="3"/>
        <v/>
      </c>
      <c r="H131" s="198"/>
      <c r="I131" s="129" t="str">
        <f>IF(A130=A131,IFERROR(IF(AND(#REF!="Probabilidad",#REF!="Probabilidad"),(#REF!-(+#REF!*#REF!)),IF(#REF!="Probabilidad",(#REF!-(+#REF!*#REF!)),IF(#REF!="Impacto",#REF!,""))),""),IFERROR(IF(#REF!="Probabilidad",(#REF!-(+#REF!*#REF!)),IF(#REF!="Impacto",#REF!,"")),""))</f>
        <v/>
      </c>
      <c r="J131" s="128" t="str">
        <f>IFERROR(IF(I131="","",IF(I131&lt;='Listas y tablas'!$L$3,"Muy Baja",IF(I131&lt;='Listas y tablas'!$L$4,"Baja",IF(I131&lt;='Listas y tablas'!$L$5,"Media",IF(I131&lt;='Listas y tablas'!$L$6,"Alta","Muy Alta"))))),"")</f>
        <v/>
      </c>
      <c r="K131" s="200"/>
      <c r="L131" s="261"/>
      <c r="M131" s="141"/>
      <c r="N131" s="121"/>
      <c r="O131" s="121"/>
      <c r="P131" s="142"/>
      <c r="Q131" s="259"/>
      <c r="R131" s="121"/>
      <c r="S131" s="121"/>
      <c r="T131" s="121"/>
      <c r="U131" s="121"/>
      <c r="V131" s="139"/>
      <c r="W131" s="141"/>
      <c r="X131" s="121"/>
      <c r="Y131" s="121"/>
      <c r="Z131" s="121"/>
      <c r="AA131" s="121"/>
      <c r="AB131" s="121"/>
      <c r="AC131" s="120"/>
      <c r="AD131" s="121"/>
      <c r="AE131" s="142"/>
      <c r="AF131" s="168"/>
      <c r="AG131" s="165"/>
      <c r="AH131" s="165"/>
      <c r="AI131" s="207"/>
      <c r="AJ131" s="164"/>
      <c r="AK131" s="164"/>
      <c r="AL131" s="167"/>
      <c r="AM131" s="168"/>
      <c r="AN131" s="185"/>
      <c r="AO131" s="304"/>
      <c r="AP131" s="217"/>
      <c r="AQ131" s="217"/>
      <c r="AR131" s="217"/>
      <c r="AS131" s="217"/>
      <c r="AT131" s="217"/>
      <c r="AU131" s="217"/>
      <c r="AV131" s="218"/>
      <c r="AW131" s="217"/>
      <c r="AX131" s="232"/>
      <c r="AY131" s="236"/>
      <c r="AZ131" s="221"/>
      <c r="BA131" s="221"/>
      <c r="BB131" s="221"/>
      <c r="BC131" s="219"/>
      <c r="BD131" s="219"/>
      <c r="BE131" s="220"/>
      <c r="BF131" s="228"/>
      <c r="BG131" s="221"/>
      <c r="BH131" s="222"/>
      <c r="BI131" s="242"/>
      <c r="BJ131" s="242"/>
      <c r="BK131" s="242"/>
      <c r="BL131" s="242"/>
      <c r="BM131" s="242"/>
      <c r="BN131" s="242"/>
      <c r="BO131" s="243"/>
      <c r="BP131" s="242"/>
      <c r="BQ131" s="245"/>
      <c r="BR131" s="253"/>
      <c r="BS131" s="254"/>
      <c r="BT131" s="254"/>
      <c r="BU131" s="254"/>
      <c r="BV131" s="251"/>
      <c r="BW131" s="251"/>
      <c r="BX131" s="252"/>
      <c r="BY131" s="253"/>
      <c r="BZ131" s="254"/>
      <c r="CA131" s="256"/>
    </row>
    <row r="132" spans="1:79" ht="151.5" customHeight="1" x14ac:dyDescent="0.3">
      <c r="A132" s="260" t="str">
        <f>IFERROR(INDEX(Riesgos!$A$7:$M$12,MATCH(E132,INDEX(Riesgos!$A$7:$M$12,,MATCH(E$7,Riesgos!$A$6:$M$6,0)),0),MATCH(A$7,Riesgos!$A$6:$M$6,0)),"")</f>
        <v/>
      </c>
      <c r="B132" s="124" t="str">
        <f>IFERROR(INDEX(Riesgos!$A$7:$M$12,MATCH(E132,INDEX(Riesgos!$A$7:$M$12,,MATCH(E$7,Riesgos!$A$6:$M$6,0)),0),MATCH(B$7,Riesgos!$A$6:$M$6,0)),"")</f>
        <v/>
      </c>
      <c r="C132" s="124"/>
      <c r="D132" s="125" t="str">
        <f>IFERROR(INDEX(Riesgos!$A$7:$M$12,MATCH(E132,INDEX(Riesgos!$A$7:$M$12,,MATCH(E$7,Riesgos!$A$6:$M$6,0)),0),MATCH(D$7,Riesgos!$A$6:$M$6,0)),"")</f>
        <v/>
      </c>
      <c r="E132" s="189"/>
      <c r="F132" s="189"/>
      <c r="G132" s="127" t="str">
        <f t="shared" si="3"/>
        <v/>
      </c>
      <c r="H132" s="198"/>
      <c r="I132" s="129" t="str">
        <f>IF(A131=A132,IFERROR(IF(AND(#REF!="Probabilidad",#REF!="Probabilidad"),(#REF!-(+#REF!*#REF!)),IF(#REF!="Probabilidad",(#REF!-(+#REF!*#REF!)),IF(#REF!="Impacto",#REF!,""))),""),IFERROR(IF(#REF!="Probabilidad",(#REF!-(+#REF!*#REF!)),IF(#REF!="Impacto",#REF!,"")),""))</f>
        <v/>
      </c>
      <c r="J132" s="128" t="str">
        <f>IFERROR(IF(I132="","",IF(I132&lt;='Listas y tablas'!$L$3,"Muy Baja",IF(I132&lt;='Listas y tablas'!$L$4,"Baja",IF(I132&lt;='Listas y tablas'!$L$5,"Media",IF(I132&lt;='Listas y tablas'!$L$6,"Alta","Muy Alta"))))),"")</f>
        <v/>
      </c>
      <c r="K132" s="200"/>
      <c r="L132" s="261"/>
      <c r="M132" s="141"/>
      <c r="N132" s="121"/>
      <c r="O132" s="121"/>
      <c r="P132" s="142"/>
      <c r="Q132" s="259"/>
      <c r="R132" s="121"/>
      <c r="S132" s="121"/>
      <c r="T132" s="121"/>
      <c r="U132" s="121"/>
      <c r="V132" s="139"/>
      <c r="W132" s="141"/>
      <c r="X132" s="121"/>
      <c r="Y132" s="121"/>
      <c r="Z132" s="121"/>
      <c r="AA132" s="121"/>
      <c r="AB132" s="121"/>
      <c r="AC132" s="120"/>
      <c r="AD132" s="121"/>
      <c r="AE132" s="142"/>
      <c r="AF132" s="168"/>
      <c r="AG132" s="165"/>
      <c r="AH132" s="165"/>
      <c r="AI132" s="207"/>
      <c r="AJ132" s="164"/>
      <c r="AK132" s="164"/>
      <c r="AL132" s="167"/>
      <c r="AM132" s="168"/>
      <c r="AN132" s="185"/>
      <c r="AO132" s="304"/>
      <c r="AP132" s="217"/>
      <c r="AQ132" s="217"/>
      <c r="AR132" s="217"/>
      <c r="AS132" s="217"/>
      <c r="AT132" s="217"/>
      <c r="AU132" s="217"/>
      <c r="AV132" s="218"/>
      <c r="AW132" s="217"/>
      <c r="AX132" s="232"/>
      <c r="AY132" s="236"/>
      <c r="AZ132" s="221"/>
      <c r="BA132" s="221"/>
      <c r="BB132" s="221"/>
      <c r="BC132" s="219"/>
      <c r="BD132" s="219"/>
      <c r="BE132" s="220"/>
      <c r="BF132" s="228"/>
      <c r="BG132" s="221"/>
      <c r="BH132" s="222"/>
      <c r="BI132" s="242"/>
      <c r="BJ132" s="242"/>
      <c r="BK132" s="242"/>
      <c r="BL132" s="242"/>
      <c r="BM132" s="242"/>
      <c r="BN132" s="242"/>
      <c r="BO132" s="243"/>
      <c r="BP132" s="242"/>
      <c r="BQ132" s="245"/>
      <c r="BR132" s="253"/>
      <c r="BS132" s="254"/>
      <c r="BT132" s="254"/>
      <c r="BU132" s="254"/>
      <c r="BV132" s="251"/>
      <c r="BW132" s="251"/>
      <c r="BX132" s="252"/>
      <c r="BY132" s="253"/>
      <c r="BZ132" s="254"/>
      <c r="CA132" s="256"/>
    </row>
    <row r="133" spans="1:79" ht="151.5" customHeight="1" x14ac:dyDescent="0.3">
      <c r="A133" s="260" t="str">
        <f>IFERROR(INDEX(Riesgos!$A$7:$M$12,MATCH(E133,INDEX(Riesgos!$A$7:$M$12,,MATCH(E$7,Riesgos!$A$6:$M$6,0)),0),MATCH(A$7,Riesgos!$A$6:$M$6,0)),"")</f>
        <v/>
      </c>
      <c r="B133" s="124" t="str">
        <f>IFERROR(INDEX(Riesgos!$A$7:$M$12,MATCH(E133,INDEX(Riesgos!$A$7:$M$12,,MATCH(E$7,Riesgos!$A$6:$M$6,0)),0),MATCH(B$7,Riesgos!$A$6:$M$6,0)),"")</f>
        <v/>
      </c>
      <c r="C133" s="124"/>
      <c r="D133" s="125" t="str">
        <f>IFERROR(INDEX(Riesgos!$A$7:$M$12,MATCH(E133,INDEX(Riesgos!$A$7:$M$12,,MATCH(E$7,Riesgos!$A$6:$M$6,0)),0),MATCH(D$7,Riesgos!$A$6:$M$6,0)),"")</f>
        <v/>
      </c>
      <c r="E133" s="189"/>
      <c r="F133" s="189"/>
      <c r="G133" s="127" t="str">
        <f t="shared" si="3"/>
        <v/>
      </c>
      <c r="H133" s="198"/>
      <c r="I133" s="129" t="str">
        <f>IF(A132=A133,IFERROR(IF(AND(#REF!="Probabilidad",#REF!="Probabilidad"),(#REF!-(+#REF!*#REF!)),IF(#REF!="Probabilidad",(#REF!-(+#REF!*#REF!)),IF(#REF!="Impacto",#REF!,""))),""),IFERROR(IF(#REF!="Probabilidad",(#REF!-(+#REF!*#REF!)),IF(#REF!="Impacto",#REF!,"")),""))</f>
        <v/>
      </c>
      <c r="J133" s="128" t="str">
        <f>IFERROR(IF(I133="","",IF(I133&lt;='Listas y tablas'!$L$3,"Muy Baja",IF(I133&lt;='Listas y tablas'!$L$4,"Baja",IF(I133&lt;='Listas y tablas'!$L$5,"Media",IF(I133&lt;='Listas y tablas'!$L$6,"Alta","Muy Alta"))))),"")</f>
        <v/>
      </c>
      <c r="K133" s="200"/>
      <c r="L133" s="261"/>
      <c r="M133" s="141"/>
      <c r="N133" s="121"/>
      <c r="O133" s="121"/>
      <c r="P133" s="142"/>
      <c r="Q133" s="259"/>
      <c r="R133" s="121"/>
      <c r="S133" s="121"/>
      <c r="T133" s="121"/>
      <c r="U133" s="121"/>
      <c r="V133" s="139"/>
      <c r="W133" s="141"/>
      <c r="X133" s="121"/>
      <c r="Y133" s="121"/>
      <c r="Z133" s="121"/>
      <c r="AA133" s="121"/>
      <c r="AB133" s="121"/>
      <c r="AC133" s="120"/>
      <c r="AD133" s="121"/>
      <c r="AE133" s="142"/>
      <c r="AF133" s="168"/>
      <c r="AG133" s="165"/>
      <c r="AH133" s="165"/>
      <c r="AI133" s="207"/>
      <c r="AJ133" s="164"/>
      <c r="AK133" s="164"/>
      <c r="AL133" s="167"/>
      <c r="AM133" s="168"/>
      <c r="AN133" s="185"/>
      <c r="AO133" s="304"/>
      <c r="AP133" s="217"/>
      <c r="AQ133" s="217"/>
      <c r="AR133" s="217"/>
      <c r="AS133" s="217"/>
      <c r="AT133" s="217"/>
      <c r="AU133" s="217"/>
      <c r="AV133" s="218"/>
      <c r="AW133" s="217"/>
      <c r="AX133" s="232"/>
      <c r="AY133" s="236"/>
      <c r="AZ133" s="221"/>
      <c r="BA133" s="221"/>
      <c r="BB133" s="221"/>
      <c r="BC133" s="219"/>
      <c r="BD133" s="219"/>
      <c r="BE133" s="220"/>
      <c r="BF133" s="228"/>
      <c r="BG133" s="221"/>
      <c r="BH133" s="222"/>
      <c r="BI133" s="242"/>
      <c r="BJ133" s="242"/>
      <c r="BK133" s="242"/>
      <c r="BL133" s="242"/>
      <c r="BM133" s="242"/>
      <c r="BN133" s="242"/>
      <c r="BO133" s="243"/>
      <c r="BP133" s="242"/>
      <c r="BQ133" s="245"/>
      <c r="BR133" s="253"/>
      <c r="BS133" s="254"/>
      <c r="BT133" s="254"/>
      <c r="BU133" s="254"/>
      <c r="BV133" s="251"/>
      <c r="BW133" s="251"/>
      <c r="BX133" s="252"/>
      <c r="BY133" s="253"/>
      <c r="BZ133" s="254"/>
      <c r="CA133" s="256"/>
    </row>
    <row r="134" spans="1:79" ht="151.5" customHeight="1" x14ac:dyDescent="0.3">
      <c r="A134" s="260" t="str">
        <f>IFERROR(INDEX(Riesgos!$A$7:$M$12,MATCH(E134,INDEX(Riesgos!$A$7:$M$12,,MATCH(E$7,Riesgos!$A$6:$M$6,0)),0),MATCH(A$7,Riesgos!$A$6:$M$6,0)),"")</f>
        <v/>
      </c>
      <c r="B134" s="124" t="str">
        <f>IFERROR(INDEX(Riesgos!$A$7:$M$12,MATCH(E134,INDEX(Riesgos!$A$7:$M$12,,MATCH(E$7,Riesgos!$A$6:$M$6,0)),0),MATCH(B$7,Riesgos!$A$6:$M$6,0)),"")</f>
        <v/>
      </c>
      <c r="C134" s="124"/>
      <c r="D134" s="125" t="str">
        <f>IFERROR(INDEX(Riesgos!$A$7:$M$12,MATCH(E134,INDEX(Riesgos!$A$7:$M$12,,MATCH(E$7,Riesgos!$A$6:$M$6,0)),0),MATCH(D$7,Riesgos!$A$6:$M$6,0)),"")</f>
        <v/>
      </c>
      <c r="E134" s="189"/>
      <c r="F134" s="189"/>
      <c r="G134" s="127" t="str">
        <f t="shared" si="3"/>
        <v/>
      </c>
      <c r="H134" s="198"/>
      <c r="I134" s="129" t="str">
        <f>IF(A133=A134,IFERROR(IF(AND(#REF!="Probabilidad",#REF!="Probabilidad"),(#REF!-(+#REF!*#REF!)),IF(#REF!="Probabilidad",(#REF!-(+#REF!*#REF!)),IF(#REF!="Impacto",#REF!,""))),""),IFERROR(IF(#REF!="Probabilidad",(#REF!-(+#REF!*#REF!)),IF(#REF!="Impacto",#REF!,"")),""))</f>
        <v/>
      </c>
      <c r="J134" s="128" t="str">
        <f>IFERROR(IF(I134="","",IF(I134&lt;='Listas y tablas'!$L$3,"Muy Baja",IF(I134&lt;='Listas y tablas'!$L$4,"Baja",IF(I134&lt;='Listas y tablas'!$L$5,"Media",IF(I134&lt;='Listas y tablas'!$L$6,"Alta","Muy Alta"))))),"")</f>
        <v/>
      </c>
      <c r="K134" s="200"/>
      <c r="L134" s="261"/>
      <c r="M134" s="141"/>
      <c r="N134" s="121"/>
      <c r="O134" s="121"/>
      <c r="P134" s="142"/>
      <c r="Q134" s="259"/>
      <c r="R134" s="121"/>
      <c r="S134" s="121"/>
      <c r="T134" s="121"/>
      <c r="U134" s="121"/>
      <c r="V134" s="139"/>
      <c r="W134" s="141"/>
      <c r="X134" s="121"/>
      <c r="Y134" s="121"/>
      <c r="Z134" s="121"/>
      <c r="AA134" s="121"/>
      <c r="AB134" s="121"/>
      <c r="AC134" s="120"/>
      <c r="AD134" s="121"/>
      <c r="AE134" s="142"/>
      <c r="AF134" s="168"/>
      <c r="AG134" s="165"/>
      <c r="AH134" s="165"/>
      <c r="AI134" s="207"/>
      <c r="AJ134" s="164"/>
      <c r="AK134" s="164"/>
      <c r="AL134" s="167"/>
      <c r="AM134" s="168"/>
      <c r="AN134" s="185"/>
      <c r="AO134" s="304"/>
      <c r="AP134" s="217"/>
      <c r="AQ134" s="217"/>
      <c r="AR134" s="217"/>
      <c r="AS134" s="217"/>
      <c r="AT134" s="217"/>
      <c r="AU134" s="217"/>
      <c r="AV134" s="218"/>
      <c r="AW134" s="217"/>
      <c r="AX134" s="232"/>
      <c r="AY134" s="236"/>
      <c r="AZ134" s="221"/>
      <c r="BA134" s="221"/>
      <c r="BB134" s="221"/>
      <c r="BC134" s="219"/>
      <c r="BD134" s="219"/>
      <c r="BE134" s="220"/>
      <c r="BF134" s="228"/>
      <c r="BG134" s="221"/>
      <c r="BH134" s="222"/>
      <c r="BI134" s="242"/>
      <c r="BJ134" s="242"/>
      <c r="BK134" s="242"/>
      <c r="BL134" s="242"/>
      <c r="BM134" s="242"/>
      <c r="BN134" s="242"/>
      <c r="BO134" s="243"/>
      <c r="BP134" s="242"/>
      <c r="BQ134" s="245"/>
      <c r="BR134" s="253"/>
      <c r="BS134" s="254"/>
      <c r="BT134" s="254"/>
      <c r="BU134" s="254"/>
      <c r="BV134" s="251"/>
      <c r="BW134" s="251"/>
      <c r="BX134" s="252"/>
      <c r="BY134" s="253"/>
      <c r="BZ134" s="254"/>
      <c r="CA134" s="256"/>
    </row>
    <row r="135" spans="1:79" ht="151.5" customHeight="1" x14ac:dyDescent="0.3">
      <c r="A135" s="260" t="str">
        <f>IFERROR(INDEX(Riesgos!$A$7:$M$12,MATCH(E135,INDEX(Riesgos!$A$7:$M$12,,MATCH(E$7,Riesgos!$A$6:$M$6,0)),0),MATCH(A$7,Riesgos!$A$6:$M$6,0)),"")</f>
        <v/>
      </c>
      <c r="B135" s="124" t="str">
        <f>IFERROR(INDEX(Riesgos!$A$7:$M$12,MATCH(E135,INDEX(Riesgos!$A$7:$M$12,,MATCH(E$7,Riesgos!$A$6:$M$6,0)),0),MATCH(B$7,Riesgos!$A$6:$M$6,0)),"")</f>
        <v/>
      </c>
      <c r="C135" s="124"/>
      <c r="D135" s="125" t="str">
        <f>IFERROR(INDEX(Riesgos!$A$7:$M$12,MATCH(E135,INDEX(Riesgos!$A$7:$M$12,,MATCH(E$7,Riesgos!$A$6:$M$6,0)),0),MATCH(D$7,Riesgos!$A$6:$M$6,0)),"")</f>
        <v/>
      </c>
      <c r="E135" s="189"/>
      <c r="F135" s="189"/>
      <c r="G135" s="127" t="str">
        <f t="shared" si="3"/>
        <v/>
      </c>
      <c r="H135" s="198"/>
      <c r="I135" s="129" t="str">
        <f>IF(A134=A135,IFERROR(IF(AND(#REF!="Probabilidad",#REF!="Probabilidad"),(#REF!-(+#REF!*#REF!)),IF(#REF!="Probabilidad",(#REF!-(+#REF!*#REF!)),IF(#REF!="Impacto",#REF!,""))),""),IFERROR(IF(#REF!="Probabilidad",(#REF!-(+#REF!*#REF!)),IF(#REF!="Impacto",#REF!,"")),""))</f>
        <v/>
      </c>
      <c r="J135" s="128" t="str">
        <f>IFERROR(IF(I135="","",IF(I135&lt;='Listas y tablas'!$L$3,"Muy Baja",IF(I135&lt;='Listas y tablas'!$L$4,"Baja",IF(I135&lt;='Listas y tablas'!$L$5,"Media",IF(I135&lt;='Listas y tablas'!$L$6,"Alta","Muy Alta"))))),"")</f>
        <v/>
      </c>
      <c r="K135" s="200"/>
      <c r="L135" s="261"/>
      <c r="M135" s="141"/>
      <c r="N135" s="121"/>
      <c r="O135" s="121"/>
      <c r="P135" s="142"/>
      <c r="Q135" s="259"/>
      <c r="R135" s="121"/>
      <c r="S135" s="121"/>
      <c r="T135" s="121"/>
      <c r="U135" s="121"/>
      <c r="V135" s="139"/>
      <c r="W135" s="141"/>
      <c r="X135" s="121"/>
      <c r="Y135" s="121"/>
      <c r="Z135" s="121"/>
      <c r="AA135" s="121"/>
      <c r="AB135" s="121"/>
      <c r="AC135" s="120"/>
      <c r="AD135" s="121"/>
      <c r="AE135" s="142"/>
      <c r="AF135" s="168"/>
      <c r="AG135" s="165"/>
      <c r="AH135" s="165"/>
      <c r="AI135" s="207"/>
      <c r="AJ135" s="164"/>
      <c r="AK135" s="164"/>
      <c r="AL135" s="167"/>
      <c r="AM135" s="168"/>
      <c r="AN135" s="185"/>
      <c r="AO135" s="304"/>
      <c r="AP135" s="217"/>
      <c r="AQ135" s="217"/>
      <c r="AR135" s="217"/>
      <c r="AS135" s="217"/>
      <c r="AT135" s="217"/>
      <c r="AU135" s="217"/>
      <c r="AV135" s="218"/>
      <c r="AW135" s="217"/>
      <c r="AX135" s="232"/>
      <c r="AY135" s="236"/>
      <c r="AZ135" s="221"/>
      <c r="BA135" s="221"/>
      <c r="BB135" s="221"/>
      <c r="BC135" s="219"/>
      <c r="BD135" s="219"/>
      <c r="BE135" s="220"/>
      <c r="BF135" s="228"/>
      <c r="BG135" s="221"/>
      <c r="BH135" s="222"/>
      <c r="BI135" s="242"/>
      <c r="BJ135" s="242"/>
      <c r="BK135" s="242"/>
      <c r="BL135" s="242"/>
      <c r="BM135" s="242"/>
      <c r="BN135" s="242"/>
      <c r="BO135" s="243"/>
      <c r="BP135" s="242"/>
      <c r="BQ135" s="245"/>
      <c r="BR135" s="253"/>
      <c r="BS135" s="254"/>
      <c r="BT135" s="254"/>
      <c r="BU135" s="254"/>
      <c r="BV135" s="251"/>
      <c r="BW135" s="251"/>
      <c r="BX135" s="252"/>
      <c r="BY135" s="253"/>
      <c r="BZ135" s="254"/>
      <c r="CA135" s="256"/>
    </row>
    <row r="136" spans="1:79" ht="151.5" customHeight="1" x14ac:dyDescent="0.3">
      <c r="A136" s="260" t="str">
        <f>IFERROR(INDEX(Riesgos!$A$7:$M$12,MATCH(E136,INDEX(Riesgos!$A$7:$M$12,,MATCH(E$7,Riesgos!$A$6:$M$6,0)),0),MATCH(A$7,Riesgos!$A$6:$M$6,0)),"")</f>
        <v/>
      </c>
      <c r="B136" s="124" t="str">
        <f>IFERROR(INDEX(Riesgos!$A$7:$M$12,MATCH(E136,INDEX(Riesgos!$A$7:$M$12,,MATCH(E$7,Riesgos!$A$6:$M$6,0)),0),MATCH(B$7,Riesgos!$A$6:$M$6,0)),"")</f>
        <v/>
      </c>
      <c r="C136" s="124"/>
      <c r="D136" s="125" t="str">
        <f>IFERROR(INDEX(Riesgos!$A$7:$M$12,MATCH(E136,INDEX(Riesgos!$A$7:$M$12,,MATCH(E$7,Riesgos!$A$6:$M$6,0)),0),MATCH(D$7,Riesgos!$A$6:$M$6,0)),"")</f>
        <v/>
      </c>
      <c r="E136" s="189"/>
      <c r="F136" s="189"/>
      <c r="G136" s="127" t="str">
        <f t="shared" si="3"/>
        <v/>
      </c>
      <c r="H136" s="198"/>
      <c r="I136" s="129" t="str">
        <f>IF(A135=A136,IFERROR(IF(AND(#REF!="Probabilidad",#REF!="Probabilidad"),(#REF!-(+#REF!*#REF!)),IF(#REF!="Probabilidad",(#REF!-(+#REF!*#REF!)),IF(#REF!="Impacto",#REF!,""))),""),IFERROR(IF(#REF!="Probabilidad",(#REF!-(+#REF!*#REF!)),IF(#REF!="Impacto",#REF!,"")),""))</f>
        <v/>
      </c>
      <c r="J136" s="128" t="str">
        <f>IFERROR(IF(I136="","",IF(I136&lt;='Listas y tablas'!$L$3,"Muy Baja",IF(I136&lt;='Listas y tablas'!$L$4,"Baja",IF(I136&lt;='Listas y tablas'!$L$5,"Media",IF(I136&lt;='Listas y tablas'!$L$6,"Alta","Muy Alta"))))),"")</f>
        <v/>
      </c>
      <c r="K136" s="200"/>
      <c r="L136" s="261"/>
      <c r="M136" s="141"/>
      <c r="N136" s="121"/>
      <c r="O136" s="121"/>
      <c r="P136" s="142"/>
      <c r="Q136" s="259"/>
      <c r="R136" s="121"/>
      <c r="S136" s="121"/>
      <c r="T136" s="121"/>
      <c r="U136" s="121"/>
      <c r="V136" s="139"/>
      <c r="W136" s="141"/>
      <c r="X136" s="121"/>
      <c r="Y136" s="121"/>
      <c r="Z136" s="121"/>
      <c r="AA136" s="121"/>
      <c r="AB136" s="121"/>
      <c r="AC136" s="120"/>
      <c r="AD136" s="121"/>
      <c r="AE136" s="142"/>
      <c r="AF136" s="168"/>
      <c r="AG136" s="165"/>
      <c r="AH136" s="165"/>
      <c r="AI136" s="207"/>
      <c r="AJ136" s="164"/>
      <c r="AK136" s="164"/>
      <c r="AL136" s="167"/>
      <c r="AM136" s="168"/>
      <c r="AN136" s="185"/>
      <c r="AO136" s="304"/>
      <c r="AP136" s="217"/>
      <c r="AQ136" s="217"/>
      <c r="AR136" s="217"/>
      <c r="AS136" s="217"/>
      <c r="AT136" s="217"/>
      <c r="AU136" s="217"/>
      <c r="AV136" s="218"/>
      <c r="AW136" s="217"/>
      <c r="AX136" s="232"/>
      <c r="AY136" s="236"/>
      <c r="AZ136" s="221"/>
      <c r="BA136" s="221"/>
      <c r="BB136" s="221"/>
      <c r="BC136" s="219"/>
      <c r="BD136" s="219"/>
      <c r="BE136" s="220"/>
      <c r="BF136" s="228"/>
      <c r="BG136" s="221"/>
      <c r="BH136" s="222"/>
      <c r="BI136" s="242"/>
      <c r="BJ136" s="242"/>
      <c r="BK136" s="242"/>
      <c r="BL136" s="242"/>
      <c r="BM136" s="242"/>
      <c r="BN136" s="242"/>
      <c r="BO136" s="243"/>
      <c r="BP136" s="242"/>
      <c r="BQ136" s="245"/>
      <c r="BR136" s="253"/>
      <c r="BS136" s="254"/>
      <c r="BT136" s="254"/>
      <c r="BU136" s="254"/>
      <c r="BV136" s="251"/>
      <c r="BW136" s="251"/>
      <c r="BX136" s="252"/>
      <c r="BY136" s="253"/>
      <c r="BZ136" s="254"/>
      <c r="CA136" s="256"/>
    </row>
    <row r="137" spans="1:79" ht="151.5" customHeight="1" x14ac:dyDescent="0.3">
      <c r="A137" s="260" t="str">
        <f>IFERROR(INDEX(Riesgos!$A$7:$M$12,MATCH(E137,INDEX(Riesgos!$A$7:$M$12,,MATCH(E$7,Riesgos!$A$6:$M$6,0)),0),MATCH(A$7,Riesgos!$A$6:$M$6,0)),"")</f>
        <v/>
      </c>
      <c r="B137" s="124" t="str">
        <f>IFERROR(INDEX(Riesgos!$A$7:$M$12,MATCH(E137,INDEX(Riesgos!$A$7:$M$12,,MATCH(E$7,Riesgos!$A$6:$M$6,0)),0),MATCH(B$7,Riesgos!$A$6:$M$6,0)),"")</f>
        <v/>
      </c>
      <c r="C137" s="124"/>
      <c r="D137" s="125" t="str">
        <f>IFERROR(INDEX(Riesgos!$A$7:$M$12,MATCH(E137,INDEX(Riesgos!$A$7:$M$12,,MATCH(E$7,Riesgos!$A$6:$M$6,0)),0),MATCH(D$7,Riesgos!$A$6:$M$6,0)),"")</f>
        <v/>
      </c>
      <c r="E137" s="189"/>
      <c r="F137" s="189"/>
      <c r="G137" s="127" t="str">
        <f t="shared" si="3"/>
        <v/>
      </c>
      <c r="H137" s="198"/>
      <c r="I137" s="129" t="str">
        <f>IF(A136=A137,IFERROR(IF(AND(#REF!="Probabilidad",#REF!="Probabilidad"),(#REF!-(+#REF!*#REF!)),IF(#REF!="Probabilidad",(#REF!-(+#REF!*#REF!)),IF(#REF!="Impacto",#REF!,""))),""),IFERROR(IF(#REF!="Probabilidad",(#REF!-(+#REF!*#REF!)),IF(#REF!="Impacto",#REF!,"")),""))</f>
        <v/>
      </c>
      <c r="J137" s="128" t="str">
        <f>IFERROR(IF(I137="","",IF(I137&lt;='Listas y tablas'!$L$3,"Muy Baja",IF(I137&lt;='Listas y tablas'!$L$4,"Baja",IF(I137&lt;='Listas y tablas'!$L$5,"Media",IF(I137&lt;='Listas y tablas'!$L$6,"Alta","Muy Alta"))))),"")</f>
        <v/>
      </c>
      <c r="K137" s="200"/>
      <c r="L137" s="261"/>
      <c r="M137" s="141"/>
      <c r="N137" s="121"/>
      <c r="O137" s="121"/>
      <c r="P137" s="142"/>
      <c r="Q137" s="259"/>
      <c r="R137" s="121"/>
      <c r="S137" s="121"/>
      <c r="T137" s="121"/>
      <c r="U137" s="121"/>
      <c r="V137" s="139"/>
      <c r="W137" s="141"/>
      <c r="X137" s="121"/>
      <c r="Y137" s="121"/>
      <c r="Z137" s="121"/>
      <c r="AA137" s="121"/>
      <c r="AB137" s="121"/>
      <c r="AC137" s="120"/>
      <c r="AD137" s="121"/>
      <c r="AE137" s="142"/>
      <c r="AF137" s="168"/>
      <c r="AG137" s="165"/>
      <c r="AH137" s="165"/>
      <c r="AI137" s="207"/>
      <c r="AJ137" s="164"/>
      <c r="AK137" s="164"/>
      <c r="AL137" s="167"/>
      <c r="AM137" s="168"/>
      <c r="AN137" s="185"/>
      <c r="AO137" s="304"/>
      <c r="AP137" s="217"/>
      <c r="AQ137" s="217"/>
      <c r="AR137" s="217"/>
      <c r="AS137" s="217"/>
      <c r="AT137" s="217"/>
      <c r="AU137" s="217"/>
      <c r="AV137" s="218"/>
      <c r="AW137" s="217"/>
      <c r="AX137" s="232"/>
      <c r="AY137" s="236"/>
      <c r="AZ137" s="221"/>
      <c r="BA137" s="221"/>
      <c r="BB137" s="221"/>
      <c r="BC137" s="219"/>
      <c r="BD137" s="219"/>
      <c r="BE137" s="220"/>
      <c r="BF137" s="228"/>
      <c r="BG137" s="221"/>
      <c r="BH137" s="222"/>
      <c r="BI137" s="242"/>
      <c r="BJ137" s="242"/>
      <c r="BK137" s="242"/>
      <c r="BL137" s="242"/>
      <c r="BM137" s="242"/>
      <c r="BN137" s="242"/>
      <c r="BO137" s="243"/>
      <c r="BP137" s="242"/>
      <c r="BQ137" s="245"/>
      <c r="BR137" s="253"/>
      <c r="BS137" s="254"/>
      <c r="BT137" s="254"/>
      <c r="BU137" s="254"/>
      <c r="BV137" s="251"/>
      <c r="BW137" s="251"/>
      <c r="BX137" s="252"/>
      <c r="BY137" s="253"/>
      <c r="BZ137" s="254"/>
      <c r="CA137" s="256"/>
    </row>
    <row r="138" spans="1:79" ht="151.5" customHeight="1" x14ac:dyDescent="0.3">
      <c r="A138" s="260" t="str">
        <f>IFERROR(INDEX(Riesgos!$A$7:$M$12,MATCH(E138,INDEX(Riesgos!$A$7:$M$12,,MATCH(E$7,Riesgos!$A$6:$M$6,0)),0),MATCH(A$7,Riesgos!$A$6:$M$6,0)),"")</f>
        <v/>
      </c>
      <c r="B138" s="124" t="str">
        <f>IFERROR(INDEX(Riesgos!$A$7:$M$12,MATCH(E138,INDEX(Riesgos!$A$7:$M$12,,MATCH(E$7,Riesgos!$A$6:$M$6,0)),0),MATCH(B$7,Riesgos!$A$6:$M$6,0)),"")</f>
        <v/>
      </c>
      <c r="C138" s="124"/>
      <c r="D138" s="125" t="str">
        <f>IFERROR(INDEX(Riesgos!$A$7:$M$12,MATCH(E138,INDEX(Riesgos!$A$7:$M$12,,MATCH(E$7,Riesgos!$A$6:$M$6,0)),0),MATCH(D$7,Riesgos!$A$6:$M$6,0)),"")</f>
        <v/>
      </c>
      <c r="E138" s="189"/>
      <c r="F138" s="189"/>
      <c r="G138" s="127" t="str">
        <f t="shared" si="3"/>
        <v/>
      </c>
      <c r="H138" s="198"/>
      <c r="I138" s="129" t="str">
        <f>IF(A137=A138,IFERROR(IF(AND(#REF!="Probabilidad",#REF!="Probabilidad"),(#REF!-(+#REF!*#REF!)),IF(#REF!="Probabilidad",(#REF!-(+#REF!*#REF!)),IF(#REF!="Impacto",#REF!,""))),""),IFERROR(IF(#REF!="Probabilidad",(#REF!-(+#REF!*#REF!)),IF(#REF!="Impacto",#REF!,"")),""))</f>
        <v/>
      </c>
      <c r="J138" s="128" t="str">
        <f>IFERROR(IF(I138="","",IF(I138&lt;='Listas y tablas'!$L$3,"Muy Baja",IF(I138&lt;='Listas y tablas'!$L$4,"Baja",IF(I138&lt;='Listas y tablas'!$L$5,"Media",IF(I138&lt;='Listas y tablas'!$L$6,"Alta","Muy Alta"))))),"")</f>
        <v/>
      </c>
      <c r="K138" s="200"/>
      <c r="L138" s="261"/>
      <c r="M138" s="141"/>
      <c r="N138" s="121"/>
      <c r="O138" s="121"/>
      <c r="P138" s="142"/>
      <c r="Q138" s="259"/>
      <c r="R138" s="121"/>
      <c r="S138" s="121"/>
      <c r="T138" s="121"/>
      <c r="U138" s="121"/>
      <c r="V138" s="139"/>
      <c r="W138" s="141"/>
      <c r="X138" s="121"/>
      <c r="Y138" s="121"/>
      <c r="Z138" s="121"/>
      <c r="AA138" s="121"/>
      <c r="AB138" s="121"/>
      <c r="AC138" s="120"/>
      <c r="AD138" s="121"/>
      <c r="AE138" s="142"/>
      <c r="AF138" s="168"/>
      <c r="AG138" s="165"/>
      <c r="AH138" s="165"/>
      <c r="AI138" s="207"/>
      <c r="AJ138" s="164"/>
      <c r="AK138" s="164"/>
      <c r="AL138" s="167"/>
      <c r="AM138" s="168"/>
      <c r="AN138" s="185"/>
      <c r="AO138" s="304"/>
      <c r="AP138" s="217"/>
      <c r="AQ138" s="217"/>
      <c r="AR138" s="217"/>
      <c r="AS138" s="217"/>
      <c r="AT138" s="217"/>
      <c r="AU138" s="217"/>
      <c r="AV138" s="218"/>
      <c r="AW138" s="217"/>
      <c r="AX138" s="232"/>
      <c r="AY138" s="236"/>
      <c r="AZ138" s="221"/>
      <c r="BA138" s="221"/>
      <c r="BB138" s="221"/>
      <c r="BC138" s="219"/>
      <c r="BD138" s="219"/>
      <c r="BE138" s="220"/>
      <c r="BF138" s="228"/>
      <c r="BG138" s="221"/>
      <c r="BH138" s="222"/>
      <c r="BI138" s="242"/>
      <c r="BJ138" s="242"/>
      <c r="BK138" s="242"/>
      <c r="BL138" s="242"/>
      <c r="BM138" s="242"/>
      <c r="BN138" s="242"/>
      <c r="BO138" s="243"/>
      <c r="BP138" s="242"/>
      <c r="BQ138" s="245"/>
      <c r="BR138" s="253"/>
      <c r="BS138" s="254"/>
      <c r="BT138" s="254"/>
      <c r="BU138" s="254"/>
      <c r="BV138" s="251"/>
      <c r="BW138" s="251"/>
      <c r="BX138" s="252"/>
      <c r="BY138" s="253"/>
      <c r="BZ138" s="254"/>
      <c r="CA138" s="256"/>
    </row>
    <row r="139" spans="1:79" ht="151.5" customHeight="1" x14ac:dyDescent="0.3">
      <c r="A139" s="260" t="str">
        <f>IFERROR(INDEX(Riesgos!$A$7:$M$12,MATCH(E139,INDEX(Riesgos!$A$7:$M$12,,MATCH(E$7,Riesgos!$A$6:$M$6,0)),0),MATCH(A$7,Riesgos!$A$6:$M$6,0)),"")</f>
        <v/>
      </c>
      <c r="B139" s="124" t="str">
        <f>IFERROR(INDEX(Riesgos!$A$7:$M$12,MATCH(E139,INDEX(Riesgos!$A$7:$M$12,,MATCH(E$7,Riesgos!$A$6:$M$6,0)),0),MATCH(B$7,Riesgos!$A$6:$M$6,0)),"")</f>
        <v/>
      </c>
      <c r="C139" s="124"/>
      <c r="D139" s="125" t="str">
        <f>IFERROR(INDEX(Riesgos!$A$7:$M$12,MATCH(E139,INDEX(Riesgos!$A$7:$M$12,,MATCH(E$7,Riesgos!$A$6:$M$6,0)),0),MATCH(D$7,Riesgos!$A$6:$M$6,0)),"")</f>
        <v/>
      </c>
      <c r="E139" s="189"/>
      <c r="F139" s="189"/>
      <c r="G139" s="127" t="str">
        <f t="shared" si="3"/>
        <v/>
      </c>
      <c r="H139" s="198"/>
      <c r="I139" s="129" t="str">
        <f>IF(A138=A139,IFERROR(IF(AND(#REF!="Probabilidad",#REF!="Probabilidad"),(#REF!-(+#REF!*#REF!)),IF(#REF!="Probabilidad",(#REF!-(+#REF!*#REF!)),IF(#REF!="Impacto",#REF!,""))),""),IFERROR(IF(#REF!="Probabilidad",(#REF!-(+#REF!*#REF!)),IF(#REF!="Impacto",#REF!,"")),""))</f>
        <v/>
      </c>
      <c r="J139" s="128" t="str">
        <f>IFERROR(IF(I139="","",IF(I139&lt;='Listas y tablas'!$L$3,"Muy Baja",IF(I139&lt;='Listas y tablas'!$L$4,"Baja",IF(I139&lt;='Listas y tablas'!$L$5,"Media",IF(I139&lt;='Listas y tablas'!$L$6,"Alta","Muy Alta"))))),"")</f>
        <v/>
      </c>
      <c r="K139" s="200"/>
      <c r="L139" s="261"/>
      <c r="M139" s="141"/>
      <c r="N139" s="121"/>
      <c r="O139" s="121"/>
      <c r="P139" s="142"/>
      <c r="Q139" s="259"/>
      <c r="R139" s="121"/>
      <c r="S139" s="121"/>
      <c r="T139" s="121"/>
      <c r="U139" s="121"/>
      <c r="V139" s="139"/>
      <c r="W139" s="141"/>
      <c r="X139" s="121"/>
      <c r="Y139" s="121"/>
      <c r="Z139" s="121"/>
      <c r="AA139" s="121"/>
      <c r="AB139" s="121"/>
      <c r="AC139" s="120"/>
      <c r="AD139" s="121"/>
      <c r="AE139" s="142"/>
      <c r="AF139" s="168"/>
      <c r="AG139" s="165"/>
      <c r="AH139" s="165"/>
      <c r="AI139" s="207"/>
      <c r="AJ139" s="164"/>
      <c r="AK139" s="164"/>
      <c r="AL139" s="167"/>
      <c r="AM139" s="168"/>
      <c r="AN139" s="185"/>
      <c r="AO139" s="304"/>
      <c r="AP139" s="217"/>
      <c r="AQ139" s="217"/>
      <c r="AR139" s="217"/>
      <c r="AS139" s="217"/>
      <c r="AT139" s="217"/>
      <c r="AU139" s="217"/>
      <c r="AV139" s="218"/>
      <c r="AW139" s="217"/>
      <c r="AX139" s="232"/>
      <c r="AY139" s="236"/>
      <c r="AZ139" s="221"/>
      <c r="BA139" s="221"/>
      <c r="BB139" s="221"/>
      <c r="BC139" s="219"/>
      <c r="BD139" s="219"/>
      <c r="BE139" s="220"/>
      <c r="BF139" s="228"/>
      <c r="BG139" s="221"/>
      <c r="BH139" s="222"/>
      <c r="BI139" s="242"/>
      <c r="BJ139" s="242"/>
      <c r="BK139" s="242"/>
      <c r="BL139" s="242"/>
      <c r="BM139" s="242"/>
      <c r="BN139" s="242"/>
      <c r="BO139" s="243"/>
      <c r="BP139" s="242"/>
      <c r="BQ139" s="245"/>
      <c r="BR139" s="253"/>
      <c r="BS139" s="254"/>
      <c r="BT139" s="254"/>
      <c r="BU139" s="254"/>
      <c r="BV139" s="251"/>
      <c r="BW139" s="251"/>
      <c r="BX139" s="252"/>
      <c r="BY139" s="253"/>
      <c r="BZ139" s="254"/>
      <c r="CA139" s="256"/>
    </row>
    <row r="140" spans="1:79" ht="151.5" customHeight="1" x14ac:dyDescent="0.3">
      <c r="A140" s="260" t="str">
        <f>IFERROR(INDEX(Riesgos!$A$7:$M$12,MATCH(E140,INDEX(Riesgos!$A$7:$M$12,,MATCH(E$7,Riesgos!$A$6:$M$6,0)),0),MATCH(A$7,Riesgos!$A$6:$M$6,0)),"")</f>
        <v/>
      </c>
      <c r="B140" s="124" t="str">
        <f>IFERROR(INDEX(Riesgos!$A$7:$M$12,MATCH(E140,INDEX(Riesgos!$A$7:$M$12,,MATCH(E$7,Riesgos!$A$6:$M$6,0)),0),MATCH(B$7,Riesgos!$A$6:$M$6,0)),"")</f>
        <v/>
      </c>
      <c r="C140" s="124"/>
      <c r="D140" s="125" t="str">
        <f>IFERROR(INDEX(Riesgos!$A$7:$M$12,MATCH(E140,INDEX(Riesgos!$A$7:$M$12,,MATCH(E$7,Riesgos!$A$6:$M$6,0)),0),MATCH(D$7,Riesgos!$A$6:$M$6,0)),"")</f>
        <v/>
      </c>
      <c r="E140" s="189"/>
      <c r="F140" s="189"/>
      <c r="G140" s="127" t="str">
        <f t="shared" si="3"/>
        <v/>
      </c>
      <c r="H140" s="198"/>
      <c r="I140" s="129" t="str">
        <f>IF(A139=A140,IFERROR(IF(AND(#REF!="Probabilidad",#REF!="Probabilidad"),(#REF!-(+#REF!*#REF!)),IF(#REF!="Probabilidad",(#REF!-(+#REF!*#REF!)),IF(#REF!="Impacto",#REF!,""))),""),IFERROR(IF(#REF!="Probabilidad",(#REF!-(+#REF!*#REF!)),IF(#REF!="Impacto",#REF!,"")),""))</f>
        <v/>
      </c>
      <c r="J140" s="128" t="str">
        <f>IFERROR(IF(I140="","",IF(I140&lt;='Listas y tablas'!$L$3,"Muy Baja",IF(I140&lt;='Listas y tablas'!$L$4,"Baja",IF(I140&lt;='Listas y tablas'!$L$5,"Media",IF(I140&lt;='Listas y tablas'!$L$6,"Alta","Muy Alta"))))),"")</f>
        <v/>
      </c>
      <c r="K140" s="200"/>
      <c r="L140" s="261"/>
      <c r="M140" s="141"/>
      <c r="N140" s="121"/>
      <c r="O140" s="121"/>
      <c r="P140" s="142"/>
      <c r="Q140" s="259"/>
      <c r="R140" s="121"/>
      <c r="S140" s="121"/>
      <c r="T140" s="121"/>
      <c r="U140" s="121"/>
      <c r="V140" s="139"/>
      <c r="W140" s="141"/>
      <c r="X140" s="121"/>
      <c r="Y140" s="121"/>
      <c r="Z140" s="121"/>
      <c r="AA140" s="121"/>
      <c r="AB140" s="121"/>
      <c r="AC140" s="120"/>
      <c r="AD140" s="121"/>
      <c r="AE140" s="142"/>
      <c r="AF140" s="168"/>
      <c r="AG140" s="165"/>
      <c r="AH140" s="165"/>
      <c r="AI140" s="207"/>
      <c r="AJ140" s="164"/>
      <c r="AK140" s="164"/>
      <c r="AL140" s="167"/>
      <c r="AM140" s="168"/>
      <c r="AN140" s="185"/>
      <c r="AO140" s="304"/>
      <c r="AP140" s="217"/>
      <c r="AQ140" s="217"/>
      <c r="AR140" s="217"/>
      <c r="AS140" s="217"/>
      <c r="AT140" s="217"/>
      <c r="AU140" s="217"/>
      <c r="AV140" s="218"/>
      <c r="AW140" s="217"/>
      <c r="AX140" s="232"/>
      <c r="AY140" s="236"/>
      <c r="AZ140" s="221"/>
      <c r="BA140" s="221"/>
      <c r="BB140" s="221"/>
      <c r="BC140" s="219"/>
      <c r="BD140" s="219"/>
      <c r="BE140" s="220"/>
      <c r="BF140" s="228"/>
      <c r="BG140" s="221"/>
      <c r="BH140" s="222"/>
      <c r="BI140" s="242"/>
      <c r="BJ140" s="242"/>
      <c r="BK140" s="242"/>
      <c r="BL140" s="242"/>
      <c r="BM140" s="242"/>
      <c r="BN140" s="242"/>
      <c r="BO140" s="243"/>
      <c r="BP140" s="242"/>
      <c r="BQ140" s="245"/>
      <c r="BR140" s="253"/>
      <c r="BS140" s="254"/>
      <c r="BT140" s="254"/>
      <c r="BU140" s="254"/>
      <c r="BV140" s="251"/>
      <c r="BW140" s="251"/>
      <c r="BX140" s="252"/>
      <c r="BY140" s="253"/>
      <c r="BZ140" s="254"/>
      <c r="CA140" s="256"/>
    </row>
    <row r="141" spans="1:79" ht="151.5" customHeight="1" x14ac:dyDescent="0.3">
      <c r="A141" s="260" t="str">
        <f>IFERROR(INDEX(Riesgos!$A$7:$M$12,MATCH(E141,INDEX(Riesgos!$A$7:$M$12,,MATCH(E$7,Riesgos!$A$6:$M$6,0)),0),MATCH(A$7,Riesgos!$A$6:$M$6,0)),"")</f>
        <v/>
      </c>
      <c r="B141" s="124" t="str">
        <f>IFERROR(INDEX(Riesgos!$A$7:$M$12,MATCH(E141,INDEX(Riesgos!$A$7:$M$12,,MATCH(E$7,Riesgos!$A$6:$M$6,0)),0),MATCH(B$7,Riesgos!$A$6:$M$6,0)),"")</f>
        <v/>
      </c>
      <c r="C141" s="124"/>
      <c r="D141" s="125" t="str">
        <f>IFERROR(INDEX(Riesgos!$A$7:$M$12,MATCH(E141,INDEX(Riesgos!$A$7:$M$12,,MATCH(E$7,Riesgos!$A$6:$M$6,0)),0),MATCH(D$7,Riesgos!$A$6:$M$6,0)),"")</f>
        <v/>
      </c>
      <c r="E141" s="189"/>
      <c r="F141" s="189"/>
      <c r="G141" s="127" t="str">
        <f t="shared" si="3"/>
        <v/>
      </c>
      <c r="H141" s="198"/>
      <c r="I141" s="129" t="str">
        <f>IF(A140=A141,IFERROR(IF(AND(#REF!="Probabilidad",#REF!="Probabilidad"),(#REF!-(+#REF!*#REF!)),IF(#REF!="Probabilidad",(#REF!-(+#REF!*#REF!)),IF(#REF!="Impacto",#REF!,""))),""),IFERROR(IF(#REF!="Probabilidad",(#REF!-(+#REF!*#REF!)),IF(#REF!="Impacto",#REF!,"")),""))</f>
        <v/>
      </c>
      <c r="J141" s="128" t="str">
        <f>IFERROR(IF(I141="","",IF(I141&lt;='Listas y tablas'!$L$3,"Muy Baja",IF(I141&lt;='Listas y tablas'!$L$4,"Baja",IF(I141&lt;='Listas y tablas'!$L$5,"Media",IF(I141&lt;='Listas y tablas'!$L$6,"Alta","Muy Alta"))))),"")</f>
        <v/>
      </c>
      <c r="K141" s="200"/>
      <c r="L141" s="261"/>
      <c r="M141" s="141"/>
      <c r="N141" s="121"/>
      <c r="O141" s="121"/>
      <c r="P141" s="142"/>
      <c r="Q141" s="259"/>
      <c r="R141" s="121"/>
      <c r="S141" s="121"/>
      <c r="T141" s="121"/>
      <c r="U141" s="121"/>
      <c r="V141" s="139"/>
      <c r="W141" s="141"/>
      <c r="X141" s="121"/>
      <c r="Y141" s="121"/>
      <c r="Z141" s="121"/>
      <c r="AA141" s="121"/>
      <c r="AB141" s="121"/>
      <c r="AC141" s="120"/>
      <c r="AD141" s="121"/>
      <c r="AE141" s="142"/>
      <c r="AF141" s="168"/>
      <c r="AG141" s="165"/>
      <c r="AH141" s="165"/>
      <c r="AI141" s="207"/>
      <c r="AJ141" s="164"/>
      <c r="AK141" s="164"/>
      <c r="AL141" s="167"/>
      <c r="AM141" s="168"/>
      <c r="AN141" s="185"/>
      <c r="AO141" s="304"/>
      <c r="AP141" s="217"/>
      <c r="AQ141" s="217"/>
      <c r="AR141" s="217"/>
      <c r="AS141" s="217"/>
      <c r="AT141" s="217"/>
      <c r="AU141" s="217"/>
      <c r="AV141" s="218"/>
      <c r="AW141" s="217"/>
      <c r="AX141" s="232"/>
      <c r="AY141" s="236"/>
      <c r="AZ141" s="221"/>
      <c r="BA141" s="221"/>
      <c r="BB141" s="221"/>
      <c r="BC141" s="219"/>
      <c r="BD141" s="219"/>
      <c r="BE141" s="220"/>
      <c r="BF141" s="228"/>
      <c r="BG141" s="221"/>
      <c r="BH141" s="222"/>
      <c r="BI141" s="242"/>
      <c r="BJ141" s="242"/>
      <c r="BK141" s="242"/>
      <c r="BL141" s="242"/>
      <c r="BM141" s="242"/>
      <c r="BN141" s="242"/>
      <c r="BO141" s="243"/>
      <c r="BP141" s="242"/>
      <c r="BQ141" s="245"/>
      <c r="BR141" s="253"/>
      <c r="BS141" s="254"/>
      <c r="BT141" s="254"/>
      <c r="BU141" s="254"/>
      <c r="BV141" s="251"/>
      <c r="BW141" s="251"/>
      <c r="BX141" s="252"/>
      <c r="BY141" s="253"/>
      <c r="BZ141" s="254"/>
      <c r="CA141" s="256"/>
    </row>
    <row r="142" spans="1:79" ht="151.5" customHeight="1" x14ac:dyDescent="0.3">
      <c r="A142" s="260" t="str">
        <f>IFERROR(INDEX(Riesgos!$A$7:$M$12,MATCH(E142,INDEX(Riesgos!$A$7:$M$12,,MATCH(E$7,Riesgos!$A$6:$M$6,0)),0),MATCH(A$7,Riesgos!$A$6:$M$6,0)),"")</f>
        <v/>
      </c>
      <c r="B142" s="124" t="str">
        <f>IFERROR(INDEX(Riesgos!$A$7:$M$12,MATCH(E142,INDEX(Riesgos!$A$7:$M$12,,MATCH(E$7,Riesgos!$A$6:$M$6,0)),0),MATCH(B$7,Riesgos!$A$6:$M$6,0)),"")</f>
        <v/>
      </c>
      <c r="C142" s="124"/>
      <c r="D142" s="125" t="str">
        <f>IFERROR(INDEX(Riesgos!$A$7:$M$12,MATCH(E142,INDEX(Riesgos!$A$7:$M$12,,MATCH(E$7,Riesgos!$A$6:$M$6,0)),0),MATCH(D$7,Riesgos!$A$6:$M$6,0)),"")</f>
        <v/>
      </c>
      <c r="E142" s="189"/>
      <c r="F142" s="189"/>
      <c r="G142" s="127" t="str">
        <f t="shared" si="3"/>
        <v/>
      </c>
      <c r="H142" s="198"/>
      <c r="I142" s="129" t="str">
        <f>IF(A141=A142,IFERROR(IF(AND(#REF!="Probabilidad",#REF!="Probabilidad"),(#REF!-(+#REF!*#REF!)),IF(#REF!="Probabilidad",(#REF!-(+#REF!*#REF!)),IF(#REF!="Impacto",#REF!,""))),""),IFERROR(IF(#REF!="Probabilidad",(#REF!-(+#REF!*#REF!)),IF(#REF!="Impacto",#REF!,"")),""))</f>
        <v/>
      </c>
      <c r="J142" s="128" t="str">
        <f>IFERROR(IF(I142="","",IF(I142&lt;='Listas y tablas'!$L$3,"Muy Baja",IF(I142&lt;='Listas y tablas'!$L$4,"Baja",IF(I142&lt;='Listas y tablas'!$L$5,"Media",IF(I142&lt;='Listas y tablas'!$L$6,"Alta","Muy Alta"))))),"")</f>
        <v/>
      </c>
      <c r="K142" s="200"/>
      <c r="L142" s="261"/>
      <c r="M142" s="141"/>
      <c r="N142" s="121"/>
      <c r="O142" s="121"/>
      <c r="P142" s="142"/>
      <c r="Q142" s="259"/>
      <c r="R142" s="121"/>
      <c r="S142" s="121"/>
      <c r="T142" s="121"/>
      <c r="U142" s="121"/>
      <c r="V142" s="139"/>
      <c r="W142" s="141"/>
      <c r="X142" s="121"/>
      <c r="Y142" s="121"/>
      <c r="Z142" s="121"/>
      <c r="AA142" s="121"/>
      <c r="AB142" s="121"/>
      <c r="AC142" s="120"/>
      <c r="AD142" s="121"/>
      <c r="AE142" s="142"/>
      <c r="AF142" s="168"/>
      <c r="AG142" s="165"/>
      <c r="AH142" s="165"/>
      <c r="AI142" s="207"/>
      <c r="AJ142" s="164"/>
      <c r="AK142" s="164"/>
      <c r="AL142" s="167"/>
      <c r="AM142" s="168"/>
      <c r="AN142" s="185"/>
      <c r="AO142" s="304"/>
      <c r="AP142" s="217"/>
      <c r="AQ142" s="217"/>
      <c r="AR142" s="217"/>
      <c r="AS142" s="217"/>
      <c r="AT142" s="217"/>
      <c r="AU142" s="217"/>
      <c r="AV142" s="218"/>
      <c r="AW142" s="217"/>
      <c r="AX142" s="232"/>
      <c r="AY142" s="236"/>
      <c r="AZ142" s="221"/>
      <c r="BA142" s="221"/>
      <c r="BB142" s="221"/>
      <c r="BC142" s="219"/>
      <c r="BD142" s="219"/>
      <c r="BE142" s="220"/>
      <c r="BF142" s="228"/>
      <c r="BG142" s="221"/>
      <c r="BH142" s="222"/>
      <c r="BI142" s="242"/>
      <c r="BJ142" s="242"/>
      <c r="BK142" s="242"/>
      <c r="BL142" s="242"/>
      <c r="BM142" s="242"/>
      <c r="BN142" s="242"/>
      <c r="BO142" s="243"/>
      <c r="BP142" s="242"/>
      <c r="BQ142" s="245"/>
      <c r="BR142" s="253"/>
      <c r="BS142" s="254"/>
      <c r="BT142" s="254"/>
      <c r="BU142" s="254"/>
      <c r="BV142" s="251"/>
      <c r="BW142" s="251"/>
      <c r="BX142" s="252"/>
      <c r="BY142" s="253"/>
      <c r="BZ142" s="254"/>
      <c r="CA142" s="256"/>
    </row>
    <row r="143" spans="1:79" ht="151.5" customHeight="1" x14ac:dyDescent="0.3">
      <c r="A143" s="260" t="str">
        <f>IFERROR(INDEX(Riesgos!$A$7:$M$12,MATCH(E143,INDEX(Riesgos!$A$7:$M$12,,MATCH(E$7,Riesgos!$A$6:$M$6,0)),0),MATCH(A$7,Riesgos!$A$6:$M$6,0)),"")</f>
        <v/>
      </c>
      <c r="B143" s="124" t="str">
        <f>IFERROR(INDEX(Riesgos!$A$7:$M$12,MATCH(E143,INDEX(Riesgos!$A$7:$M$12,,MATCH(E$7,Riesgos!$A$6:$M$6,0)),0),MATCH(B$7,Riesgos!$A$6:$M$6,0)),"")</f>
        <v/>
      </c>
      <c r="C143" s="124"/>
      <c r="D143" s="125" t="str">
        <f>IFERROR(INDEX(Riesgos!$A$7:$M$12,MATCH(E143,INDEX(Riesgos!$A$7:$M$12,,MATCH(E$7,Riesgos!$A$6:$M$6,0)),0),MATCH(D$7,Riesgos!$A$6:$M$6,0)),"")</f>
        <v/>
      </c>
      <c r="E143" s="189"/>
      <c r="F143" s="189"/>
      <c r="G143" s="127" t="str">
        <f t="shared" si="3"/>
        <v/>
      </c>
      <c r="H143" s="198"/>
      <c r="I143" s="129" t="str">
        <f>IF(A142=A143,IFERROR(IF(AND(#REF!="Probabilidad",#REF!="Probabilidad"),(#REF!-(+#REF!*#REF!)),IF(#REF!="Probabilidad",(#REF!-(+#REF!*#REF!)),IF(#REF!="Impacto",#REF!,""))),""),IFERROR(IF(#REF!="Probabilidad",(#REF!-(+#REF!*#REF!)),IF(#REF!="Impacto",#REF!,"")),""))</f>
        <v/>
      </c>
      <c r="J143" s="128" t="str">
        <f>IFERROR(IF(I143="","",IF(I143&lt;='Listas y tablas'!$L$3,"Muy Baja",IF(I143&lt;='Listas y tablas'!$L$4,"Baja",IF(I143&lt;='Listas y tablas'!$L$5,"Media",IF(I143&lt;='Listas y tablas'!$L$6,"Alta","Muy Alta"))))),"")</f>
        <v/>
      </c>
      <c r="K143" s="200"/>
      <c r="L143" s="261"/>
      <c r="M143" s="141"/>
      <c r="N143" s="121"/>
      <c r="O143" s="121"/>
      <c r="P143" s="142"/>
      <c r="Q143" s="259"/>
      <c r="R143" s="121"/>
      <c r="S143" s="121"/>
      <c r="T143" s="121"/>
      <c r="U143" s="121"/>
      <c r="V143" s="139"/>
      <c r="W143" s="141"/>
      <c r="X143" s="121"/>
      <c r="Y143" s="121"/>
      <c r="Z143" s="121"/>
      <c r="AA143" s="121"/>
      <c r="AB143" s="121"/>
      <c r="AC143" s="120"/>
      <c r="AD143" s="121"/>
      <c r="AE143" s="142"/>
      <c r="AF143" s="168"/>
      <c r="AG143" s="165"/>
      <c r="AH143" s="165"/>
      <c r="AI143" s="207"/>
      <c r="AJ143" s="164"/>
      <c r="AK143" s="164"/>
      <c r="AL143" s="167"/>
      <c r="AM143" s="168"/>
      <c r="AN143" s="185"/>
      <c r="AO143" s="304"/>
      <c r="AP143" s="217"/>
      <c r="AQ143" s="217"/>
      <c r="AR143" s="217"/>
      <c r="AS143" s="217"/>
      <c r="AT143" s="217"/>
      <c r="AU143" s="217"/>
      <c r="AV143" s="218"/>
      <c r="AW143" s="217"/>
      <c r="AX143" s="232"/>
      <c r="AY143" s="236"/>
      <c r="AZ143" s="221"/>
      <c r="BA143" s="221"/>
      <c r="BB143" s="221"/>
      <c r="BC143" s="219"/>
      <c r="BD143" s="219"/>
      <c r="BE143" s="220"/>
      <c r="BF143" s="228"/>
      <c r="BG143" s="221"/>
      <c r="BH143" s="222"/>
      <c r="BI143" s="242"/>
      <c r="BJ143" s="242"/>
      <c r="BK143" s="242"/>
      <c r="BL143" s="242"/>
      <c r="BM143" s="242"/>
      <c r="BN143" s="242"/>
      <c r="BO143" s="243"/>
      <c r="BP143" s="242"/>
      <c r="BQ143" s="245"/>
      <c r="BR143" s="253"/>
      <c r="BS143" s="254"/>
      <c r="BT143" s="254"/>
      <c r="BU143" s="254"/>
      <c r="BV143" s="251"/>
      <c r="BW143" s="251"/>
      <c r="BX143" s="252"/>
      <c r="BY143" s="253"/>
      <c r="BZ143" s="254"/>
      <c r="CA143" s="256"/>
    </row>
    <row r="144" spans="1:79" ht="151.5" customHeight="1" x14ac:dyDescent="0.3">
      <c r="A144" s="260" t="str">
        <f>IFERROR(INDEX(Riesgos!$A$7:$M$12,MATCH(E144,INDEX(Riesgos!$A$7:$M$12,,MATCH(E$7,Riesgos!$A$6:$M$6,0)),0),MATCH(A$7,Riesgos!$A$6:$M$6,0)),"")</f>
        <v/>
      </c>
      <c r="B144" s="124" t="str">
        <f>IFERROR(INDEX(Riesgos!$A$7:$M$12,MATCH(E144,INDEX(Riesgos!$A$7:$M$12,,MATCH(E$7,Riesgos!$A$6:$M$6,0)),0),MATCH(B$7,Riesgos!$A$6:$M$6,0)),"")</f>
        <v/>
      </c>
      <c r="C144" s="124"/>
      <c r="D144" s="125" t="str">
        <f>IFERROR(INDEX(Riesgos!$A$7:$M$12,MATCH(E144,INDEX(Riesgos!$A$7:$M$12,,MATCH(E$7,Riesgos!$A$6:$M$6,0)),0),MATCH(D$7,Riesgos!$A$6:$M$6,0)),"")</f>
        <v/>
      </c>
      <c r="E144" s="189"/>
      <c r="F144" s="189"/>
      <c r="G144" s="127" t="str">
        <f t="shared" si="3"/>
        <v/>
      </c>
      <c r="H144" s="198"/>
      <c r="I144" s="129" t="str">
        <f>IF(A143=A144,IFERROR(IF(AND(#REF!="Probabilidad",#REF!="Probabilidad"),(#REF!-(+#REF!*#REF!)),IF(#REF!="Probabilidad",(#REF!-(+#REF!*#REF!)),IF(#REF!="Impacto",#REF!,""))),""),IFERROR(IF(#REF!="Probabilidad",(#REF!-(+#REF!*#REF!)),IF(#REF!="Impacto",#REF!,"")),""))</f>
        <v/>
      </c>
      <c r="J144" s="128" t="str">
        <f>IFERROR(IF(I144="","",IF(I144&lt;='Listas y tablas'!$L$3,"Muy Baja",IF(I144&lt;='Listas y tablas'!$L$4,"Baja",IF(I144&lt;='Listas y tablas'!$L$5,"Media",IF(I144&lt;='Listas y tablas'!$L$6,"Alta","Muy Alta"))))),"")</f>
        <v/>
      </c>
      <c r="K144" s="200"/>
      <c r="L144" s="261"/>
      <c r="M144" s="141"/>
      <c r="N144" s="121"/>
      <c r="O144" s="121"/>
      <c r="P144" s="142"/>
      <c r="Q144" s="259"/>
      <c r="R144" s="121"/>
      <c r="S144" s="121"/>
      <c r="T144" s="121"/>
      <c r="U144" s="121"/>
      <c r="V144" s="139"/>
      <c r="W144" s="141"/>
      <c r="X144" s="121"/>
      <c r="Y144" s="121"/>
      <c r="Z144" s="121"/>
      <c r="AA144" s="121"/>
      <c r="AB144" s="121"/>
      <c r="AC144" s="120"/>
      <c r="AD144" s="121"/>
      <c r="AE144" s="142"/>
      <c r="AF144" s="168"/>
      <c r="AG144" s="165"/>
      <c r="AH144" s="165"/>
      <c r="AI144" s="207"/>
      <c r="AJ144" s="164"/>
      <c r="AK144" s="164"/>
      <c r="AL144" s="167"/>
      <c r="AM144" s="168"/>
      <c r="AN144" s="185"/>
      <c r="AO144" s="304"/>
      <c r="AP144" s="217"/>
      <c r="AQ144" s="217"/>
      <c r="AR144" s="217"/>
      <c r="AS144" s="217"/>
      <c r="AT144" s="217"/>
      <c r="AU144" s="217"/>
      <c r="AV144" s="218"/>
      <c r="AW144" s="217"/>
      <c r="AX144" s="232"/>
      <c r="AY144" s="236"/>
      <c r="AZ144" s="221"/>
      <c r="BA144" s="221"/>
      <c r="BB144" s="221"/>
      <c r="BC144" s="219"/>
      <c r="BD144" s="219"/>
      <c r="BE144" s="220"/>
      <c r="BF144" s="228"/>
      <c r="BG144" s="221"/>
      <c r="BH144" s="222"/>
      <c r="BI144" s="242"/>
      <c r="BJ144" s="242"/>
      <c r="BK144" s="242"/>
      <c r="BL144" s="242"/>
      <c r="BM144" s="242"/>
      <c r="BN144" s="242"/>
      <c r="BO144" s="243"/>
      <c r="BP144" s="242"/>
      <c r="BQ144" s="245"/>
      <c r="BR144" s="253"/>
      <c r="BS144" s="254"/>
      <c r="BT144" s="254"/>
      <c r="BU144" s="254"/>
      <c r="BV144" s="251"/>
      <c r="BW144" s="251"/>
      <c r="BX144" s="252"/>
      <c r="BY144" s="253"/>
      <c r="BZ144" s="254"/>
      <c r="CA144" s="256"/>
    </row>
    <row r="145" spans="1:79" ht="151.5" customHeight="1" x14ac:dyDescent="0.3">
      <c r="A145" s="260" t="str">
        <f>IFERROR(INDEX(Riesgos!$A$7:$M$12,MATCH(E145,INDEX(Riesgos!$A$7:$M$12,,MATCH(E$7,Riesgos!$A$6:$M$6,0)),0),MATCH(A$7,Riesgos!$A$6:$M$6,0)),"")</f>
        <v/>
      </c>
      <c r="B145" s="124" t="str">
        <f>IFERROR(INDEX(Riesgos!$A$7:$M$12,MATCH(E145,INDEX(Riesgos!$A$7:$M$12,,MATCH(E$7,Riesgos!$A$6:$M$6,0)),0),MATCH(B$7,Riesgos!$A$6:$M$6,0)),"")</f>
        <v/>
      </c>
      <c r="C145" s="124"/>
      <c r="D145" s="125" t="str">
        <f>IFERROR(INDEX(Riesgos!$A$7:$M$12,MATCH(E145,INDEX(Riesgos!$A$7:$M$12,,MATCH(E$7,Riesgos!$A$6:$M$6,0)),0),MATCH(D$7,Riesgos!$A$6:$M$6,0)),"")</f>
        <v/>
      </c>
      <c r="E145" s="189"/>
      <c r="F145" s="189"/>
      <c r="G145" s="127" t="str">
        <f t="shared" si="3"/>
        <v/>
      </c>
      <c r="H145" s="198"/>
      <c r="I145" s="129" t="str">
        <f>IF(A144=A145,IFERROR(IF(AND(#REF!="Probabilidad",#REF!="Probabilidad"),(#REF!-(+#REF!*#REF!)),IF(#REF!="Probabilidad",(#REF!-(+#REF!*#REF!)),IF(#REF!="Impacto",#REF!,""))),""),IFERROR(IF(#REF!="Probabilidad",(#REF!-(+#REF!*#REF!)),IF(#REF!="Impacto",#REF!,"")),""))</f>
        <v/>
      </c>
      <c r="J145" s="128" t="str">
        <f>IFERROR(IF(I145="","",IF(I145&lt;='Listas y tablas'!$L$3,"Muy Baja",IF(I145&lt;='Listas y tablas'!$L$4,"Baja",IF(I145&lt;='Listas y tablas'!$L$5,"Media",IF(I145&lt;='Listas y tablas'!$L$6,"Alta","Muy Alta"))))),"")</f>
        <v/>
      </c>
      <c r="K145" s="200"/>
      <c r="L145" s="261"/>
      <c r="M145" s="141"/>
      <c r="N145" s="121"/>
      <c r="O145" s="121"/>
      <c r="P145" s="142"/>
      <c r="Q145" s="259"/>
      <c r="R145" s="121"/>
      <c r="S145" s="121"/>
      <c r="T145" s="121"/>
      <c r="U145" s="121"/>
      <c r="V145" s="139"/>
      <c r="W145" s="141"/>
      <c r="X145" s="121"/>
      <c r="Y145" s="121"/>
      <c r="Z145" s="121"/>
      <c r="AA145" s="121"/>
      <c r="AB145" s="121"/>
      <c r="AC145" s="120"/>
      <c r="AD145" s="121"/>
      <c r="AE145" s="142"/>
      <c r="AF145" s="168"/>
      <c r="AG145" s="165"/>
      <c r="AH145" s="165"/>
      <c r="AI145" s="207"/>
      <c r="AJ145" s="164"/>
      <c r="AK145" s="164"/>
      <c r="AL145" s="167"/>
      <c r="AM145" s="168"/>
      <c r="AN145" s="185"/>
      <c r="AO145" s="304"/>
      <c r="AP145" s="217"/>
      <c r="AQ145" s="217"/>
      <c r="AR145" s="217"/>
      <c r="AS145" s="217"/>
      <c r="AT145" s="217"/>
      <c r="AU145" s="217"/>
      <c r="AV145" s="218"/>
      <c r="AW145" s="217"/>
      <c r="AX145" s="232"/>
      <c r="AY145" s="236"/>
      <c r="AZ145" s="221"/>
      <c r="BA145" s="221"/>
      <c r="BB145" s="221"/>
      <c r="BC145" s="219"/>
      <c r="BD145" s="219"/>
      <c r="BE145" s="220"/>
      <c r="BF145" s="228"/>
      <c r="BG145" s="221"/>
      <c r="BH145" s="222"/>
      <c r="BI145" s="242"/>
      <c r="BJ145" s="242"/>
      <c r="BK145" s="242"/>
      <c r="BL145" s="242"/>
      <c r="BM145" s="242"/>
      <c r="BN145" s="242"/>
      <c r="BO145" s="243"/>
      <c r="BP145" s="242"/>
      <c r="BQ145" s="245"/>
      <c r="BR145" s="253"/>
      <c r="BS145" s="254"/>
      <c r="BT145" s="254"/>
      <c r="BU145" s="254"/>
      <c r="BV145" s="251"/>
      <c r="BW145" s="251"/>
      <c r="BX145" s="252"/>
      <c r="BY145" s="253"/>
      <c r="BZ145" s="254"/>
      <c r="CA145" s="256"/>
    </row>
    <row r="146" spans="1:79" ht="151.5" customHeight="1" x14ac:dyDescent="0.3">
      <c r="A146" s="260" t="str">
        <f>IFERROR(INDEX(Riesgos!$A$7:$M$12,MATCH(E146,INDEX(Riesgos!$A$7:$M$12,,MATCH(E$7,Riesgos!$A$6:$M$6,0)),0),MATCH(A$7,Riesgos!$A$6:$M$6,0)),"")</f>
        <v/>
      </c>
      <c r="B146" s="124" t="str">
        <f>IFERROR(INDEX(Riesgos!$A$7:$M$12,MATCH(E146,INDEX(Riesgos!$A$7:$M$12,,MATCH(E$7,Riesgos!$A$6:$M$6,0)),0),MATCH(B$7,Riesgos!$A$6:$M$6,0)),"")</f>
        <v/>
      </c>
      <c r="C146" s="124"/>
      <c r="D146" s="125" t="str">
        <f>IFERROR(INDEX(Riesgos!$A$7:$M$12,MATCH(E146,INDEX(Riesgos!$A$7:$M$12,,MATCH(E$7,Riesgos!$A$6:$M$6,0)),0),MATCH(D$7,Riesgos!$A$6:$M$6,0)),"")</f>
        <v/>
      </c>
      <c r="E146" s="189"/>
      <c r="F146" s="189"/>
      <c r="G146" s="127" t="str">
        <f t="shared" si="3"/>
        <v/>
      </c>
      <c r="H146" s="198"/>
      <c r="I146" s="129" t="str">
        <f>IF(A145=A146,IFERROR(IF(AND(#REF!="Probabilidad",#REF!="Probabilidad"),(#REF!-(+#REF!*#REF!)),IF(#REF!="Probabilidad",(#REF!-(+#REF!*#REF!)),IF(#REF!="Impacto",#REF!,""))),""),IFERROR(IF(#REF!="Probabilidad",(#REF!-(+#REF!*#REF!)),IF(#REF!="Impacto",#REF!,"")),""))</f>
        <v/>
      </c>
      <c r="J146" s="128" t="str">
        <f>IFERROR(IF(I146="","",IF(I146&lt;='Listas y tablas'!$L$3,"Muy Baja",IF(I146&lt;='Listas y tablas'!$L$4,"Baja",IF(I146&lt;='Listas y tablas'!$L$5,"Media",IF(I146&lt;='Listas y tablas'!$L$6,"Alta","Muy Alta"))))),"")</f>
        <v/>
      </c>
      <c r="K146" s="200"/>
      <c r="L146" s="261"/>
      <c r="M146" s="141"/>
      <c r="N146" s="121"/>
      <c r="O146" s="121"/>
      <c r="P146" s="142"/>
      <c r="Q146" s="259"/>
      <c r="R146" s="121"/>
      <c r="S146" s="121"/>
      <c r="T146" s="121"/>
      <c r="U146" s="121"/>
      <c r="V146" s="139"/>
      <c r="W146" s="141"/>
      <c r="X146" s="121"/>
      <c r="Y146" s="121"/>
      <c r="Z146" s="121"/>
      <c r="AA146" s="121"/>
      <c r="AB146" s="121"/>
      <c r="AC146" s="120"/>
      <c r="AD146" s="121"/>
      <c r="AE146" s="142"/>
      <c r="AF146" s="168"/>
      <c r="AG146" s="165"/>
      <c r="AH146" s="165"/>
      <c r="AI146" s="207"/>
      <c r="AJ146" s="164"/>
      <c r="AK146" s="164"/>
      <c r="AL146" s="167"/>
      <c r="AM146" s="168"/>
      <c r="AN146" s="185"/>
      <c r="AO146" s="304"/>
      <c r="AP146" s="217"/>
      <c r="AQ146" s="217"/>
      <c r="AR146" s="217"/>
      <c r="AS146" s="217"/>
      <c r="AT146" s="217"/>
      <c r="AU146" s="217"/>
      <c r="AV146" s="218"/>
      <c r="AW146" s="217"/>
      <c r="AX146" s="232"/>
      <c r="AY146" s="236"/>
      <c r="AZ146" s="221"/>
      <c r="BA146" s="221"/>
      <c r="BB146" s="221"/>
      <c r="BC146" s="219"/>
      <c r="BD146" s="219"/>
      <c r="BE146" s="220"/>
      <c r="BF146" s="228"/>
      <c r="BG146" s="221"/>
      <c r="BH146" s="222"/>
      <c r="BI146" s="242"/>
      <c r="BJ146" s="242"/>
      <c r="BK146" s="242"/>
      <c r="BL146" s="242"/>
      <c r="BM146" s="242"/>
      <c r="BN146" s="242"/>
      <c r="BO146" s="243"/>
      <c r="BP146" s="242"/>
      <c r="BQ146" s="245"/>
      <c r="BR146" s="253"/>
      <c r="BS146" s="254"/>
      <c r="BT146" s="254"/>
      <c r="BU146" s="254"/>
      <c r="BV146" s="251"/>
      <c r="BW146" s="251"/>
      <c r="BX146" s="252"/>
      <c r="BY146" s="253"/>
      <c r="BZ146" s="254"/>
      <c r="CA146" s="256"/>
    </row>
    <row r="147" spans="1:79" ht="151.5" customHeight="1" x14ac:dyDescent="0.3">
      <c r="A147" s="260" t="str">
        <f>IFERROR(INDEX(Riesgos!$A$7:$M$12,MATCH(E147,INDEX(Riesgos!$A$7:$M$12,,MATCH(E$7,Riesgos!$A$6:$M$6,0)),0),MATCH(A$7,Riesgos!$A$6:$M$6,0)),"")</f>
        <v/>
      </c>
      <c r="B147" s="124" t="str">
        <f>IFERROR(INDEX(Riesgos!$A$7:$M$12,MATCH(E147,INDEX(Riesgos!$A$7:$M$12,,MATCH(E$7,Riesgos!$A$6:$M$6,0)),0),MATCH(B$7,Riesgos!$A$6:$M$6,0)),"")</f>
        <v/>
      </c>
      <c r="C147" s="124"/>
      <c r="D147" s="125" t="str">
        <f>IFERROR(INDEX(Riesgos!$A$7:$M$12,MATCH(E147,INDEX(Riesgos!$A$7:$M$12,,MATCH(E$7,Riesgos!$A$6:$M$6,0)),0),MATCH(D$7,Riesgos!$A$6:$M$6,0)),"")</f>
        <v/>
      </c>
      <c r="E147" s="189"/>
      <c r="F147" s="189"/>
      <c r="G147" s="127" t="str">
        <f t="shared" si="3"/>
        <v/>
      </c>
      <c r="H147" s="198"/>
      <c r="I147" s="129" t="str">
        <f>IF(A146=A147,IFERROR(IF(AND(#REF!="Probabilidad",#REF!="Probabilidad"),(#REF!-(+#REF!*#REF!)),IF(#REF!="Probabilidad",(#REF!-(+#REF!*#REF!)),IF(#REF!="Impacto",#REF!,""))),""),IFERROR(IF(#REF!="Probabilidad",(#REF!-(+#REF!*#REF!)),IF(#REF!="Impacto",#REF!,"")),""))</f>
        <v/>
      </c>
      <c r="J147" s="128" t="str">
        <f>IFERROR(IF(I147="","",IF(I147&lt;='Listas y tablas'!$L$3,"Muy Baja",IF(I147&lt;='Listas y tablas'!$L$4,"Baja",IF(I147&lt;='Listas y tablas'!$L$5,"Media",IF(I147&lt;='Listas y tablas'!$L$6,"Alta","Muy Alta"))))),"")</f>
        <v/>
      </c>
      <c r="K147" s="200"/>
      <c r="L147" s="261"/>
      <c r="M147" s="141"/>
      <c r="N147" s="121"/>
      <c r="O147" s="121"/>
      <c r="P147" s="142"/>
      <c r="Q147" s="259"/>
      <c r="R147" s="121"/>
      <c r="S147" s="121"/>
      <c r="T147" s="121"/>
      <c r="U147" s="121"/>
      <c r="V147" s="139"/>
      <c r="W147" s="141"/>
      <c r="X147" s="121"/>
      <c r="Y147" s="121"/>
      <c r="Z147" s="121"/>
      <c r="AA147" s="121"/>
      <c r="AB147" s="121"/>
      <c r="AC147" s="120"/>
      <c r="AD147" s="121"/>
      <c r="AE147" s="142"/>
      <c r="AF147" s="168"/>
      <c r="AG147" s="165"/>
      <c r="AH147" s="165"/>
      <c r="AI147" s="207"/>
      <c r="AJ147" s="164"/>
      <c r="AK147" s="164"/>
      <c r="AL147" s="167"/>
      <c r="AM147" s="168"/>
      <c r="AN147" s="185"/>
      <c r="AO147" s="304"/>
      <c r="AP147" s="217"/>
      <c r="AQ147" s="217"/>
      <c r="AR147" s="217"/>
      <c r="AS147" s="217"/>
      <c r="AT147" s="217"/>
      <c r="AU147" s="217"/>
      <c r="AV147" s="218"/>
      <c r="AW147" s="217"/>
      <c r="AX147" s="232"/>
      <c r="AY147" s="236"/>
      <c r="AZ147" s="221"/>
      <c r="BA147" s="221"/>
      <c r="BB147" s="221"/>
      <c r="BC147" s="219"/>
      <c r="BD147" s="219"/>
      <c r="BE147" s="220"/>
      <c r="BF147" s="228"/>
      <c r="BG147" s="221"/>
      <c r="BH147" s="222"/>
      <c r="BI147" s="242"/>
      <c r="BJ147" s="242"/>
      <c r="BK147" s="242"/>
      <c r="BL147" s="242"/>
      <c r="BM147" s="242"/>
      <c r="BN147" s="242"/>
      <c r="BO147" s="243"/>
      <c r="BP147" s="242"/>
      <c r="BQ147" s="245"/>
      <c r="BR147" s="253"/>
      <c r="BS147" s="254"/>
      <c r="BT147" s="254"/>
      <c r="BU147" s="254"/>
      <c r="BV147" s="251"/>
      <c r="BW147" s="251"/>
      <c r="BX147" s="252"/>
      <c r="BY147" s="253"/>
      <c r="BZ147" s="254"/>
      <c r="CA147" s="256"/>
    </row>
    <row r="148" spans="1:79" ht="151.5" customHeight="1" x14ac:dyDescent="0.3">
      <c r="A148" s="260" t="str">
        <f>IFERROR(INDEX(Riesgos!$A$7:$M$12,MATCH(E148,INDEX(Riesgos!$A$7:$M$12,,MATCH(E$7,Riesgos!$A$6:$M$6,0)),0),MATCH(A$7,Riesgos!$A$6:$M$6,0)),"")</f>
        <v/>
      </c>
      <c r="B148" s="124" t="str">
        <f>IFERROR(INDEX(Riesgos!$A$7:$M$12,MATCH(E148,INDEX(Riesgos!$A$7:$M$12,,MATCH(E$7,Riesgos!$A$6:$M$6,0)),0),MATCH(B$7,Riesgos!$A$6:$M$6,0)),"")</f>
        <v/>
      </c>
      <c r="C148" s="124"/>
      <c r="D148" s="125" t="str">
        <f>IFERROR(INDEX(Riesgos!$A$7:$M$12,MATCH(E148,INDEX(Riesgos!$A$7:$M$12,,MATCH(E$7,Riesgos!$A$6:$M$6,0)),0),MATCH(D$7,Riesgos!$A$6:$M$6,0)),"")</f>
        <v/>
      </c>
      <c r="E148" s="189"/>
      <c r="F148" s="189"/>
      <c r="G148" s="127" t="str">
        <f t="shared" si="3"/>
        <v/>
      </c>
      <c r="H148" s="198"/>
      <c r="I148" s="129" t="str">
        <f>IF(A147=A148,IFERROR(IF(AND(#REF!="Probabilidad",#REF!="Probabilidad"),(#REF!-(+#REF!*#REF!)),IF(#REF!="Probabilidad",(#REF!-(+#REF!*#REF!)),IF(#REF!="Impacto",#REF!,""))),""),IFERROR(IF(#REF!="Probabilidad",(#REF!-(+#REF!*#REF!)),IF(#REF!="Impacto",#REF!,"")),""))</f>
        <v/>
      </c>
      <c r="J148" s="128" t="str">
        <f>IFERROR(IF(I148="","",IF(I148&lt;='Listas y tablas'!$L$3,"Muy Baja",IF(I148&lt;='Listas y tablas'!$L$4,"Baja",IF(I148&lt;='Listas y tablas'!$L$5,"Media",IF(I148&lt;='Listas y tablas'!$L$6,"Alta","Muy Alta"))))),"")</f>
        <v/>
      </c>
      <c r="K148" s="200"/>
      <c r="L148" s="261"/>
      <c r="M148" s="141"/>
      <c r="N148" s="121"/>
      <c r="O148" s="121"/>
      <c r="P148" s="142"/>
      <c r="Q148" s="259"/>
      <c r="R148" s="121"/>
      <c r="S148" s="121"/>
      <c r="T148" s="121"/>
      <c r="U148" s="121"/>
      <c r="V148" s="139"/>
      <c r="W148" s="141"/>
      <c r="X148" s="121"/>
      <c r="Y148" s="121"/>
      <c r="Z148" s="121"/>
      <c r="AA148" s="121"/>
      <c r="AB148" s="121"/>
      <c r="AC148" s="120"/>
      <c r="AD148" s="121"/>
      <c r="AE148" s="142"/>
      <c r="AF148" s="168"/>
      <c r="AG148" s="165"/>
      <c r="AH148" s="165"/>
      <c r="AI148" s="207"/>
      <c r="AJ148" s="164"/>
      <c r="AK148" s="164"/>
      <c r="AL148" s="167"/>
      <c r="AM148" s="168"/>
      <c r="AN148" s="185"/>
      <c r="AO148" s="304"/>
      <c r="AP148" s="217"/>
      <c r="AQ148" s="217"/>
      <c r="AR148" s="217"/>
      <c r="AS148" s="217"/>
      <c r="AT148" s="217"/>
      <c r="AU148" s="217"/>
      <c r="AV148" s="218"/>
      <c r="AW148" s="217"/>
      <c r="AX148" s="232"/>
      <c r="AY148" s="236"/>
      <c r="AZ148" s="221"/>
      <c r="BA148" s="221"/>
      <c r="BB148" s="221"/>
      <c r="BC148" s="219"/>
      <c r="BD148" s="219"/>
      <c r="BE148" s="220"/>
      <c r="BF148" s="228"/>
      <c r="BG148" s="221"/>
      <c r="BH148" s="222"/>
      <c r="BI148" s="242"/>
      <c r="BJ148" s="242"/>
      <c r="BK148" s="242"/>
      <c r="BL148" s="242"/>
      <c r="BM148" s="242"/>
      <c r="BN148" s="242"/>
      <c r="BO148" s="243"/>
      <c r="BP148" s="242"/>
      <c r="BQ148" s="245"/>
      <c r="BR148" s="253"/>
      <c r="BS148" s="254"/>
      <c r="BT148" s="254"/>
      <c r="BU148" s="254"/>
      <c r="BV148" s="251"/>
      <c r="BW148" s="251"/>
      <c r="BX148" s="252"/>
      <c r="BY148" s="253"/>
      <c r="BZ148" s="254"/>
      <c r="CA148" s="256"/>
    </row>
    <row r="149" spans="1:79" ht="151.5" customHeight="1" x14ac:dyDescent="0.3">
      <c r="A149" s="260" t="str">
        <f>IFERROR(INDEX(Riesgos!$A$7:$M$12,MATCH(E149,INDEX(Riesgos!$A$7:$M$12,,MATCH(E$7,Riesgos!$A$6:$M$6,0)),0),MATCH(A$7,Riesgos!$A$6:$M$6,0)),"")</f>
        <v/>
      </c>
      <c r="B149" s="124" t="str">
        <f>IFERROR(INDEX(Riesgos!$A$7:$M$12,MATCH(E149,INDEX(Riesgos!$A$7:$M$12,,MATCH(E$7,Riesgos!$A$6:$M$6,0)),0),MATCH(B$7,Riesgos!$A$6:$M$6,0)),"")</f>
        <v/>
      </c>
      <c r="C149" s="124"/>
      <c r="D149" s="125" t="str">
        <f>IFERROR(INDEX(Riesgos!$A$7:$M$12,MATCH(E149,INDEX(Riesgos!$A$7:$M$12,,MATCH(E$7,Riesgos!$A$6:$M$6,0)),0),MATCH(D$7,Riesgos!$A$6:$M$6,0)),"")</f>
        <v/>
      </c>
      <c r="E149" s="189"/>
      <c r="F149" s="189"/>
      <c r="G149" s="127" t="str">
        <f t="shared" si="3"/>
        <v/>
      </c>
      <c r="H149" s="198"/>
      <c r="I149" s="129" t="str">
        <f>IF(A148=A149,IFERROR(IF(AND(#REF!="Probabilidad",#REF!="Probabilidad"),(#REF!-(+#REF!*#REF!)),IF(#REF!="Probabilidad",(#REF!-(+#REF!*#REF!)),IF(#REF!="Impacto",#REF!,""))),""),IFERROR(IF(#REF!="Probabilidad",(#REF!-(+#REF!*#REF!)),IF(#REF!="Impacto",#REF!,"")),""))</f>
        <v/>
      </c>
      <c r="J149" s="128" t="str">
        <f>IFERROR(IF(I149="","",IF(I149&lt;='Listas y tablas'!$L$3,"Muy Baja",IF(I149&lt;='Listas y tablas'!$L$4,"Baja",IF(I149&lt;='Listas y tablas'!$L$5,"Media",IF(I149&lt;='Listas y tablas'!$L$6,"Alta","Muy Alta"))))),"")</f>
        <v/>
      </c>
      <c r="K149" s="200"/>
      <c r="L149" s="261"/>
      <c r="M149" s="141"/>
      <c r="N149" s="121"/>
      <c r="O149" s="121"/>
      <c r="P149" s="142"/>
      <c r="Q149" s="259"/>
      <c r="R149" s="121"/>
      <c r="S149" s="121"/>
      <c r="T149" s="121"/>
      <c r="U149" s="121"/>
      <c r="V149" s="139"/>
      <c r="W149" s="141"/>
      <c r="X149" s="121"/>
      <c r="Y149" s="121"/>
      <c r="Z149" s="121"/>
      <c r="AA149" s="121"/>
      <c r="AB149" s="121"/>
      <c r="AC149" s="120"/>
      <c r="AD149" s="121"/>
      <c r="AE149" s="142"/>
      <c r="AF149" s="168"/>
      <c r="AG149" s="165"/>
      <c r="AH149" s="165"/>
      <c r="AI149" s="207"/>
      <c r="AJ149" s="164"/>
      <c r="AK149" s="164"/>
      <c r="AL149" s="167"/>
      <c r="AM149" s="168"/>
      <c r="AN149" s="185"/>
      <c r="AO149" s="304"/>
      <c r="AP149" s="217"/>
      <c r="AQ149" s="217"/>
      <c r="AR149" s="217"/>
      <c r="AS149" s="217"/>
      <c r="AT149" s="217"/>
      <c r="AU149" s="217"/>
      <c r="AV149" s="218"/>
      <c r="AW149" s="217"/>
      <c r="AX149" s="232"/>
      <c r="AY149" s="236"/>
      <c r="AZ149" s="221"/>
      <c r="BA149" s="221"/>
      <c r="BB149" s="221"/>
      <c r="BC149" s="219"/>
      <c r="BD149" s="219"/>
      <c r="BE149" s="220"/>
      <c r="BF149" s="228"/>
      <c r="BG149" s="221"/>
      <c r="BH149" s="222"/>
      <c r="BI149" s="242"/>
      <c r="BJ149" s="242"/>
      <c r="BK149" s="242"/>
      <c r="BL149" s="242"/>
      <c r="BM149" s="242"/>
      <c r="BN149" s="242"/>
      <c r="BO149" s="243"/>
      <c r="BP149" s="242"/>
      <c r="BQ149" s="245"/>
      <c r="BR149" s="253"/>
      <c r="BS149" s="254"/>
      <c r="BT149" s="254"/>
      <c r="BU149" s="254"/>
      <c r="BV149" s="251"/>
      <c r="BW149" s="251"/>
      <c r="BX149" s="252"/>
      <c r="BY149" s="253"/>
      <c r="BZ149" s="254"/>
      <c r="CA149" s="256"/>
    </row>
    <row r="150" spans="1:79" ht="151.5" customHeight="1" x14ac:dyDescent="0.3">
      <c r="A150" s="260" t="str">
        <f>IFERROR(INDEX(Riesgos!$A$7:$M$12,MATCH(E150,INDEX(Riesgos!$A$7:$M$12,,MATCH(E$7,Riesgos!$A$6:$M$6,0)),0),MATCH(A$7,Riesgos!$A$6:$M$6,0)),"")</f>
        <v/>
      </c>
      <c r="B150" s="124" t="str">
        <f>IFERROR(INDEX(Riesgos!$A$7:$M$12,MATCH(E150,INDEX(Riesgos!$A$7:$M$12,,MATCH(E$7,Riesgos!$A$6:$M$6,0)),0),MATCH(B$7,Riesgos!$A$6:$M$6,0)),"")</f>
        <v/>
      </c>
      <c r="C150" s="124"/>
      <c r="D150" s="125" t="str">
        <f>IFERROR(INDEX(Riesgos!$A$7:$M$12,MATCH(E150,INDEX(Riesgos!$A$7:$M$12,,MATCH(E$7,Riesgos!$A$6:$M$6,0)),0),MATCH(D$7,Riesgos!$A$6:$M$6,0)),"")</f>
        <v/>
      </c>
      <c r="E150" s="189"/>
      <c r="F150" s="189"/>
      <c r="G150" s="127" t="str">
        <f t="shared" si="3"/>
        <v/>
      </c>
      <c r="H150" s="198"/>
      <c r="I150" s="129" t="str">
        <f>IF(A149=A150,IFERROR(IF(AND(#REF!="Probabilidad",#REF!="Probabilidad"),(#REF!-(+#REF!*#REF!)),IF(#REF!="Probabilidad",(#REF!-(+#REF!*#REF!)),IF(#REF!="Impacto",#REF!,""))),""),IFERROR(IF(#REF!="Probabilidad",(#REF!-(+#REF!*#REF!)),IF(#REF!="Impacto",#REF!,"")),""))</f>
        <v/>
      </c>
      <c r="J150" s="128" t="str">
        <f>IFERROR(IF(I150="","",IF(I150&lt;='Listas y tablas'!$L$3,"Muy Baja",IF(I150&lt;='Listas y tablas'!$L$4,"Baja",IF(I150&lt;='Listas y tablas'!$L$5,"Media",IF(I150&lt;='Listas y tablas'!$L$6,"Alta","Muy Alta"))))),"")</f>
        <v/>
      </c>
      <c r="K150" s="200"/>
      <c r="L150" s="261"/>
      <c r="M150" s="141"/>
      <c r="N150" s="121"/>
      <c r="O150" s="121"/>
      <c r="P150" s="142"/>
      <c r="Q150" s="259"/>
      <c r="R150" s="121"/>
      <c r="S150" s="121"/>
      <c r="T150" s="121"/>
      <c r="U150" s="121"/>
      <c r="V150" s="139"/>
      <c r="W150" s="141"/>
      <c r="X150" s="121"/>
      <c r="Y150" s="121"/>
      <c r="Z150" s="121"/>
      <c r="AA150" s="121"/>
      <c r="AB150" s="121"/>
      <c r="AC150" s="120"/>
      <c r="AD150" s="121"/>
      <c r="AE150" s="142"/>
      <c r="AF150" s="168"/>
      <c r="AG150" s="165"/>
      <c r="AH150" s="165"/>
      <c r="AI150" s="207"/>
      <c r="AJ150" s="164"/>
      <c r="AK150" s="164"/>
      <c r="AL150" s="167"/>
      <c r="AM150" s="168"/>
      <c r="AN150" s="185"/>
      <c r="AO150" s="304"/>
      <c r="AP150" s="217"/>
      <c r="AQ150" s="217"/>
      <c r="AR150" s="217"/>
      <c r="AS150" s="217"/>
      <c r="AT150" s="217"/>
      <c r="AU150" s="217"/>
      <c r="AV150" s="218"/>
      <c r="AW150" s="217"/>
      <c r="AX150" s="232"/>
      <c r="AY150" s="236"/>
      <c r="AZ150" s="221"/>
      <c r="BA150" s="221"/>
      <c r="BB150" s="221"/>
      <c r="BC150" s="219"/>
      <c r="BD150" s="219"/>
      <c r="BE150" s="220"/>
      <c r="BF150" s="228"/>
      <c r="BG150" s="221"/>
      <c r="BH150" s="222"/>
      <c r="BI150" s="242"/>
      <c r="BJ150" s="242"/>
      <c r="BK150" s="242"/>
      <c r="BL150" s="242"/>
      <c r="BM150" s="242"/>
      <c r="BN150" s="242"/>
      <c r="BO150" s="243"/>
      <c r="BP150" s="242"/>
      <c r="BQ150" s="245"/>
      <c r="BR150" s="253"/>
      <c r="BS150" s="254"/>
      <c r="BT150" s="254"/>
      <c r="BU150" s="254"/>
      <c r="BV150" s="251"/>
      <c r="BW150" s="251"/>
      <c r="BX150" s="252"/>
      <c r="BY150" s="253"/>
      <c r="BZ150" s="254"/>
      <c r="CA150" s="256"/>
    </row>
    <row r="151" spans="1:79" ht="151.5" customHeight="1" x14ac:dyDescent="0.3">
      <c r="A151" s="260" t="str">
        <f>IFERROR(INDEX(Riesgos!$A$7:$M$12,MATCH(E151,INDEX(Riesgos!$A$7:$M$12,,MATCH(E$7,Riesgos!$A$6:$M$6,0)),0),MATCH(A$7,Riesgos!$A$6:$M$6,0)),"")</f>
        <v/>
      </c>
      <c r="B151" s="124" t="str">
        <f>IFERROR(INDEX(Riesgos!$A$7:$M$12,MATCH(E151,INDEX(Riesgos!$A$7:$M$12,,MATCH(E$7,Riesgos!$A$6:$M$6,0)),0),MATCH(B$7,Riesgos!$A$6:$M$6,0)),"")</f>
        <v/>
      </c>
      <c r="C151" s="124"/>
      <c r="D151" s="125" t="str">
        <f>IFERROR(INDEX(Riesgos!$A$7:$M$12,MATCH(E151,INDEX(Riesgos!$A$7:$M$12,,MATCH(E$7,Riesgos!$A$6:$M$6,0)),0),MATCH(D$7,Riesgos!$A$6:$M$6,0)),"")</f>
        <v/>
      </c>
      <c r="E151" s="189"/>
      <c r="F151" s="189"/>
      <c r="G151" s="127" t="str">
        <f t="shared" si="3"/>
        <v/>
      </c>
      <c r="H151" s="198"/>
      <c r="I151" s="129" t="str">
        <f>IF(A150=A151,IFERROR(IF(AND(#REF!="Probabilidad",#REF!="Probabilidad"),(#REF!-(+#REF!*#REF!)),IF(#REF!="Probabilidad",(#REF!-(+#REF!*#REF!)),IF(#REF!="Impacto",#REF!,""))),""),IFERROR(IF(#REF!="Probabilidad",(#REF!-(+#REF!*#REF!)),IF(#REF!="Impacto",#REF!,"")),""))</f>
        <v/>
      </c>
      <c r="J151" s="128" t="str">
        <f>IFERROR(IF(I151="","",IF(I151&lt;='Listas y tablas'!$L$3,"Muy Baja",IF(I151&lt;='Listas y tablas'!$L$4,"Baja",IF(I151&lt;='Listas y tablas'!$L$5,"Media",IF(I151&lt;='Listas y tablas'!$L$6,"Alta","Muy Alta"))))),"")</f>
        <v/>
      </c>
      <c r="K151" s="200"/>
      <c r="L151" s="261"/>
      <c r="M151" s="141"/>
      <c r="N151" s="121"/>
      <c r="O151" s="121"/>
      <c r="P151" s="142"/>
      <c r="Q151" s="259"/>
      <c r="R151" s="121"/>
      <c r="S151" s="121"/>
      <c r="T151" s="121"/>
      <c r="U151" s="121"/>
      <c r="V151" s="139"/>
      <c r="W151" s="141"/>
      <c r="X151" s="121"/>
      <c r="Y151" s="121"/>
      <c r="Z151" s="121"/>
      <c r="AA151" s="121"/>
      <c r="AB151" s="121"/>
      <c r="AC151" s="120"/>
      <c r="AD151" s="121"/>
      <c r="AE151" s="142"/>
      <c r="AF151" s="168"/>
      <c r="AG151" s="165"/>
      <c r="AH151" s="165"/>
      <c r="AI151" s="207"/>
      <c r="AJ151" s="164"/>
      <c r="AK151" s="164"/>
      <c r="AL151" s="167"/>
      <c r="AM151" s="168"/>
      <c r="AN151" s="185"/>
      <c r="AO151" s="304"/>
      <c r="AP151" s="217"/>
      <c r="AQ151" s="217"/>
      <c r="AR151" s="217"/>
      <c r="AS151" s="217"/>
      <c r="AT151" s="217"/>
      <c r="AU151" s="217"/>
      <c r="AV151" s="218"/>
      <c r="AW151" s="217"/>
      <c r="AX151" s="232"/>
      <c r="AY151" s="236"/>
      <c r="AZ151" s="221"/>
      <c r="BA151" s="221"/>
      <c r="BB151" s="221"/>
      <c r="BC151" s="219"/>
      <c r="BD151" s="219"/>
      <c r="BE151" s="220"/>
      <c r="BF151" s="228"/>
      <c r="BG151" s="221"/>
      <c r="BH151" s="222"/>
      <c r="BI151" s="242"/>
      <c r="BJ151" s="242"/>
      <c r="BK151" s="242"/>
      <c r="BL151" s="242"/>
      <c r="BM151" s="242"/>
      <c r="BN151" s="242"/>
      <c r="BO151" s="243"/>
      <c r="BP151" s="242"/>
      <c r="BQ151" s="245"/>
      <c r="BR151" s="253"/>
      <c r="BS151" s="254"/>
      <c r="BT151" s="254"/>
      <c r="BU151" s="254"/>
      <c r="BV151" s="251"/>
      <c r="BW151" s="251"/>
      <c r="BX151" s="252"/>
      <c r="BY151" s="253"/>
      <c r="BZ151" s="254"/>
      <c r="CA151" s="256"/>
    </row>
    <row r="152" spans="1:79" ht="151.5" customHeight="1" x14ac:dyDescent="0.3">
      <c r="A152" s="260" t="str">
        <f>IFERROR(INDEX(Riesgos!$A$7:$M$12,MATCH(E152,INDEX(Riesgos!$A$7:$M$12,,MATCH(E$7,Riesgos!$A$6:$M$6,0)),0),MATCH(A$7,Riesgos!$A$6:$M$6,0)),"")</f>
        <v/>
      </c>
      <c r="B152" s="124" t="str">
        <f>IFERROR(INDEX(Riesgos!$A$7:$M$12,MATCH(E152,INDEX(Riesgos!$A$7:$M$12,,MATCH(E$7,Riesgos!$A$6:$M$6,0)),0),MATCH(B$7,Riesgos!$A$6:$M$6,0)),"")</f>
        <v/>
      </c>
      <c r="C152" s="124"/>
      <c r="D152" s="125" t="str">
        <f>IFERROR(INDEX(Riesgos!$A$7:$M$12,MATCH(E152,INDEX(Riesgos!$A$7:$M$12,,MATCH(E$7,Riesgos!$A$6:$M$6,0)),0),MATCH(D$7,Riesgos!$A$6:$M$6,0)),"")</f>
        <v/>
      </c>
      <c r="E152" s="189"/>
      <c r="F152" s="189"/>
      <c r="G152" s="127" t="str">
        <f t="shared" si="3"/>
        <v/>
      </c>
      <c r="H152" s="198"/>
      <c r="I152" s="129" t="str">
        <f>IF(A151=A152,IFERROR(IF(AND(#REF!="Probabilidad",#REF!="Probabilidad"),(#REF!-(+#REF!*#REF!)),IF(#REF!="Probabilidad",(#REF!-(+#REF!*#REF!)),IF(#REF!="Impacto",#REF!,""))),""),IFERROR(IF(#REF!="Probabilidad",(#REF!-(+#REF!*#REF!)),IF(#REF!="Impacto",#REF!,"")),""))</f>
        <v/>
      </c>
      <c r="J152" s="128" t="str">
        <f>IFERROR(IF(I152="","",IF(I152&lt;='Listas y tablas'!$L$3,"Muy Baja",IF(I152&lt;='Listas y tablas'!$L$4,"Baja",IF(I152&lt;='Listas y tablas'!$L$5,"Media",IF(I152&lt;='Listas y tablas'!$L$6,"Alta","Muy Alta"))))),"")</f>
        <v/>
      </c>
      <c r="K152" s="200"/>
      <c r="L152" s="261"/>
      <c r="M152" s="141"/>
      <c r="N152" s="121"/>
      <c r="O152" s="121"/>
      <c r="P152" s="142"/>
      <c r="Q152" s="259"/>
      <c r="R152" s="121"/>
      <c r="S152" s="121"/>
      <c r="T152" s="121"/>
      <c r="U152" s="121"/>
      <c r="V152" s="139"/>
      <c r="W152" s="141"/>
      <c r="X152" s="121"/>
      <c r="Y152" s="121"/>
      <c r="Z152" s="121"/>
      <c r="AA152" s="121"/>
      <c r="AB152" s="121"/>
      <c r="AC152" s="120"/>
      <c r="AD152" s="121"/>
      <c r="AE152" s="142"/>
      <c r="AF152" s="168"/>
      <c r="AG152" s="165"/>
      <c r="AH152" s="165"/>
      <c r="AI152" s="207"/>
      <c r="AJ152" s="164"/>
      <c r="AK152" s="164"/>
      <c r="AL152" s="167"/>
      <c r="AM152" s="168"/>
      <c r="AN152" s="185"/>
      <c r="AO152" s="304"/>
      <c r="AP152" s="217"/>
      <c r="AQ152" s="217"/>
      <c r="AR152" s="217"/>
      <c r="AS152" s="217"/>
      <c r="AT152" s="217"/>
      <c r="AU152" s="217"/>
      <c r="AV152" s="218"/>
      <c r="AW152" s="217"/>
      <c r="AX152" s="232"/>
      <c r="AY152" s="236"/>
      <c r="AZ152" s="221"/>
      <c r="BA152" s="221"/>
      <c r="BB152" s="221"/>
      <c r="BC152" s="219"/>
      <c r="BD152" s="219"/>
      <c r="BE152" s="220"/>
      <c r="BF152" s="228"/>
      <c r="BG152" s="221"/>
      <c r="BH152" s="222"/>
      <c r="BI152" s="242"/>
      <c r="BJ152" s="242"/>
      <c r="BK152" s="242"/>
      <c r="BL152" s="242"/>
      <c r="BM152" s="242"/>
      <c r="BN152" s="242"/>
      <c r="BO152" s="243"/>
      <c r="BP152" s="242"/>
      <c r="BQ152" s="245"/>
      <c r="BR152" s="253"/>
      <c r="BS152" s="254"/>
      <c r="BT152" s="254"/>
      <c r="BU152" s="254"/>
      <c r="BV152" s="251"/>
      <c r="BW152" s="251"/>
      <c r="BX152" s="252"/>
      <c r="BY152" s="253"/>
      <c r="BZ152" s="254"/>
      <c r="CA152" s="256"/>
    </row>
    <row r="153" spans="1:79" ht="151.5" customHeight="1" x14ac:dyDescent="0.3">
      <c r="A153" s="260" t="str">
        <f>IFERROR(INDEX(Riesgos!$A$7:$M$12,MATCH(E153,INDEX(Riesgos!$A$7:$M$12,,MATCH(E$7,Riesgos!$A$6:$M$6,0)),0),MATCH(A$7,Riesgos!$A$6:$M$6,0)),"")</f>
        <v/>
      </c>
      <c r="B153" s="124" t="str">
        <f>IFERROR(INDEX(Riesgos!$A$7:$M$12,MATCH(E153,INDEX(Riesgos!$A$7:$M$12,,MATCH(E$7,Riesgos!$A$6:$M$6,0)),0),MATCH(B$7,Riesgos!$A$6:$M$6,0)),"")</f>
        <v/>
      </c>
      <c r="C153" s="124"/>
      <c r="D153" s="125" t="str">
        <f>IFERROR(INDEX(Riesgos!$A$7:$M$12,MATCH(E153,INDEX(Riesgos!$A$7:$M$12,,MATCH(E$7,Riesgos!$A$6:$M$6,0)),0),MATCH(D$7,Riesgos!$A$6:$M$6,0)),"")</f>
        <v/>
      </c>
      <c r="E153" s="189"/>
      <c r="F153" s="189"/>
      <c r="G153" s="127" t="str">
        <f t="shared" si="3"/>
        <v/>
      </c>
      <c r="H153" s="198"/>
      <c r="I153" s="129" t="str">
        <f>IF(A152=A153,IFERROR(IF(AND(#REF!="Probabilidad",#REF!="Probabilidad"),(#REF!-(+#REF!*#REF!)),IF(#REF!="Probabilidad",(#REF!-(+#REF!*#REF!)),IF(#REF!="Impacto",#REF!,""))),""),IFERROR(IF(#REF!="Probabilidad",(#REF!-(+#REF!*#REF!)),IF(#REF!="Impacto",#REF!,"")),""))</f>
        <v/>
      </c>
      <c r="J153" s="128" t="str">
        <f>IFERROR(IF(I153="","",IF(I153&lt;='Listas y tablas'!$L$3,"Muy Baja",IF(I153&lt;='Listas y tablas'!$L$4,"Baja",IF(I153&lt;='Listas y tablas'!$L$5,"Media",IF(I153&lt;='Listas y tablas'!$L$6,"Alta","Muy Alta"))))),"")</f>
        <v/>
      </c>
      <c r="K153" s="200"/>
      <c r="L153" s="261"/>
      <c r="M153" s="141"/>
      <c r="N153" s="121"/>
      <c r="O153" s="121"/>
      <c r="P153" s="142"/>
      <c r="Q153" s="259"/>
      <c r="R153" s="121"/>
      <c r="S153" s="121"/>
      <c r="T153" s="121"/>
      <c r="U153" s="121"/>
      <c r="V153" s="139"/>
      <c r="W153" s="141"/>
      <c r="X153" s="121"/>
      <c r="Y153" s="121"/>
      <c r="Z153" s="121"/>
      <c r="AA153" s="121"/>
      <c r="AB153" s="121"/>
      <c r="AC153" s="120"/>
      <c r="AD153" s="121"/>
      <c r="AE153" s="142"/>
      <c r="AF153" s="168"/>
      <c r="AG153" s="165"/>
      <c r="AH153" s="165"/>
      <c r="AI153" s="207"/>
      <c r="AJ153" s="164"/>
      <c r="AK153" s="164"/>
      <c r="AL153" s="167"/>
      <c r="AM153" s="168"/>
      <c r="AN153" s="185"/>
      <c r="AO153" s="304"/>
      <c r="AP153" s="217"/>
      <c r="AQ153" s="217"/>
      <c r="AR153" s="217"/>
      <c r="AS153" s="217"/>
      <c r="AT153" s="217"/>
      <c r="AU153" s="217"/>
      <c r="AV153" s="218"/>
      <c r="AW153" s="217"/>
      <c r="AX153" s="232"/>
      <c r="AY153" s="236"/>
      <c r="AZ153" s="221"/>
      <c r="BA153" s="221"/>
      <c r="BB153" s="221"/>
      <c r="BC153" s="219"/>
      <c r="BD153" s="219"/>
      <c r="BE153" s="220"/>
      <c r="BF153" s="228"/>
      <c r="BG153" s="221"/>
      <c r="BH153" s="222"/>
      <c r="BI153" s="242"/>
      <c r="BJ153" s="242"/>
      <c r="BK153" s="242"/>
      <c r="BL153" s="242"/>
      <c r="BM153" s="242"/>
      <c r="BN153" s="242"/>
      <c r="BO153" s="243"/>
      <c r="BP153" s="242"/>
      <c r="BQ153" s="245"/>
      <c r="BR153" s="253"/>
      <c r="BS153" s="254"/>
      <c r="BT153" s="254"/>
      <c r="BU153" s="254"/>
      <c r="BV153" s="251"/>
      <c r="BW153" s="251"/>
      <c r="BX153" s="252"/>
      <c r="BY153" s="253"/>
      <c r="BZ153" s="254"/>
      <c r="CA153" s="256"/>
    </row>
    <row r="154" spans="1:79" ht="151.5" customHeight="1" x14ac:dyDescent="0.3">
      <c r="A154" s="260" t="str">
        <f>IFERROR(INDEX(Riesgos!$A$7:$M$12,MATCH(E154,INDEX(Riesgos!$A$7:$M$12,,MATCH(E$7,Riesgos!$A$6:$M$6,0)),0),MATCH(A$7,Riesgos!$A$6:$M$6,0)),"")</f>
        <v/>
      </c>
      <c r="B154" s="124" t="str">
        <f>IFERROR(INDEX(Riesgos!$A$7:$M$12,MATCH(E154,INDEX(Riesgos!$A$7:$M$12,,MATCH(E$7,Riesgos!$A$6:$M$6,0)),0),MATCH(B$7,Riesgos!$A$6:$M$6,0)),"")</f>
        <v/>
      </c>
      <c r="C154" s="124"/>
      <c r="D154" s="125" t="str">
        <f>IFERROR(INDEX(Riesgos!$A$7:$M$12,MATCH(E154,INDEX(Riesgos!$A$7:$M$12,,MATCH(E$7,Riesgos!$A$6:$M$6,0)),0),MATCH(D$7,Riesgos!$A$6:$M$6,0)),"")</f>
        <v/>
      </c>
      <c r="E154" s="189"/>
      <c r="F154" s="189"/>
      <c r="G154" s="127" t="str">
        <f t="shared" si="3"/>
        <v/>
      </c>
      <c r="H154" s="198"/>
      <c r="I154" s="129" t="str">
        <f>IF(A153=A154,IFERROR(IF(AND(#REF!="Probabilidad",#REF!="Probabilidad"),(#REF!-(+#REF!*#REF!)),IF(#REF!="Probabilidad",(#REF!-(+#REF!*#REF!)),IF(#REF!="Impacto",#REF!,""))),""),IFERROR(IF(#REF!="Probabilidad",(#REF!-(+#REF!*#REF!)),IF(#REF!="Impacto",#REF!,"")),""))</f>
        <v/>
      </c>
      <c r="J154" s="128" t="str">
        <f>IFERROR(IF(I154="","",IF(I154&lt;='Listas y tablas'!$L$3,"Muy Baja",IF(I154&lt;='Listas y tablas'!$L$4,"Baja",IF(I154&lt;='Listas y tablas'!$L$5,"Media",IF(I154&lt;='Listas y tablas'!$L$6,"Alta","Muy Alta"))))),"")</f>
        <v/>
      </c>
      <c r="K154" s="200"/>
      <c r="L154" s="261"/>
      <c r="M154" s="141"/>
      <c r="N154" s="121"/>
      <c r="O154" s="121"/>
      <c r="P154" s="142"/>
      <c r="Q154" s="259"/>
      <c r="R154" s="121"/>
      <c r="S154" s="121"/>
      <c r="T154" s="121"/>
      <c r="U154" s="121"/>
      <c r="V154" s="139"/>
      <c r="W154" s="141"/>
      <c r="X154" s="121"/>
      <c r="Y154" s="121"/>
      <c r="Z154" s="121"/>
      <c r="AA154" s="121"/>
      <c r="AB154" s="121"/>
      <c r="AC154" s="120"/>
      <c r="AD154" s="121"/>
      <c r="AE154" s="142"/>
      <c r="AF154" s="168"/>
      <c r="AG154" s="165"/>
      <c r="AH154" s="165"/>
      <c r="AI154" s="207"/>
      <c r="AJ154" s="164"/>
      <c r="AK154" s="164"/>
      <c r="AL154" s="167"/>
      <c r="AM154" s="168"/>
      <c r="AN154" s="185"/>
      <c r="AO154" s="304"/>
      <c r="AP154" s="217"/>
      <c r="AQ154" s="217"/>
      <c r="AR154" s="217"/>
      <c r="AS154" s="217"/>
      <c r="AT154" s="217"/>
      <c r="AU154" s="217"/>
      <c r="AV154" s="218"/>
      <c r="AW154" s="217"/>
      <c r="AX154" s="232"/>
      <c r="AY154" s="236"/>
      <c r="AZ154" s="221"/>
      <c r="BA154" s="221"/>
      <c r="BB154" s="221"/>
      <c r="BC154" s="219"/>
      <c r="BD154" s="219"/>
      <c r="BE154" s="220"/>
      <c r="BF154" s="228"/>
      <c r="BG154" s="221"/>
      <c r="BH154" s="222"/>
      <c r="BI154" s="242"/>
      <c r="BJ154" s="242"/>
      <c r="BK154" s="242"/>
      <c r="BL154" s="242"/>
      <c r="BM154" s="242"/>
      <c r="BN154" s="242"/>
      <c r="BO154" s="243"/>
      <c r="BP154" s="242"/>
      <c r="BQ154" s="245"/>
      <c r="BR154" s="253"/>
      <c r="BS154" s="254"/>
      <c r="BT154" s="254"/>
      <c r="BU154" s="254"/>
      <c r="BV154" s="251"/>
      <c r="BW154" s="251"/>
      <c r="BX154" s="252"/>
      <c r="BY154" s="253"/>
      <c r="BZ154" s="254"/>
      <c r="CA154" s="256"/>
    </row>
    <row r="155" spans="1:79" ht="151.5" customHeight="1" x14ac:dyDescent="0.3">
      <c r="A155" s="260" t="str">
        <f>IFERROR(INDEX(Riesgos!$A$7:$M$12,MATCH(E155,INDEX(Riesgos!$A$7:$M$12,,MATCH(E$7,Riesgos!$A$6:$M$6,0)),0),MATCH(A$7,Riesgos!$A$6:$M$6,0)),"")</f>
        <v/>
      </c>
      <c r="B155" s="124" t="str">
        <f>IFERROR(INDEX(Riesgos!$A$7:$M$12,MATCH(E155,INDEX(Riesgos!$A$7:$M$12,,MATCH(E$7,Riesgos!$A$6:$M$6,0)),0),MATCH(B$7,Riesgos!$A$6:$M$6,0)),"")</f>
        <v/>
      </c>
      <c r="C155" s="124"/>
      <c r="D155" s="125" t="str">
        <f>IFERROR(INDEX(Riesgos!$A$7:$M$12,MATCH(E155,INDEX(Riesgos!$A$7:$M$12,,MATCH(E$7,Riesgos!$A$6:$M$6,0)),0),MATCH(D$7,Riesgos!$A$6:$M$6,0)),"")</f>
        <v/>
      </c>
      <c r="E155" s="189"/>
      <c r="F155" s="189"/>
      <c r="G155" s="127" t="str">
        <f t="shared" si="3"/>
        <v/>
      </c>
      <c r="H155" s="198"/>
      <c r="I155" s="129" t="str">
        <f>IF(A154=A155,IFERROR(IF(AND(#REF!="Probabilidad",#REF!="Probabilidad"),(#REF!-(+#REF!*#REF!)),IF(#REF!="Probabilidad",(#REF!-(+#REF!*#REF!)),IF(#REF!="Impacto",#REF!,""))),""),IFERROR(IF(#REF!="Probabilidad",(#REF!-(+#REF!*#REF!)),IF(#REF!="Impacto",#REF!,"")),""))</f>
        <v/>
      </c>
      <c r="J155" s="128" t="str">
        <f>IFERROR(IF(I155="","",IF(I155&lt;='Listas y tablas'!$L$3,"Muy Baja",IF(I155&lt;='Listas y tablas'!$L$4,"Baja",IF(I155&lt;='Listas y tablas'!$L$5,"Media",IF(I155&lt;='Listas y tablas'!$L$6,"Alta","Muy Alta"))))),"")</f>
        <v/>
      </c>
      <c r="K155" s="200"/>
      <c r="L155" s="261"/>
      <c r="M155" s="141"/>
      <c r="N155" s="121"/>
      <c r="O155" s="121"/>
      <c r="P155" s="142"/>
      <c r="Q155" s="259"/>
      <c r="R155" s="121"/>
      <c r="S155" s="121"/>
      <c r="T155" s="121"/>
      <c r="U155" s="121"/>
      <c r="V155" s="139"/>
      <c r="W155" s="141"/>
      <c r="X155" s="121"/>
      <c r="Y155" s="121"/>
      <c r="Z155" s="121"/>
      <c r="AA155" s="121"/>
      <c r="AB155" s="121"/>
      <c r="AC155" s="120"/>
      <c r="AD155" s="121"/>
      <c r="AE155" s="142"/>
      <c r="AF155" s="168"/>
      <c r="AG155" s="165"/>
      <c r="AH155" s="165"/>
      <c r="AI155" s="207"/>
      <c r="AJ155" s="164"/>
      <c r="AK155" s="164"/>
      <c r="AL155" s="167"/>
      <c r="AM155" s="168"/>
      <c r="AN155" s="185"/>
      <c r="AO155" s="304"/>
      <c r="AP155" s="217"/>
      <c r="AQ155" s="217"/>
      <c r="AR155" s="217"/>
      <c r="AS155" s="217"/>
      <c r="AT155" s="217"/>
      <c r="AU155" s="217"/>
      <c r="AV155" s="218"/>
      <c r="AW155" s="217"/>
      <c r="AX155" s="232"/>
      <c r="AY155" s="236"/>
      <c r="AZ155" s="221"/>
      <c r="BA155" s="221"/>
      <c r="BB155" s="221"/>
      <c r="BC155" s="219"/>
      <c r="BD155" s="219"/>
      <c r="BE155" s="220"/>
      <c r="BF155" s="228"/>
      <c r="BG155" s="221"/>
      <c r="BH155" s="222"/>
      <c r="BI155" s="242"/>
      <c r="BJ155" s="242"/>
      <c r="BK155" s="242"/>
      <c r="BL155" s="242"/>
      <c r="BM155" s="242"/>
      <c r="BN155" s="242"/>
      <c r="BO155" s="243"/>
      <c r="BP155" s="242"/>
      <c r="BQ155" s="245"/>
      <c r="BR155" s="253"/>
      <c r="BS155" s="254"/>
      <c r="BT155" s="254"/>
      <c r="BU155" s="254"/>
      <c r="BV155" s="251"/>
      <c r="BW155" s="251"/>
      <c r="BX155" s="252"/>
      <c r="BY155" s="253"/>
      <c r="BZ155" s="254"/>
      <c r="CA155" s="256"/>
    </row>
    <row r="156" spans="1:79" ht="151.5" customHeight="1" x14ac:dyDescent="0.3">
      <c r="A156" s="260" t="str">
        <f>IFERROR(INDEX(Riesgos!$A$7:$M$12,MATCH(E156,INDEX(Riesgos!$A$7:$M$12,,MATCH(E$7,Riesgos!$A$6:$M$6,0)),0),MATCH(A$7,Riesgos!$A$6:$M$6,0)),"")</f>
        <v/>
      </c>
      <c r="B156" s="124" t="str">
        <f>IFERROR(INDEX(Riesgos!$A$7:$M$12,MATCH(E156,INDEX(Riesgos!$A$7:$M$12,,MATCH(E$7,Riesgos!$A$6:$M$6,0)),0),MATCH(B$7,Riesgos!$A$6:$M$6,0)),"")</f>
        <v/>
      </c>
      <c r="C156" s="124"/>
      <c r="D156" s="125" t="str">
        <f>IFERROR(INDEX(Riesgos!$A$7:$M$12,MATCH(E156,INDEX(Riesgos!$A$7:$M$12,,MATCH(E$7,Riesgos!$A$6:$M$6,0)),0),MATCH(D$7,Riesgos!$A$6:$M$6,0)),"")</f>
        <v/>
      </c>
      <c r="E156" s="189"/>
      <c r="F156" s="189"/>
      <c r="G156" s="127" t="str">
        <f t="shared" si="3"/>
        <v/>
      </c>
      <c r="H156" s="198"/>
      <c r="I156" s="129" t="str">
        <f>IF(A155=A156,IFERROR(IF(AND(#REF!="Probabilidad",#REF!="Probabilidad"),(#REF!-(+#REF!*#REF!)),IF(#REF!="Probabilidad",(#REF!-(+#REF!*#REF!)),IF(#REF!="Impacto",#REF!,""))),""),IFERROR(IF(#REF!="Probabilidad",(#REF!-(+#REF!*#REF!)),IF(#REF!="Impacto",#REF!,"")),""))</f>
        <v/>
      </c>
      <c r="J156" s="128" t="str">
        <f>IFERROR(IF(I156="","",IF(I156&lt;='Listas y tablas'!$L$3,"Muy Baja",IF(I156&lt;='Listas y tablas'!$L$4,"Baja",IF(I156&lt;='Listas y tablas'!$L$5,"Media",IF(I156&lt;='Listas y tablas'!$L$6,"Alta","Muy Alta"))))),"")</f>
        <v/>
      </c>
      <c r="K156" s="200"/>
      <c r="L156" s="261"/>
      <c r="M156" s="141"/>
      <c r="N156" s="121"/>
      <c r="O156" s="121"/>
      <c r="P156" s="142"/>
      <c r="Q156" s="259"/>
      <c r="R156" s="121"/>
      <c r="S156" s="121"/>
      <c r="T156" s="121"/>
      <c r="U156" s="121"/>
      <c r="V156" s="139"/>
      <c r="W156" s="141"/>
      <c r="X156" s="121"/>
      <c r="Y156" s="121"/>
      <c r="Z156" s="121"/>
      <c r="AA156" s="121"/>
      <c r="AB156" s="121"/>
      <c r="AC156" s="120"/>
      <c r="AD156" s="121"/>
      <c r="AE156" s="142"/>
      <c r="AF156" s="168"/>
      <c r="AG156" s="165"/>
      <c r="AH156" s="165"/>
      <c r="AI156" s="207"/>
      <c r="AJ156" s="164"/>
      <c r="AK156" s="164"/>
      <c r="AL156" s="167"/>
      <c r="AM156" s="168"/>
      <c r="AN156" s="185"/>
      <c r="AO156" s="304"/>
      <c r="AP156" s="217"/>
      <c r="AQ156" s="217"/>
      <c r="AR156" s="217"/>
      <c r="AS156" s="217"/>
      <c r="AT156" s="217"/>
      <c r="AU156" s="217"/>
      <c r="AV156" s="218"/>
      <c r="AW156" s="217"/>
      <c r="AX156" s="232"/>
      <c r="AY156" s="236"/>
      <c r="AZ156" s="221"/>
      <c r="BA156" s="221"/>
      <c r="BB156" s="221"/>
      <c r="BC156" s="219"/>
      <c r="BD156" s="219"/>
      <c r="BE156" s="220"/>
      <c r="BF156" s="228"/>
      <c r="BG156" s="221"/>
      <c r="BH156" s="222"/>
      <c r="BI156" s="242"/>
      <c r="BJ156" s="242"/>
      <c r="BK156" s="242"/>
      <c r="BL156" s="242"/>
      <c r="BM156" s="242"/>
      <c r="BN156" s="242"/>
      <c r="BO156" s="243"/>
      <c r="BP156" s="242"/>
      <c r="BQ156" s="245"/>
      <c r="BR156" s="253"/>
      <c r="BS156" s="254"/>
      <c r="BT156" s="254"/>
      <c r="BU156" s="254"/>
      <c r="BV156" s="251"/>
      <c r="BW156" s="251"/>
      <c r="BX156" s="252"/>
      <c r="BY156" s="253"/>
      <c r="BZ156" s="254"/>
      <c r="CA156" s="256"/>
    </row>
    <row r="157" spans="1:79" ht="151.5" customHeight="1" x14ac:dyDescent="0.3">
      <c r="A157" s="260" t="str">
        <f>IFERROR(INDEX(Riesgos!$A$7:$M$12,MATCH(E157,INDEX(Riesgos!$A$7:$M$12,,MATCH(E$7,Riesgos!$A$6:$M$6,0)),0),MATCH(A$7,Riesgos!$A$6:$M$6,0)),"")</f>
        <v/>
      </c>
      <c r="B157" s="124" t="str">
        <f>IFERROR(INDEX(Riesgos!$A$7:$M$12,MATCH(E157,INDEX(Riesgos!$A$7:$M$12,,MATCH(E$7,Riesgos!$A$6:$M$6,0)),0),MATCH(B$7,Riesgos!$A$6:$M$6,0)),"")</f>
        <v/>
      </c>
      <c r="C157" s="124"/>
      <c r="D157" s="125" t="str">
        <f>IFERROR(INDEX(Riesgos!$A$7:$M$12,MATCH(E157,INDEX(Riesgos!$A$7:$M$12,,MATCH(E$7,Riesgos!$A$6:$M$6,0)),0),MATCH(D$7,Riesgos!$A$6:$M$6,0)),"")</f>
        <v/>
      </c>
      <c r="E157" s="189"/>
      <c r="F157" s="189"/>
      <c r="G157" s="127" t="str">
        <f t="shared" si="3"/>
        <v/>
      </c>
      <c r="H157" s="198"/>
      <c r="I157" s="129" t="str">
        <f>IF(A156=A157,IFERROR(IF(AND(#REF!="Probabilidad",#REF!="Probabilidad"),(#REF!-(+#REF!*#REF!)),IF(#REF!="Probabilidad",(#REF!-(+#REF!*#REF!)),IF(#REF!="Impacto",#REF!,""))),""),IFERROR(IF(#REF!="Probabilidad",(#REF!-(+#REF!*#REF!)),IF(#REF!="Impacto",#REF!,"")),""))</f>
        <v/>
      </c>
      <c r="J157" s="128" t="str">
        <f>IFERROR(IF(I157="","",IF(I157&lt;='Listas y tablas'!$L$3,"Muy Baja",IF(I157&lt;='Listas y tablas'!$L$4,"Baja",IF(I157&lt;='Listas y tablas'!$L$5,"Media",IF(I157&lt;='Listas y tablas'!$L$6,"Alta","Muy Alta"))))),"")</f>
        <v/>
      </c>
      <c r="K157" s="200"/>
      <c r="L157" s="261"/>
      <c r="M157" s="141"/>
      <c r="N157" s="121"/>
      <c r="O157" s="121"/>
      <c r="P157" s="142"/>
      <c r="Q157" s="259"/>
      <c r="R157" s="121"/>
      <c r="S157" s="121"/>
      <c r="T157" s="121"/>
      <c r="U157" s="121"/>
      <c r="V157" s="139"/>
      <c r="W157" s="141"/>
      <c r="X157" s="121"/>
      <c r="Y157" s="121"/>
      <c r="Z157" s="121"/>
      <c r="AA157" s="121"/>
      <c r="AB157" s="121"/>
      <c r="AC157" s="120"/>
      <c r="AD157" s="121"/>
      <c r="AE157" s="142"/>
      <c r="AF157" s="168"/>
      <c r="AG157" s="165"/>
      <c r="AH157" s="165"/>
      <c r="AI157" s="207"/>
      <c r="AJ157" s="164"/>
      <c r="AK157" s="164"/>
      <c r="AL157" s="167"/>
      <c r="AM157" s="168"/>
      <c r="AN157" s="185"/>
      <c r="AO157" s="304"/>
      <c r="AP157" s="217"/>
      <c r="AQ157" s="217"/>
      <c r="AR157" s="217"/>
      <c r="AS157" s="217"/>
      <c r="AT157" s="217"/>
      <c r="AU157" s="217"/>
      <c r="AV157" s="218"/>
      <c r="AW157" s="217"/>
      <c r="AX157" s="232"/>
      <c r="AY157" s="236"/>
      <c r="AZ157" s="221"/>
      <c r="BA157" s="221"/>
      <c r="BB157" s="221"/>
      <c r="BC157" s="219"/>
      <c r="BD157" s="219"/>
      <c r="BE157" s="220"/>
      <c r="BF157" s="228"/>
      <c r="BG157" s="221"/>
      <c r="BH157" s="222"/>
      <c r="BI157" s="242"/>
      <c r="BJ157" s="242"/>
      <c r="BK157" s="242"/>
      <c r="BL157" s="242"/>
      <c r="BM157" s="242"/>
      <c r="BN157" s="242"/>
      <c r="BO157" s="243"/>
      <c r="BP157" s="242"/>
      <c r="BQ157" s="245"/>
      <c r="BR157" s="253"/>
      <c r="BS157" s="254"/>
      <c r="BT157" s="254"/>
      <c r="BU157" s="254"/>
      <c r="BV157" s="251"/>
      <c r="BW157" s="251"/>
      <c r="BX157" s="252"/>
      <c r="BY157" s="253"/>
      <c r="BZ157" s="254"/>
      <c r="CA157" s="256"/>
    </row>
    <row r="158" spans="1:79" ht="151.5" customHeight="1" x14ac:dyDescent="0.3">
      <c r="A158" s="260" t="str">
        <f>IFERROR(INDEX(Riesgos!$A$7:$M$12,MATCH(E158,INDEX(Riesgos!$A$7:$M$12,,MATCH(E$7,Riesgos!$A$6:$M$6,0)),0),MATCH(A$7,Riesgos!$A$6:$M$6,0)),"")</f>
        <v/>
      </c>
      <c r="B158" s="124" t="str">
        <f>IFERROR(INDEX(Riesgos!$A$7:$M$12,MATCH(E158,INDEX(Riesgos!$A$7:$M$12,,MATCH(E$7,Riesgos!$A$6:$M$6,0)),0),MATCH(B$7,Riesgos!$A$6:$M$6,0)),"")</f>
        <v/>
      </c>
      <c r="C158" s="124"/>
      <c r="D158" s="125" t="str">
        <f>IFERROR(INDEX(Riesgos!$A$7:$M$12,MATCH(E158,INDEX(Riesgos!$A$7:$M$12,,MATCH(E$7,Riesgos!$A$6:$M$6,0)),0),MATCH(D$7,Riesgos!$A$6:$M$6,0)),"")</f>
        <v/>
      </c>
      <c r="E158" s="189"/>
      <c r="F158" s="189"/>
      <c r="G158" s="127" t="str">
        <f t="shared" si="3"/>
        <v/>
      </c>
      <c r="H158" s="198"/>
      <c r="I158" s="129" t="str">
        <f>IF(A157=A158,IFERROR(IF(AND(#REF!="Probabilidad",#REF!="Probabilidad"),(#REF!-(+#REF!*#REF!)),IF(#REF!="Probabilidad",(#REF!-(+#REF!*#REF!)),IF(#REF!="Impacto",#REF!,""))),""),IFERROR(IF(#REF!="Probabilidad",(#REF!-(+#REF!*#REF!)),IF(#REF!="Impacto",#REF!,"")),""))</f>
        <v/>
      </c>
      <c r="J158" s="128" t="str">
        <f>IFERROR(IF(I158="","",IF(I158&lt;='Listas y tablas'!$L$3,"Muy Baja",IF(I158&lt;='Listas y tablas'!$L$4,"Baja",IF(I158&lt;='Listas y tablas'!$L$5,"Media",IF(I158&lt;='Listas y tablas'!$L$6,"Alta","Muy Alta"))))),"")</f>
        <v/>
      </c>
      <c r="K158" s="200"/>
      <c r="L158" s="261"/>
      <c r="M158" s="141"/>
      <c r="N158" s="121"/>
      <c r="O158" s="121"/>
      <c r="P158" s="142"/>
      <c r="Q158" s="259"/>
      <c r="R158" s="121"/>
      <c r="S158" s="121"/>
      <c r="T158" s="121"/>
      <c r="U158" s="121"/>
      <c r="V158" s="139"/>
      <c r="W158" s="141"/>
      <c r="X158" s="121"/>
      <c r="Y158" s="121"/>
      <c r="Z158" s="121"/>
      <c r="AA158" s="121"/>
      <c r="AB158" s="121"/>
      <c r="AC158" s="120"/>
      <c r="AD158" s="121"/>
      <c r="AE158" s="142"/>
      <c r="AF158" s="168"/>
      <c r="AG158" s="165"/>
      <c r="AH158" s="165"/>
      <c r="AI158" s="207"/>
      <c r="AJ158" s="164"/>
      <c r="AK158" s="164"/>
      <c r="AL158" s="167"/>
      <c r="AM158" s="168"/>
      <c r="AN158" s="185"/>
      <c r="AO158" s="304"/>
      <c r="AP158" s="217"/>
      <c r="AQ158" s="217"/>
      <c r="AR158" s="217"/>
      <c r="AS158" s="217"/>
      <c r="AT158" s="217"/>
      <c r="AU158" s="217"/>
      <c r="AV158" s="218"/>
      <c r="AW158" s="217"/>
      <c r="AX158" s="232"/>
      <c r="AY158" s="236"/>
      <c r="AZ158" s="221"/>
      <c r="BA158" s="221"/>
      <c r="BB158" s="221"/>
      <c r="BC158" s="219"/>
      <c r="BD158" s="219"/>
      <c r="BE158" s="220"/>
      <c r="BF158" s="228"/>
      <c r="BG158" s="221"/>
      <c r="BH158" s="222"/>
      <c r="BI158" s="242"/>
      <c r="BJ158" s="242"/>
      <c r="BK158" s="242"/>
      <c r="BL158" s="242"/>
      <c r="BM158" s="242"/>
      <c r="BN158" s="242"/>
      <c r="BO158" s="243"/>
      <c r="BP158" s="242"/>
      <c r="BQ158" s="245"/>
      <c r="BR158" s="253"/>
      <c r="BS158" s="254"/>
      <c r="BT158" s="254"/>
      <c r="BU158" s="254"/>
      <c r="BV158" s="251"/>
      <c r="BW158" s="251"/>
      <c r="BX158" s="252"/>
      <c r="BY158" s="253"/>
      <c r="BZ158" s="254"/>
      <c r="CA158" s="256"/>
    </row>
    <row r="159" spans="1:79" ht="151.5" customHeight="1" x14ac:dyDescent="0.3">
      <c r="A159" s="260" t="str">
        <f>IFERROR(INDEX(Riesgos!$A$7:$M$12,MATCH(E159,INDEX(Riesgos!$A$7:$M$12,,MATCH(E$7,Riesgos!$A$6:$M$6,0)),0),MATCH(A$7,Riesgos!$A$6:$M$6,0)),"")</f>
        <v/>
      </c>
      <c r="B159" s="124" t="str">
        <f>IFERROR(INDEX(Riesgos!$A$7:$M$12,MATCH(E159,INDEX(Riesgos!$A$7:$M$12,,MATCH(E$7,Riesgos!$A$6:$M$6,0)),0),MATCH(B$7,Riesgos!$A$6:$M$6,0)),"")</f>
        <v/>
      </c>
      <c r="C159" s="124"/>
      <c r="D159" s="125" t="str">
        <f>IFERROR(INDEX(Riesgos!$A$7:$M$12,MATCH(E159,INDEX(Riesgos!$A$7:$M$12,,MATCH(E$7,Riesgos!$A$6:$M$6,0)),0),MATCH(D$7,Riesgos!$A$6:$M$6,0)),"")</f>
        <v/>
      </c>
      <c r="E159" s="189"/>
      <c r="F159" s="189"/>
      <c r="G159" s="127" t="str">
        <f t="shared" si="3"/>
        <v/>
      </c>
      <c r="H159" s="198"/>
      <c r="I159" s="129" t="str">
        <f>IF(A158=A159,IFERROR(IF(AND(#REF!="Probabilidad",#REF!="Probabilidad"),(#REF!-(+#REF!*#REF!)),IF(#REF!="Probabilidad",(#REF!-(+#REF!*#REF!)),IF(#REF!="Impacto",#REF!,""))),""),IFERROR(IF(#REF!="Probabilidad",(#REF!-(+#REF!*#REF!)),IF(#REF!="Impacto",#REF!,"")),""))</f>
        <v/>
      </c>
      <c r="J159" s="128" t="str">
        <f>IFERROR(IF(I159="","",IF(I159&lt;='Listas y tablas'!$L$3,"Muy Baja",IF(I159&lt;='Listas y tablas'!$L$4,"Baja",IF(I159&lt;='Listas y tablas'!$L$5,"Media",IF(I159&lt;='Listas y tablas'!$L$6,"Alta","Muy Alta"))))),"")</f>
        <v/>
      </c>
      <c r="K159" s="200"/>
      <c r="L159" s="261"/>
      <c r="M159" s="141"/>
      <c r="N159" s="121"/>
      <c r="O159" s="121"/>
      <c r="P159" s="142"/>
      <c r="Q159" s="259"/>
      <c r="R159" s="121"/>
      <c r="S159" s="121"/>
      <c r="T159" s="121"/>
      <c r="U159" s="121"/>
      <c r="V159" s="139"/>
      <c r="W159" s="141"/>
      <c r="X159" s="121"/>
      <c r="Y159" s="121"/>
      <c r="Z159" s="121"/>
      <c r="AA159" s="121"/>
      <c r="AB159" s="121"/>
      <c r="AC159" s="120"/>
      <c r="AD159" s="121"/>
      <c r="AE159" s="142"/>
      <c r="AF159" s="168"/>
      <c r="AG159" s="165"/>
      <c r="AH159" s="165"/>
      <c r="AI159" s="207"/>
      <c r="AJ159" s="164"/>
      <c r="AK159" s="164"/>
      <c r="AL159" s="167"/>
      <c r="AM159" s="168"/>
      <c r="AN159" s="185"/>
      <c r="AO159" s="304"/>
      <c r="AP159" s="217"/>
      <c r="AQ159" s="217"/>
      <c r="AR159" s="217"/>
      <c r="AS159" s="217"/>
      <c r="AT159" s="217"/>
      <c r="AU159" s="217"/>
      <c r="AV159" s="218"/>
      <c r="AW159" s="217"/>
      <c r="AX159" s="232"/>
      <c r="AY159" s="236"/>
      <c r="AZ159" s="221"/>
      <c r="BA159" s="221"/>
      <c r="BB159" s="221"/>
      <c r="BC159" s="219"/>
      <c r="BD159" s="219"/>
      <c r="BE159" s="220"/>
      <c r="BF159" s="228"/>
      <c r="BG159" s="221"/>
      <c r="BH159" s="222"/>
      <c r="BI159" s="242"/>
      <c r="BJ159" s="242"/>
      <c r="BK159" s="242"/>
      <c r="BL159" s="242"/>
      <c r="BM159" s="242"/>
      <c r="BN159" s="242"/>
      <c r="BO159" s="243"/>
      <c r="BP159" s="242"/>
      <c r="BQ159" s="245"/>
      <c r="BR159" s="253"/>
      <c r="BS159" s="254"/>
      <c r="BT159" s="254"/>
      <c r="BU159" s="254"/>
      <c r="BV159" s="251"/>
      <c r="BW159" s="251"/>
      <c r="BX159" s="252"/>
      <c r="BY159" s="253"/>
      <c r="BZ159" s="254"/>
      <c r="CA159" s="256"/>
    </row>
    <row r="160" spans="1:79" ht="151.5" customHeight="1" x14ac:dyDescent="0.3">
      <c r="A160" s="260" t="str">
        <f>IFERROR(INDEX(Riesgos!$A$7:$M$12,MATCH(E160,INDEX(Riesgos!$A$7:$M$12,,MATCH(E$7,Riesgos!$A$6:$M$6,0)),0),MATCH(A$7,Riesgos!$A$6:$M$6,0)),"")</f>
        <v/>
      </c>
      <c r="B160" s="124" t="str">
        <f>IFERROR(INDEX(Riesgos!$A$7:$M$12,MATCH(E160,INDEX(Riesgos!$A$7:$M$12,,MATCH(E$7,Riesgos!$A$6:$M$6,0)),0),MATCH(B$7,Riesgos!$A$6:$M$6,0)),"")</f>
        <v/>
      </c>
      <c r="C160" s="124"/>
      <c r="D160" s="125" t="str">
        <f>IFERROR(INDEX(Riesgos!$A$7:$M$12,MATCH(E160,INDEX(Riesgos!$A$7:$M$12,,MATCH(E$7,Riesgos!$A$6:$M$6,0)),0),MATCH(D$7,Riesgos!$A$6:$M$6,0)),"")</f>
        <v/>
      </c>
      <c r="E160" s="189"/>
      <c r="F160" s="189"/>
      <c r="G160" s="127" t="str">
        <f t="shared" si="3"/>
        <v/>
      </c>
      <c r="H160" s="198"/>
      <c r="I160" s="129" t="str">
        <f>IF(A159=A160,IFERROR(IF(AND(#REF!="Probabilidad",#REF!="Probabilidad"),(#REF!-(+#REF!*#REF!)),IF(#REF!="Probabilidad",(#REF!-(+#REF!*#REF!)),IF(#REF!="Impacto",#REF!,""))),""),IFERROR(IF(#REF!="Probabilidad",(#REF!-(+#REF!*#REF!)),IF(#REF!="Impacto",#REF!,"")),""))</f>
        <v/>
      </c>
      <c r="J160" s="128" t="str">
        <f>IFERROR(IF(I160="","",IF(I160&lt;='Listas y tablas'!$L$3,"Muy Baja",IF(I160&lt;='Listas y tablas'!$L$4,"Baja",IF(I160&lt;='Listas y tablas'!$L$5,"Media",IF(I160&lt;='Listas y tablas'!$L$6,"Alta","Muy Alta"))))),"")</f>
        <v/>
      </c>
      <c r="K160" s="200"/>
      <c r="L160" s="261"/>
      <c r="M160" s="141"/>
      <c r="N160" s="121"/>
      <c r="O160" s="121"/>
      <c r="P160" s="142"/>
      <c r="Q160" s="259"/>
      <c r="R160" s="121"/>
      <c r="S160" s="121"/>
      <c r="T160" s="121"/>
      <c r="U160" s="121"/>
      <c r="V160" s="139"/>
      <c r="W160" s="141"/>
      <c r="X160" s="121"/>
      <c r="Y160" s="121"/>
      <c r="Z160" s="121"/>
      <c r="AA160" s="121"/>
      <c r="AB160" s="121"/>
      <c r="AC160" s="120"/>
      <c r="AD160" s="121"/>
      <c r="AE160" s="142"/>
      <c r="AF160" s="168"/>
      <c r="AG160" s="165"/>
      <c r="AH160" s="165"/>
      <c r="AI160" s="207"/>
      <c r="AJ160" s="164"/>
      <c r="AK160" s="164"/>
      <c r="AL160" s="167"/>
      <c r="AM160" s="168"/>
      <c r="AN160" s="185"/>
      <c r="AO160" s="304"/>
      <c r="AP160" s="217"/>
      <c r="AQ160" s="217"/>
      <c r="AR160" s="217"/>
      <c r="AS160" s="217"/>
      <c r="AT160" s="217"/>
      <c r="AU160" s="217"/>
      <c r="AV160" s="218"/>
      <c r="AW160" s="217"/>
      <c r="AX160" s="232"/>
      <c r="AY160" s="236"/>
      <c r="AZ160" s="221"/>
      <c r="BA160" s="221"/>
      <c r="BB160" s="221"/>
      <c r="BC160" s="219"/>
      <c r="BD160" s="219"/>
      <c r="BE160" s="220"/>
      <c r="BF160" s="228"/>
      <c r="BG160" s="221"/>
      <c r="BH160" s="222"/>
      <c r="BI160" s="242"/>
      <c r="BJ160" s="242"/>
      <c r="BK160" s="242"/>
      <c r="BL160" s="242"/>
      <c r="BM160" s="242"/>
      <c r="BN160" s="242"/>
      <c r="BO160" s="243"/>
      <c r="BP160" s="242"/>
      <c r="BQ160" s="245"/>
      <c r="BR160" s="253"/>
      <c r="BS160" s="254"/>
      <c r="BT160" s="254"/>
      <c r="BU160" s="254"/>
      <c r="BV160" s="251"/>
      <c r="BW160" s="251"/>
      <c r="BX160" s="252"/>
      <c r="BY160" s="253"/>
      <c r="BZ160" s="254"/>
      <c r="CA160" s="256"/>
    </row>
    <row r="161" spans="1:79" ht="151.5" customHeight="1" x14ac:dyDescent="0.3">
      <c r="A161" s="260" t="str">
        <f>IFERROR(INDEX(Riesgos!$A$7:$M$12,MATCH(E161,INDEX(Riesgos!$A$7:$M$12,,MATCH(E$7,Riesgos!$A$6:$M$6,0)),0),MATCH(A$7,Riesgos!$A$6:$M$6,0)),"")</f>
        <v/>
      </c>
      <c r="B161" s="124" t="str">
        <f>IFERROR(INDEX(Riesgos!$A$7:$M$12,MATCH(E161,INDEX(Riesgos!$A$7:$M$12,,MATCH(E$7,Riesgos!$A$6:$M$6,0)),0),MATCH(B$7,Riesgos!$A$6:$M$6,0)),"")</f>
        <v/>
      </c>
      <c r="C161" s="124"/>
      <c r="D161" s="125" t="str">
        <f>IFERROR(INDEX(Riesgos!$A$7:$M$12,MATCH(E161,INDEX(Riesgos!$A$7:$M$12,,MATCH(E$7,Riesgos!$A$6:$M$6,0)),0),MATCH(D$7,Riesgos!$A$6:$M$6,0)),"")</f>
        <v/>
      </c>
      <c r="E161" s="189"/>
      <c r="F161" s="189"/>
      <c r="G161" s="127" t="str">
        <f t="shared" si="3"/>
        <v/>
      </c>
      <c r="H161" s="198"/>
      <c r="I161" s="129" t="str">
        <f>IF(A160=A161,IFERROR(IF(AND(#REF!="Probabilidad",#REF!="Probabilidad"),(#REF!-(+#REF!*#REF!)),IF(#REF!="Probabilidad",(#REF!-(+#REF!*#REF!)),IF(#REF!="Impacto",#REF!,""))),""),IFERROR(IF(#REF!="Probabilidad",(#REF!-(+#REF!*#REF!)),IF(#REF!="Impacto",#REF!,"")),""))</f>
        <v/>
      </c>
      <c r="J161" s="128" t="str">
        <f>IFERROR(IF(I161="","",IF(I161&lt;='Listas y tablas'!$L$3,"Muy Baja",IF(I161&lt;='Listas y tablas'!$L$4,"Baja",IF(I161&lt;='Listas y tablas'!$L$5,"Media",IF(I161&lt;='Listas y tablas'!$L$6,"Alta","Muy Alta"))))),"")</f>
        <v/>
      </c>
      <c r="K161" s="200"/>
      <c r="L161" s="261"/>
      <c r="M161" s="141"/>
      <c r="N161" s="121"/>
      <c r="O161" s="121"/>
      <c r="P161" s="142"/>
      <c r="Q161" s="259"/>
      <c r="R161" s="121"/>
      <c r="S161" s="121"/>
      <c r="T161" s="121"/>
      <c r="U161" s="121"/>
      <c r="V161" s="139"/>
      <c r="W161" s="141"/>
      <c r="X161" s="121"/>
      <c r="Y161" s="121"/>
      <c r="Z161" s="121"/>
      <c r="AA161" s="121"/>
      <c r="AB161" s="121"/>
      <c r="AC161" s="120"/>
      <c r="AD161" s="121"/>
      <c r="AE161" s="142"/>
      <c r="AF161" s="168"/>
      <c r="AG161" s="165"/>
      <c r="AH161" s="165"/>
      <c r="AI161" s="207"/>
      <c r="AJ161" s="164"/>
      <c r="AK161" s="164"/>
      <c r="AL161" s="167"/>
      <c r="AM161" s="168"/>
      <c r="AN161" s="185"/>
      <c r="AO161" s="304"/>
      <c r="AP161" s="217"/>
      <c r="AQ161" s="217"/>
      <c r="AR161" s="217"/>
      <c r="AS161" s="217"/>
      <c r="AT161" s="217"/>
      <c r="AU161" s="217"/>
      <c r="AV161" s="218"/>
      <c r="AW161" s="217"/>
      <c r="AX161" s="232"/>
      <c r="AY161" s="236"/>
      <c r="AZ161" s="221"/>
      <c r="BA161" s="221"/>
      <c r="BB161" s="221"/>
      <c r="BC161" s="219"/>
      <c r="BD161" s="219"/>
      <c r="BE161" s="220"/>
      <c r="BF161" s="228"/>
      <c r="BG161" s="221"/>
      <c r="BH161" s="222"/>
      <c r="BI161" s="242"/>
      <c r="BJ161" s="242"/>
      <c r="BK161" s="242"/>
      <c r="BL161" s="242"/>
      <c r="BM161" s="242"/>
      <c r="BN161" s="242"/>
      <c r="BO161" s="243"/>
      <c r="BP161" s="242"/>
      <c r="BQ161" s="245"/>
      <c r="BR161" s="253"/>
      <c r="BS161" s="254"/>
      <c r="BT161" s="254"/>
      <c r="BU161" s="254"/>
      <c r="BV161" s="251"/>
      <c r="BW161" s="251"/>
      <c r="BX161" s="252"/>
      <c r="BY161" s="253"/>
      <c r="BZ161" s="254"/>
      <c r="CA161" s="256"/>
    </row>
    <row r="162" spans="1:79" ht="151.5" customHeight="1" x14ac:dyDescent="0.3">
      <c r="A162" s="260" t="str">
        <f>IFERROR(INDEX(Riesgos!$A$7:$M$12,MATCH(E162,INDEX(Riesgos!$A$7:$M$12,,MATCH(E$7,Riesgos!$A$6:$M$6,0)),0),MATCH(A$7,Riesgos!$A$6:$M$6,0)),"")</f>
        <v/>
      </c>
      <c r="B162" s="124" t="str">
        <f>IFERROR(INDEX(Riesgos!$A$7:$M$12,MATCH(E162,INDEX(Riesgos!$A$7:$M$12,,MATCH(E$7,Riesgos!$A$6:$M$6,0)),0),MATCH(B$7,Riesgos!$A$6:$M$6,0)),"")</f>
        <v/>
      </c>
      <c r="C162" s="124"/>
      <c r="D162" s="125" t="str">
        <f>IFERROR(INDEX(Riesgos!$A$7:$M$12,MATCH(E162,INDEX(Riesgos!$A$7:$M$12,,MATCH(E$7,Riesgos!$A$6:$M$6,0)),0),MATCH(D$7,Riesgos!$A$6:$M$6,0)),"")</f>
        <v/>
      </c>
      <c r="E162" s="189"/>
      <c r="F162" s="189"/>
      <c r="G162" s="127" t="str">
        <f t="shared" si="3"/>
        <v/>
      </c>
      <c r="H162" s="198"/>
      <c r="I162" s="129" t="str">
        <f>IF(A161=A162,IFERROR(IF(AND(#REF!="Probabilidad",#REF!="Probabilidad"),(#REF!-(+#REF!*#REF!)),IF(#REF!="Probabilidad",(#REF!-(+#REF!*#REF!)),IF(#REF!="Impacto",#REF!,""))),""),IFERROR(IF(#REF!="Probabilidad",(#REF!-(+#REF!*#REF!)),IF(#REF!="Impacto",#REF!,"")),""))</f>
        <v/>
      </c>
      <c r="J162" s="128" t="str">
        <f>IFERROR(IF(I162="","",IF(I162&lt;='Listas y tablas'!$L$3,"Muy Baja",IF(I162&lt;='Listas y tablas'!$L$4,"Baja",IF(I162&lt;='Listas y tablas'!$L$5,"Media",IF(I162&lt;='Listas y tablas'!$L$6,"Alta","Muy Alta"))))),"")</f>
        <v/>
      </c>
      <c r="K162" s="200"/>
      <c r="L162" s="261"/>
      <c r="M162" s="141"/>
      <c r="N162" s="121"/>
      <c r="O162" s="121"/>
      <c r="P162" s="142"/>
      <c r="Q162" s="259"/>
      <c r="R162" s="121"/>
      <c r="S162" s="121"/>
      <c r="T162" s="121"/>
      <c r="U162" s="121"/>
      <c r="V162" s="139"/>
      <c r="W162" s="141"/>
      <c r="X162" s="121"/>
      <c r="Y162" s="121"/>
      <c r="Z162" s="121"/>
      <c r="AA162" s="121"/>
      <c r="AB162" s="121"/>
      <c r="AC162" s="120"/>
      <c r="AD162" s="121"/>
      <c r="AE162" s="142"/>
      <c r="AF162" s="168"/>
      <c r="AG162" s="165"/>
      <c r="AH162" s="165"/>
      <c r="AI162" s="207"/>
      <c r="AJ162" s="164"/>
      <c r="AK162" s="164"/>
      <c r="AL162" s="167"/>
      <c r="AM162" s="168"/>
      <c r="AN162" s="185"/>
      <c r="AO162" s="304"/>
      <c r="AP162" s="217"/>
      <c r="AQ162" s="217"/>
      <c r="AR162" s="217"/>
      <c r="AS162" s="217"/>
      <c r="AT162" s="217"/>
      <c r="AU162" s="217"/>
      <c r="AV162" s="218"/>
      <c r="AW162" s="217"/>
      <c r="AX162" s="232"/>
      <c r="AY162" s="236"/>
      <c r="AZ162" s="221"/>
      <c r="BA162" s="221"/>
      <c r="BB162" s="221"/>
      <c r="BC162" s="219"/>
      <c r="BD162" s="219"/>
      <c r="BE162" s="220"/>
      <c r="BF162" s="228"/>
      <c r="BG162" s="221"/>
      <c r="BH162" s="222"/>
      <c r="BI162" s="242"/>
      <c r="BJ162" s="242"/>
      <c r="BK162" s="242"/>
      <c r="BL162" s="242"/>
      <c r="BM162" s="242"/>
      <c r="BN162" s="242"/>
      <c r="BO162" s="243"/>
      <c r="BP162" s="242"/>
      <c r="BQ162" s="245"/>
      <c r="BR162" s="253"/>
      <c r="BS162" s="254"/>
      <c r="BT162" s="254"/>
      <c r="BU162" s="254"/>
      <c r="BV162" s="251"/>
      <c r="BW162" s="251"/>
      <c r="BX162" s="252"/>
      <c r="BY162" s="253"/>
      <c r="BZ162" s="254"/>
      <c r="CA162" s="256"/>
    </row>
    <row r="163" spans="1:79" ht="151.5" customHeight="1" x14ac:dyDescent="0.3">
      <c r="A163" s="260" t="str">
        <f>IFERROR(INDEX(Riesgos!$A$7:$M$12,MATCH(E163,INDEX(Riesgos!$A$7:$M$12,,MATCH(E$7,Riesgos!$A$6:$M$6,0)),0),MATCH(A$7,Riesgos!$A$6:$M$6,0)),"")</f>
        <v/>
      </c>
      <c r="B163" s="124" t="str">
        <f>IFERROR(INDEX(Riesgos!$A$7:$M$12,MATCH(E163,INDEX(Riesgos!$A$7:$M$12,,MATCH(E$7,Riesgos!$A$6:$M$6,0)),0),MATCH(B$7,Riesgos!$A$6:$M$6,0)),"")</f>
        <v/>
      </c>
      <c r="C163" s="124"/>
      <c r="D163" s="125" t="str">
        <f>IFERROR(INDEX(Riesgos!$A$7:$M$12,MATCH(E163,INDEX(Riesgos!$A$7:$M$12,,MATCH(E$7,Riesgos!$A$6:$M$6,0)),0),MATCH(D$7,Riesgos!$A$6:$M$6,0)),"")</f>
        <v/>
      </c>
      <c r="E163" s="189"/>
      <c r="F163" s="189"/>
      <c r="G163" s="127" t="str">
        <f t="shared" si="3"/>
        <v/>
      </c>
      <c r="H163" s="198"/>
      <c r="I163" s="129" t="str">
        <f>IF(A162=A163,IFERROR(IF(AND(#REF!="Probabilidad",#REF!="Probabilidad"),(#REF!-(+#REF!*#REF!)),IF(#REF!="Probabilidad",(#REF!-(+#REF!*#REF!)),IF(#REF!="Impacto",#REF!,""))),""),IFERROR(IF(#REF!="Probabilidad",(#REF!-(+#REF!*#REF!)),IF(#REF!="Impacto",#REF!,"")),""))</f>
        <v/>
      </c>
      <c r="J163" s="128" t="str">
        <f>IFERROR(IF(I163="","",IF(I163&lt;='Listas y tablas'!$L$3,"Muy Baja",IF(I163&lt;='Listas y tablas'!$L$4,"Baja",IF(I163&lt;='Listas y tablas'!$L$5,"Media",IF(I163&lt;='Listas y tablas'!$L$6,"Alta","Muy Alta"))))),"")</f>
        <v/>
      </c>
      <c r="K163" s="200"/>
      <c r="L163" s="261"/>
      <c r="M163" s="141"/>
      <c r="N163" s="121"/>
      <c r="O163" s="121"/>
      <c r="P163" s="142"/>
      <c r="Q163" s="259"/>
      <c r="R163" s="121"/>
      <c r="S163" s="121"/>
      <c r="T163" s="121"/>
      <c r="U163" s="121"/>
      <c r="V163" s="139"/>
      <c r="W163" s="141"/>
      <c r="X163" s="121"/>
      <c r="Y163" s="121"/>
      <c r="Z163" s="121"/>
      <c r="AA163" s="121"/>
      <c r="AB163" s="121"/>
      <c r="AC163" s="120"/>
      <c r="AD163" s="121"/>
      <c r="AE163" s="142"/>
      <c r="AF163" s="168"/>
      <c r="AG163" s="165"/>
      <c r="AH163" s="165"/>
      <c r="AI163" s="207"/>
      <c r="AJ163" s="164"/>
      <c r="AK163" s="164"/>
      <c r="AL163" s="167"/>
      <c r="AM163" s="168"/>
      <c r="AN163" s="185"/>
      <c r="AO163" s="304"/>
      <c r="AP163" s="217"/>
      <c r="AQ163" s="217"/>
      <c r="AR163" s="217"/>
      <c r="AS163" s="217"/>
      <c r="AT163" s="217"/>
      <c r="AU163" s="217"/>
      <c r="AV163" s="218"/>
      <c r="AW163" s="217"/>
      <c r="AX163" s="232"/>
      <c r="AY163" s="236"/>
      <c r="AZ163" s="221"/>
      <c r="BA163" s="221"/>
      <c r="BB163" s="221"/>
      <c r="BC163" s="219"/>
      <c r="BD163" s="219"/>
      <c r="BE163" s="220"/>
      <c r="BF163" s="228"/>
      <c r="BG163" s="221"/>
      <c r="BH163" s="222"/>
      <c r="BI163" s="242"/>
      <c r="BJ163" s="242"/>
      <c r="BK163" s="242"/>
      <c r="BL163" s="242"/>
      <c r="BM163" s="242"/>
      <c r="BN163" s="242"/>
      <c r="BO163" s="243"/>
      <c r="BP163" s="242"/>
      <c r="BQ163" s="245"/>
      <c r="BR163" s="253"/>
      <c r="BS163" s="254"/>
      <c r="BT163" s="254"/>
      <c r="BU163" s="254"/>
      <c r="BV163" s="251"/>
      <c r="BW163" s="251"/>
      <c r="BX163" s="252"/>
      <c r="BY163" s="253"/>
      <c r="BZ163" s="254"/>
      <c r="CA163" s="256"/>
    </row>
    <row r="164" spans="1:79" ht="151.5" customHeight="1" x14ac:dyDescent="0.3">
      <c r="A164" s="260" t="str">
        <f>IFERROR(INDEX(Riesgos!$A$7:$M$12,MATCH(E164,INDEX(Riesgos!$A$7:$M$12,,MATCH(E$7,Riesgos!$A$6:$M$6,0)),0),MATCH(A$7,Riesgos!$A$6:$M$6,0)),"")</f>
        <v/>
      </c>
      <c r="B164" s="124" t="str">
        <f>IFERROR(INDEX(Riesgos!$A$7:$M$12,MATCH(E164,INDEX(Riesgos!$A$7:$M$12,,MATCH(E$7,Riesgos!$A$6:$M$6,0)),0),MATCH(B$7,Riesgos!$A$6:$M$6,0)),"")</f>
        <v/>
      </c>
      <c r="C164" s="124"/>
      <c r="D164" s="125" t="str">
        <f>IFERROR(INDEX(Riesgos!$A$7:$M$12,MATCH(E164,INDEX(Riesgos!$A$7:$M$12,,MATCH(E$7,Riesgos!$A$6:$M$6,0)),0),MATCH(D$7,Riesgos!$A$6:$M$6,0)),"")</f>
        <v/>
      </c>
      <c r="E164" s="189"/>
      <c r="F164" s="189"/>
      <c r="G164" s="127" t="str">
        <f t="shared" si="3"/>
        <v/>
      </c>
      <c r="H164" s="198"/>
      <c r="I164" s="129" t="str">
        <f>IF(A163=A164,IFERROR(IF(AND(#REF!="Probabilidad",#REF!="Probabilidad"),(#REF!-(+#REF!*#REF!)),IF(#REF!="Probabilidad",(#REF!-(+#REF!*#REF!)),IF(#REF!="Impacto",#REF!,""))),""),IFERROR(IF(#REF!="Probabilidad",(#REF!-(+#REF!*#REF!)),IF(#REF!="Impacto",#REF!,"")),""))</f>
        <v/>
      </c>
      <c r="J164" s="128" t="str">
        <f>IFERROR(IF(I164="","",IF(I164&lt;='Listas y tablas'!$L$3,"Muy Baja",IF(I164&lt;='Listas y tablas'!$L$4,"Baja",IF(I164&lt;='Listas y tablas'!$L$5,"Media",IF(I164&lt;='Listas y tablas'!$L$6,"Alta","Muy Alta"))))),"")</f>
        <v/>
      </c>
      <c r="K164" s="200"/>
      <c r="L164" s="261"/>
      <c r="M164" s="141"/>
      <c r="N164" s="121"/>
      <c r="O164" s="121"/>
      <c r="P164" s="142"/>
      <c r="Q164" s="259"/>
      <c r="R164" s="121"/>
      <c r="S164" s="121"/>
      <c r="T164" s="121"/>
      <c r="U164" s="121"/>
      <c r="V164" s="139"/>
      <c r="W164" s="141"/>
      <c r="X164" s="121"/>
      <c r="Y164" s="121"/>
      <c r="Z164" s="121"/>
      <c r="AA164" s="121"/>
      <c r="AB164" s="121"/>
      <c r="AC164" s="120"/>
      <c r="AD164" s="121"/>
      <c r="AE164" s="142"/>
      <c r="AF164" s="168"/>
      <c r="AG164" s="165"/>
      <c r="AH164" s="165"/>
      <c r="AI164" s="207"/>
      <c r="AJ164" s="164"/>
      <c r="AK164" s="164"/>
      <c r="AL164" s="167"/>
      <c r="AM164" s="168"/>
      <c r="AN164" s="185"/>
      <c r="AO164" s="304"/>
      <c r="AP164" s="217"/>
      <c r="AQ164" s="217"/>
      <c r="AR164" s="217"/>
      <c r="AS164" s="217"/>
      <c r="AT164" s="217"/>
      <c r="AU164" s="217"/>
      <c r="AV164" s="218"/>
      <c r="AW164" s="217"/>
      <c r="AX164" s="232"/>
      <c r="AY164" s="236"/>
      <c r="AZ164" s="221"/>
      <c r="BA164" s="221"/>
      <c r="BB164" s="221"/>
      <c r="BC164" s="219"/>
      <c r="BD164" s="219"/>
      <c r="BE164" s="220"/>
      <c r="BF164" s="228"/>
      <c r="BG164" s="221"/>
      <c r="BH164" s="222"/>
      <c r="BI164" s="242"/>
      <c r="BJ164" s="242"/>
      <c r="BK164" s="242"/>
      <c r="BL164" s="242"/>
      <c r="BM164" s="242"/>
      <c r="BN164" s="242"/>
      <c r="BO164" s="243"/>
      <c r="BP164" s="242"/>
      <c r="BQ164" s="245"/>
      <c r="BR164" s="253"/>
      <c r="BS164" s="254"/>
      <c r="BT164" s="254"/>
      <c r="BU164" s="254"/>
      <c r="BV164" s="251"/>
      <c r="BW164" s="251"/>
      <c r="BX164" s="252"/>
      <c r="BY164" s="253"/>
      <c r="BZ164" s="254"/>
      <c r="CA164" s="256"/>
    </row>
    <row r="165" spans="1:79" ht="151.5" customHeight="1" x14ac:dyDescent="0.3">
      <c r="A165" s="260" t="str">
        <f>IFERROR(INDEX(Riesgos!$A$7:$M$12,MATCH(E165,INDEX(Riesgos!$A$7:$M$12,,MATCH(E$7,Riesgos!$A$6:$M$6,0)),0),MATCH(A$7,Riesgos!$A$6:$M$6,0)),"")</f>
        <v/>
      </c>
      <c r="B165" s="124" t="str">
        <f>IFERROR(INDEX(Riesgos!$A$7:$M$12,MATCH(E165,INDEX(Riesgos!$A$7:$M$12,,MATCH(E$7,Riesgos!$A$6:$M$6,0)),0),MATCH(B$7,Riesgos!$A$6:$M$6,0)),"")</f>
        <v/>
      </c>
      <c r="C165" s="124"/>
      <c r="D165" s="125" t="str">
        <f>IFERROR(INDEX(Riesgos!$A$7:$M$12,MATCH(E165,INDEX(Riesgos!$A$7:$M$12,,MATCH(E$7,Riesgos!$A$6:$M$6,0)),0),MATCH(D$7,Riesgos!$A$6:$M$6,0)),"")</f>
        <v/>
      </c>
      <c r="E165" s="189"/>
      <c r="F165" s="189"/>
      <c r="G165" s="127" t="str">
        <f t="shared" si="3"/>
        <v/>
      </c>
      <c r="H165" s="198"/>
      <c r="I165" s="129" t="str">
        <f>IF(A164=A165,IFERROR(IF(AND(#REF!="Probabilidad",#REF!="Probabilidad"),(#REF!-(+#REF!*#REF!)),IF(#REF!="Probabilidad",(#REF!-(+#REF!*#REF!)),IF(#REF!="Impacto",#REF!,""))),""),IFERROR(IF(#REF!="Probabilidad",(#REF!-(+#REF!*#REF!)),IF(#REF!="Impacto",#REF!,"")),""))</f>
        <v/>
      </c>
      <c r="J165" s="128" t="str">
        <f>IFERROR(IF(I165="","",IF(I165&lt;='Listas y tablas'!$L$3,"Muy Baja",IF(I165&lt;='Listas y tablas'!$L$4,"Baja",IF(I165&lt;='Listas y tablas'!$L$5,"Media",IF(I165&lt;='Listas y tablas'!$L$6,"Alta","Muy Alta"))))),"")</f>
        <v/>
      </c>
      <c r="K165" s="200"/>
      <c r="L165" s="261"/>
      <c r="M165" s="141"/>
      <c r="N165" s="121"/>
      <c r="O165" s="121"/>
      <c r="P165" s="142"/>
      <c r="Q165" s="259"/>
      <c r="R165" s="121"/>
      <c r="S165" s="121"/>
      <c r="T165" s="121"/>
      <c r="U165" s="121"/>
      <c r="V165" s="139"/>
      <c r="W165" s="141"/>
      <c r="X165" s="121"/>
      <c r="Y165" s="121"/>
      <c r="Z165" s="121"/>
      <c r="AA165" s="121"/>
      <c r="AB165" s="121"/>
      <c r="AC165" s="120"/>
      <c r="AD165" s="121"/>
      <c r="AE165" s="142"/>
      <c r="AF165" s="168"/>
      <c r="AG165" s="165"/>
      <c r="AH165" s="165"/>
      <c r="AI165" s="207"/>
      <c r="AJ165" s="164"/>
      <c r="AK165" s="164"/>
      <c r="AL165" s="167"/>
      <c r="AM165" s="168"/>
      <c r="AN165" s="185"/>
      <c r="AO165" s="304"/>
      <c r="AP165" s="217"/>
      <c r="AQ165" s="217"/>
      <c r="AR165" s="217"/>
      <c r="AS165" s="217"/>
      <c r="AT165" s="217"/>
      <c r="AU165" s="217"/>
      <c r="AV165" s="218"/>
      <c r="AW165" s="217"/>
      <c r="AX165" s="232"/>
      <c r="AY165" s="236"/>
      <c r="AZ165" s="221"/>
      <c r="BA165" s="221"/>
      <c r="BB165" s="221"/>
      <c r="BC165" s="219"/>
      <c r="BD165" s="219"/>
      <c r="BE165" s="220"/>
      <c r="BF165" s="228"/>
      <c r="BG165" s="221"/>
      <c r="BH165" s="222"/>
      <c r="BI165" s="242"/>
      <c r="BJ165" s="242"/>
      <c r="BK165" s="242"/>
      <c r="BL165" s="242"/>
      <c r="BM165" s="242"/>
      <c r="BN165" s="242"/>
      <c r="BO165" s="243"/>
      <c r="BP165" s="242"/>
      <c r="BQ165" s="245"/>
      <c r="BR165" s="253"/>
      <c r="BS165" s="254"/>
      <c r="BT165" s="254"/>
      <c r="BU165" s="254"/>
      <c r="BV165" s="251"/>
      <c r="BW165" s="251"/>
      <c r="BX165" s="252"/>
      <c r="BY165" s="253"/>
      <c r="BZ165" s="254"/>
      <c r="CA165" s="256"/>
    </row>
    <row r="166" spans="1:79" ht="151.5" customHeight="1" x14ac:dyDescent="0.3">
      <c r="A166" s="260" t="str">
        <f>IFERROR(INDEX(Riesgos!$A$7:$M$12,MATCH(E166,INDEX(Riesgos!$A$7:$M$12,,MATCH(E$7,Riesgos!$A$6:$M$6,0)),0),MATCH(A$7,Riesgos!$A$6:$M$6,0)),"")</f>
        <v/>
      </c>
      <c r="B166" s="124" t="str">
        <f>IFERROR(INDEX(Riesgos!$A$7:$M$12,MATCH(E166,INDEX(Riesgos!$A$7:$M$12,,MATCH(E$7,Riesgos!$A$6:$M$6,0)),0),MATCH(B$7,Riesgos!$A$6:$M$6,0)),"")</f>
        <v/>
      </c>
      <c r="C166" s="124"/>
      <c r="D166" s="125" t="str">
        <f>IFERROR(INDEX(Riesgos!$A$7:$M$12,MATCH(E166,INDEX(Riesgos!$A$7:$M$12,,MATCH(E$7,Riesgos!$A$6:$M$6,0)),0),MATCH(D$7,Riesgos!$A$6:$M$6,0)),"")</f>
        <v/>
      </c>
      <c r="E166" s="189"/>
      <c r="F166" s="189"/>
      <c r="G166" s="127" t="str">
        <f t="shared" si="3"/>
        <v/>
      </c>
      <c r="H166" s="198"/>
      <c r="I166" s="129" t="str">
        <f>IF(A165=A166,IFERROR(IF(AND(#REF!="Probabilidad",#REF!="Probabilidad"),(#REF!-(+#REF!*#REF!)),IF(#REF!="Probabilidad",(#REF!-(+#REF!*#REF!)),IF(#REF!="Impacto",#REF!,""))),""),IFERROR(IF(#REF!="Probabilidad",(#REF!-(+#REF!*#REF!)),IF(#REF!="Impacto",#REF!,"")),""))</f>
        <v/>
      </c>
      <c r="J166" s="128" t="str">
        <f>IFERROR(IF(I166="","",IF(I166&lt;='Listas y tablas'!$L$3,"Muy Baja",IF(I166&lt;='Listas y tablas'!$L$4,"Baja",IF(I166&lt;='Listas y tablas'!$L$5,"Media",IF(I166&lt;='Listas y tablas'!$L$6,"Alta","Muy Alta"))))),"")</f>
        <v/>
      </c>
      <c r="K166" s="200"/>
      <c r="L166" s="261"/>
      <c r="M166" s="141"/>
      <c r="N166" s="121"/>
      <c r="O166" s="121"/>
      <c r="P166" s="142"/>
      <c r="Q166" s="259"/>
      <c r="R166" s="121"/>
      <c r="S166" s="121"/>
      <c r="T166" s="121"/>
      <c r="U166" s="121"/>
      <c r="V166" s="139"/>
      <c r="W166" s="141"/>
      <c r="X166" s="121"/>
      <c r="Y166" s="121"/>
      <c r="Z166" s="121"/>
      <c r="AA166" s="121"/>
      <c r="AB166" s="121"/>
      <c r="AC166" s="120"/>
      <c r="AD166" s="121"/>
      <c r="AE166" s="142"/>
      <c r="AF166" s="168"/>
      <c r="AG166" s="165"/>
      <c r="AH166" s="165"/>
      <c r="AI166" s="207"/>
      <c r="AJ166" s="164"/>
      <c r="AK166" s="164"/>
      <c r="AL166" s="167"/>
      <c r="AM166" s="168"/>
      <c r="AN166" s="185"/>
      <c r="AO166" s="304"/>
      <c r="AP166" s="217"/>
      <c r="AQ166" s="217"/>
      <c r="AR166" s="217"/>
      <c r="AS166" s="217"/>
      <c r="AT166" s="217"/>
      <c r="AU166" s="217"/>
      <c r="AV166" s="218"/>
      <c r="AW166" s="217"/>
      <c r="AX166" s="232"/>
      <c r="AY166" s="236"/>
      <c r="AZ166" s="221"/>
      <c r="BA166" s="221"/>
      <c r="BB166" s="221"/>
      <c r="BC166" s="219"/>
      <c r="BD166" s="219"/>
      <c r="BE166" s="220"/>
      <c r="BF166" s="228"/>
      <c r="BG166" s="221"/>
      <c r="BH166" s="222"/>
      <c r="BI166" s="242"/>
      <c r="BJ166" s="242"/>
      <c r="BK166" s="242"/>
      <c r="BL166" s="242"/>
      <c r="BM166" s="242"/>
      <c r="BN166" s="242"/>
      <c r="BO166" s="243"/>
      <c r="BP166" s="242"/>
      <c r="BQ166" s="245"/>
      <c r="BR166" s="253"/>
      <c r="BS166" s="254"/>
      <c r="BT166" s="254"/>
      <c r="BU166" s="254"/>
      <c r="BV166" s="251"/>
      <c r="BW166" s="251"/>
      <c r="BX166" s="252"/>
      <c r="BY166" s="253"/>
      <c r="BZ166" s="254"/>
      <c r="CA166" s="256"/>
    </row>
    <row r="167" spans="1:79" ht="151.5" customHeight="1" x14ac:dyDescent="0.3">
      <c r="A167" s="260" t="str">
        <f>IFERROR(INDEX(Riesgos!$A$7:$M$12,MATCH(E167,INDEX(Riesgos!$A$7:$M$12,,MATCH(E$7,Riesgos!$A$6:$M$6,0)),0),MATCH(A$7,Riesgos!$A$6:$M$6,0)),"")</f>
        <v/>
      </c>
      <c r="B167" s="124" t="str">
        <f>IFERROR(INDEX(Riesgos!$A$7:$M$12,MATCH(E167,INDEX(Riesgos!$A$7:$M$12,,MATCH(E$7,Riesgos!$A$6:$M$6,0)),0),MATCH(B$7,Riesgos!$A$6:$M$6,0)),"")</f>
        <v/>
      </c>
      <c r="C167" s="124"/>
      <c r="D167" s="125" t="str">
        <f>IFERROR(INDEX(Riesgos!$A$7:$M$12,MATCH(E167,INDEX(Riesgos!$A$7:$M$12,,MATCH(E$7,Riesgos!$A$6:$M$6,0)),0),MATCH(D$7,Riesgos!$A$6:$M$6,0)),"")</f>
        <v/>
      </c>
      <c r="E167" s="189"/>
      <c r="F167" s="189"/>
      <c r="G167" s="127" t="str">
        <f t="shared" si="3"/>
        <v/>
      </c>
      <c r="H167" s="198"/>
      <c r="I167" s="129" t="str">
        <f>IF(A166=A167,IFERROR(IF(AND(#REF!="Probabilidad",#REF!="Probabilidad"),(#REF!-(+#REF!*#REF!)),IF(#REF!="Probabilidad",(#REF!-(+#REF!*#REF!)),IF(#REF!="Impacto",#REF!,""))),""),IFERROR(IF(#REF!="Probabilidad",(#REF!-(+#REF!*#REF!)),IF(#REF!="Impacto",#REF!,"")),""))</f>
        <v/>
      </c>
      <c r="J167" s="128" t="str">
        <f>IFERROR(IF(I167="","",IF(I167&lt;='Listas y tablas'!$L$3,"Muy Baja",IF(I167&lt;='Listas y tablas'!$L$4,"Baja",IF(I167&lt;='Listas y tablas'!$L$5,"Media",IF(I167&lt;='Listas y tablas'!$L$6,"Alta","Muy Alta"))))),"")</f>
        <v/>
      </c>
      <c r="K167" s="200"/>
      <c r="L167" s="261"/>
      <c r="M167" s="141"/>
      <c r="N167" s="121"/>
      <c r="O167" s="121"/>
      <c r="P167" s="142"/>
      <c r="Q167" s="259"/>
      <c r="R167" s="121"/>
      <c r="S167" s="121"/>
      <c r="T167" s="121"/>
      <c r="U167" s="121"/>
      <c r="V167" s="139"/>
      <c r="W167" s="141"/>
      <c r="X167" s="121"/>
      <c r="Y167" s="121"/>
      <c r="Z167" s="121"/>
      <c r="AA167" s="121"/>
      <c r="AB167" s="121"/>
      <c r="AC167" s="120"/>
      <c r="AD167" s="121"/>
      <c r="AE167" s="142"/>
      <c r="AF167" s="168"/>
      <c r="AG167" s="165"/>
      <c r="AH167" s="165"/>
      <c r="AI167" s="207"/>
      <c r="AJ167" s="164"/>
      <c r="AK167" s="164"/>
      <c r="AL167" s="167"/>
      <c r="AM167" s="168"/>
      <c r="AN167" s="185"/>
      <c r="AO167" s="304"/>
      <c r="AP167" s="217"/>
      <c r="AQ167" s="217"/>
      <c r="AR167" s="217"/>
      <c r="AS167" s="217"/>
      <c r="AT167" s="217"/>
      <c r="AU167" s="217"/>
      <c r="AV167" s="218"/>
      <c r="AW167" s="217"/>
      <c r="AX167" s="232"/>
      <c r="AY167" s="236"/>
      <c r="AZ167" s="221"/>
      <c r="BA167" s="221"/>
      <c r="BB167" s="221"/>
      <c r="BC167" s="219"/>
      <c r="BD167" s="219"/>
      <c r="BE167" s="220"/>
      <c r="BF167" s="228"/>
      <c r="BG167" s="221"/>
      <c r="BH167" s="222"/>
      <c r="BI167" s="242"/>
      <c r="BJ167" s="242"/>
      <c r="BK167" s="242"/>
      <c r="BL167" s="242"/>
      <c r="BM167" s="242"/>
      <c r="BN167" s="242"/>
      <c r="BO167" s="243"/>
      <c r="BP167" s="242"/>
      <c r="BQ167" s="245"/>
      <c r="BR167" s="253"/>
      <c r="BS167" s="254"/>
      <c r="BT167" s="254"/>
      <c r="BU167" s="254"/>
      <c r="BV167" s="251"/>
      <c r="BW167" s="251"/>
      <c r="BX167" s="252"/>
      <c r="BY167" s="253"/>
      <c r="BZ167" s="254"/>
      <c r="CA167" s="256"/>
    </row>
    <row r="168" spans="1:79" ht="151.5" customHeight="1" x14ac:dyDescent="0.3">
      <c r="A168" s="260" t="str">
        <f>IFERROR(INDEX(Riesgos!$A$7:$M$12,MATCH(E168,INDEX(Riesgos!$A$7:$M$12,,MATCH(E$7,Riesgos!$A$6:$M$6,0)),0),MATCH(A$7,Riesgos!$A$6:$M$6,0)),"")</f>
        <v/>
      </c>
      <c r="B168" s="124" t="str">
        <f>IFERROR(INDEX(Riesgos!$A$7:$M$12,MATCH(E168,INDEX(Riesgos!$A$7:$M$12,,MATCH(E$7,Riesgos!$A$6:$M$6,0)),0),MATCH(B$7,Riesgos!$A$6:$M$6,0)),"")</f>
        <v/>
      </c>
      <c r="C168" s="124"/>
      <c r="D168" s="125" t="str">
        <f>IFERROR(INDEX(Riesgos!$A$7:$M$12,MATCH(E168,INDEX(Riesgos!$A$7:$M$12,,MATCH(E$7,Riesgos!$A$6:$M$6,0)),0),MATCH(D$7,Riesgos!$A$6:$M$6,0)),"")</f>
        <v/>
      </c>
      <c r="E168" s="189"/>
      <c r="F168" s="189"/>
      <c r="G168" s="127" t="str">
        <f t="shared" si="3"/>
        <v/>
      </c>
      <c r="H168" s="198"/>
      <c r="I168" s="129" t="str">
        <f>IF(A167=A168,IFERROR(IF(AND(#REF!="Probabilidad",#REF!="Probabilidad"),(#REF!-(+#REF!*#REF!)),IF(#REF!="Probabilidad",(#REF!-(+#REF!*#REF!)),IF(#REF!="Impacto",#REF!,""))),""),IFERROR(IF(#REF!="Probabilidad",(#REF!-(+#REF!*#REF!)),IF(#REF!="Impacto",#REF!,"")),""))</f>
        <v/>
      </c>
      <c r="J168" s="128" t="str">
        <f>IFERROR(IF(I168="","",IF(I168&lt;='Listas y tablas'!$L$3,"Muy Baja",IF(I168&lt;='Listas y tablas'!$L$4,"Baja",IF(I168&lt;='Listas y tablas'!$L$5,"Media",IF(I168&lt;='Listas y tablas'!$L$6,"Alta","Muy Alta"))))),"")</f>
        <v/>
      </c>
      <c r="K168" s="200"/>
      <c r="L168" s="261"/>
      <c r="M168" s="141"/>
      <c r="N168" s="121"/>
      <c r="O168" s="121"/>
      <c r="P168" s="142"/>
      <c r="Q168" s="259"/>
      <c r="R168" s="121"/>
      <c r="S168" s="121"/>
      <c r="T168" s="121"/>
      <c r="U168" s="121"/>
      <c r="V168" s="139"/>
      <c r="W168" s="141"/>
      <c r="X168" s="121"/>
      <c r="Y168" s="121"/>
      <c r="Z168" s="121"/>
      <c r="AA168" s="121"/>
      <c r="AB168" s="121"/>
      <c r="AC168" s="120"/>
      <c r="AD168" s="121"/>
      <c r="AE168" s="142"/>
      <c r="AF168" s="168"/>
      <c r="AG168" s="165"/>
      <c r="AH168" s="165"/>
      <c r="AI168" s="207"/>
      <c r="AJ168" s="164"/>
      <c r="AK168" s="164"/>
      <c r="AL168" s="167"/>
      <c r="AM168" s="168"/>
      <c r="AN168" s="185"/>
      <c r="AO168" s="304"/>
      <c r="AP168" s="217"/>
      <c r="AQ168" s="217"/>
      <c r="AR168" s="217"/>
      <c r="AS168" s="217"/>
      <c r="AT168" s="217"/>
      <c r="AU168" s="217"/>
      <c r="AV168" s="218"/>
      <c r="AW168" s="217"/>
      <c r="AX168" s="232"/>
      <c r="AY168" s="236"/>
      <c r="AZ168" s="221"/>
      <c r="BA168" s="221"/>
      <c r="BB168" s="221"/>
      <c r="BC168" s="219"/>
      <c r="BD168" s="219"/>
      <c r="BE168" s="220"/>
      <c r="BF168" s="228"/>
      <c r="BG168" s="221"/>
      <c r="BH168" s="222"/>
      <c r="BI168" s="242"/>
      <c r="BJ168" s="242"/>
      <c r="BK168" s="242"/>
      <c r="BL168" s="242"/>
      <c r="BM168" s="242"/>
      <c r="BN168" s="242"/>
      <c r="BO168" s="243"/>
      <c r="BP168" s="242"/>
      <c r="BQ168" s="245"/>
      <c r="BR168" s="253"/>
      <c r="BS168" s="254"/>
      <c r="BT168" s="254"/>
      <c r="BU168" s="254"/>
      <c r="BV168" s="251"/>
      <c r="BW168" s="251"/>
      <c r="BX168" s="252"/>
      <c r="BY168" s="253"/>
      <c r="BZ168" s="254"/>
      <c r="CA168" s="256"/>
    </row>
    <row r="169" spans="1:79" ht="151.5" customHeight="1" x14ac:dyDescent="0.3">
      <c r="A169" s="260" t="str">
        <f>IFERROR(INDEX(Riesgos!$A$7:$M$12,MATCH(E169,INDEX(Riesgos!$A$7:$M$12,,MATCH(E$7,Riesgos!$A$6:$M$6,0)),0),MATCH(A$7,Riesgos!$A$6:$M$6,0)),"")</f>
        <v/>
      </c>
      <c r="B169" s="124" t="str">
        <f>IFERROR(INDEX(Riesgos!$A$7:$M$12,MATCH(E169,INDEX(Riesgos!$A$7:$M$12,,MATCH(E$7,Riesgos!$A$6:$M$6,0)),0),MATCH(B$7,Riesgos!$A$6:$M$6,0)),"")</f>
        <v/>
      </c>
      <c r="C169" s="124"/>
      <c r="D169" s="125" t="str">
        <f>IFERROR(INDEX(Riesgos!$A$7:$M$12,MATCH(E169,INDEX(Riesgos!$A$7:$M$12,,MATCH(E$7,Riesgos!$A$6:$M$6,0)),0),MATCH(D$7,Riesgos!$A$6:$M$6,0)),"")</f>
        <v/>
      </c>
      <c r="E169" s="189"/>
      <c r="F169" s="189"/>
      <c r="G169" s="127" t="str">
        <f t="shared" si="3"/>
        <v/>
      </c>
      <c r="H169" s="198"/>
      <c r="I169" s="129" t="str">
        <f>IF(A168=A169,IFERROR(IF(AND(#REF!="Probabilidad",#REF!="Probabilidad"),(#REF!-(+#REF!*#REF!)),IF(#REF!="Probabilidad",(#REF!-(+#REF!*#REF!)),IF(#REF!="Impacto",#REF!,""))),""),IFERROR(IF(#REF!="Probabilidad",(#REF!-(+#REF!*#REF!)),IF(#REF!="Impacto",#REF!,"")),""))</f>
        <v/>
      </c>
      <c r="J169" s="128" t="str">
        <f>IFERROR(IF(I169="","",IF(I169&lt;='Listas y tablas'!$L$3,"Muy Baja",IF(I169&lt;='Listas y tablas'!$L$4,"Baja",IF(I169&lt;='Listas y tablas'!$L$5,"Media",IF(I169&lt;='Listas y tablas'!$L$6,"Alta","Muy Alta"))))),"")</f>
        <v/>
      </c>
      <c r="K169" s="200"/>
      <c r="L169" s="261"/>
      <c r="M169" s="141"/>
      <c r="N169" s="121"/>
      <c r="O169" s="121"/>
      <c r="P169" s="142"/>
      <c r="Q169" s="259"/>
      <c r="R169" s="121"/>
      <c r="S169" s="121"/>
      <c r="T169" s="121"/>
      <c r="U169" s="121"/>
      <c r="V169" s="139"/>
      <c r="W169" s="141"/>
      <c r="X169" s="121"/>
      <c r="Y169" s="121"/>
      <c r="Z169" s="121"/>
      <c r="AA169" s="121"/>
      <c r="AB169" s="121"/>
      <c r="AC169" s="120"/>
      <c r="AD169" s="121"/>
      <c r="AE169" s="142"/>
      <c r="AF169" s="168"/>
      <c r="AG169" s="165"/>
      <c r="AH169" s="165"/>
      <c r="AI169" s="207"/>
      <c r="AJ169" s="164"/>
      <c r="AK169" s="164"/>
      <c r="AL169" s="167"/>
      <c r="AM169" s="168"/>
      <c r="AN169" s="185"/>
      <c r="AO169" s="304"/>
      <c r="AP169" s="217"/>
      <c r="AQ169" s="217"/>
      <c r="AR169" s="217"/>
      <c r="AS169" s="217"/>
      <c r="AT169" s="217"/>
      <c r="AU169" s="217"/>
      <c r="AV169" s="218"/>
      <c r="AW169" s="217"/>
      <c r="AX169" s="232"/>
      <c r="AY169" s="236"/>
      <c r="AZ169" s="221"/>
      <c r="BA169" s="221"/>
      <c r="BB169" s="221"/>
      <c r="BC169" s="219"/>
      <c r="BD169" s="219"/>
      <c r="BE169" s="220"/>
      <c r="BF169" s="228"/>
      <c r="BG169" s="221"/>
      <c r="BH169" s="222"/>
      <c r="BI169" s="242"/>
      <c r="BJ169" s="242"/>
      <c r="BK169" s="242"/>
      <c r="BL169" s="242"/>
      <c r="BM169" s="242"/>
      <c r="BN169" s="242"/>
      <c r="BO169" s="243"/>
      <c r="BP169" s="242"/>
      <c r="BQ169" s="245"/>
      <c r="BR169" s="253"/>
      <c r="BS169" s="254"/>
      <c r="BT169" s="254"/>
      <c r="BU169" s="254"/>
      <c r="BV169" s="251"/>
      <c r="BW169" s="251"/>
      <c r="BX169" s="252"/>
      <c r="BY169" s="253"/>
      <c r="BZ169" s="254"/>
      <c r="CA169" s="256"/>
    </row>
    <row r="170" spans="1:79" ht="151.5" customHeight="1" x14ac:dyDescent="0.3">
      <c r="A170" s="260" t="str">
        <f>IFERROR(INDEX(Riesgos!$A$7:$M$12,MATCH(E170,INDEX(Riesgos!$A$7:$M$12,,MATCH(E$7,Riesgos!$A$6:$M$6,0)),0),MATCH(A$7,Riesgos!$A$6:$M$6,0)),"")</f>
        <v/>
      </c>
      <c r="B170" s="124" t="str">
        <f>IFERROR(INDEX(Riesgos!$A$7:$M$12,MATCH(E170,INDEX(Riesgos!$A$7:$M$12,,MATCH(E$7,Riesgos!$A$6:$M$6,0)),0),MATCH(B$7,Riesgos!$A$6:$M$6,0)),"")</f>
        <v/>
      </c>
      <c r="C170" s="124"/>
      <c r="D170" s="125" t="str">
        <f>IFERROR(INDEX(Riesgos!$A$7:$M$12,MATCH(E170,INDEX(Riesgos!$A$7:$M$12,,MATCH(E$7,Riesgos!$A$6:$M$6,0)),0),MATCH(D$7,Riesgos!$A$6:$M$6,0)),"")</f>
        <v/>
      </c>
      <c r="E170" s="189"/>
      <c r="F170" s="189"/>
      <c r="G170" s="127" t="str">
        <f t="shared" si="3"/>
        <v/>
      </c>
      <c r="H170" s="198"/>
      <c r="I170" s="129" t="str">
        <f>IF(A169=A170,IFERROR(IF(AND(#REF!="Probabilidad",#REF!="Probabilidad"),(#REF!-(+#REF!*#REF!)),IF(#REF!="Probabilidad",(#REF!-(+#REF!*#REF!)),IF(#REF!="Impacto",#REF!,""))),""),IFERROR(IF(#REF!="Probabilidad",(#REF!-(+#REF!*#REF!)),IF(#REF!="Impacto",#REF!,"")),""))</f>
        <v/>
      </c>
      <c r="J170" s="128" t="str">
        <f>IFERROR(IF(I170="","",IF(I170&lt;='Listas y tablas'!$L$3,"Muy Baja",IF(I170&lt;='Listas y tablas'!$L$4,"Baja",IF(I170&lt;='Listas y tablas'!$L$5,"Media",IF(I170&lt;='Listas y tablas'!$L$6,"Alta","Muy Alta"))))),"")</f>
        <v/>
      </c>
      <c r="K170" s="200"/>
      <c r="L170" s="261"/>
      <c r="M170" s="141"/>
      <c r="N170" s="121"/>
      <c r="O170" s="121"/>
      <c r="P170" s="142"/>
      <c r="Q170" s="259"/>
      <c r="R170" s="121"/>
      <c r="S170" s="121"/>
      <c r="T170" s="121"/>
      <c r="U170" s="121"/>
      <c r="V170" s="139"/>
      <c r="W170" s="141"/>
      <c r="X170" s="121"/>
      <c r="Y170" s="121"/>
      <c r="Z170" s="121"/>
      <c r="AA170" s="121"/>
      <c r="AB170" s="121"/>
      <c r="AC170" s="120"/>
      <c r="AD170" s="121"/>
      <c r="AE170" s="142"/>
      <c r="AF170" s="168"/>
      <c r="AG170" s="165"/>
      <c r="AH170" s="165"/>
      <c r="AI170" s="207"/>
      <c r="AJ170" s="164"/>
      <c r="AK170" s="164"/>
      <c r="AL170" s="167"/>
      <c r="AM170" s="168"/>
      <c r="AN170" s="185"/>
      <c r="AO170" s="304"/>
      <c r="AP170" s="217"/>
      <c r="AQ170" s="217"/>
      <c r="AR170" s="217"/>
      <c r="AS170" s="217"/>
      <c r="AT170" s="217"/>
      <c r="AU170" s="217"/>
      <c r="AV170" s="218"/>
      <c r="AW170" s="217"/>
      <c r="AX170" s="232"/>
      <c r="AY170" s="236"/>
      <c r="AZ170" s="221"/>
      <c r="BA170" s="221"/>
      <c r="BB170" s="221"/>
      <c r="BC170" s="219"/>
      <c r="BD170" s="219"/>
      <c r="BE170" s="220"/>
      <c r="BF170" s="228"/>
      <c r="BG170" s="221"/>
      <c r="BH170" s="222"/>
      <c r="BI170" s="242"/>
      <c r="BJ170" s="242"/>
      <c r="BK170" s="242"/>
      <c r="BL170" s="242"/>
      <c r="BM170" s="242"/>
      <c r="BN170" s="242"/>
      <c r="BO170" s="243"/>
      <c r="BP170" s="242"/>
      <c r="BQ170" s="245"/>
      <c r="BR170" s="253"/>
      <c r="BS170" s="254"/>
      <c r="BT170" s="254"/>
      <c r="BU170" s="254"/>
      <c r="BV170" s="251"/>
      <c r="BW170" s="251"/>
      <c r="BX170" s="252"/>
      <c r="BY170" s="253"/>
      <c r="BZ170" s="254"/>
      <c r="CA170" s="256"/>
    </row>
    <row r="171" spans="1:79" ht="151.5" customHeight="1" x14ac:dyDescent="0.3">
      <c r="A171" s="260" t="str">
        <f>IFERROR(INDEX(Riesgos!$A$7:$M$12,MATCH(E171,INDEX(Riesgos!$A$7:$M$12,,MATCH(E$7,Riesgos!$A$6:$M$6,0)),0),MATCH(A$7,Riesgos!$A$6:$M$6,0)),"")</f>
        <v/>
      </c>
      <c r="B171" s="124" t="str">
        <f>IFERROR(INDEX(Riesgos!$A$7:$M$12,MATCH(E171,INDEX(Riesgos!$A$7:$M$12,,MATCH(E$7,Riesgos!$A$6:$M$6,0)),0),MATCH(B$7,Riesgos!$A$6:$M$6,0)),"")</f>
        <v/>
      </c>
      <c r="C171" s="124"/>
      <c r="D171" s="125" t="str">
        <f>IFERROR(INDEX(Riesgos!$A$7:$M$12,MATCH(E171,INDEX(Riesgos!$A$7:$M$12,,MATCH(E$7,Riesgos!$A$6:$M$6,0)),0),MATCH(D$7,Riesgos!$A$6:$M$6,0)),"")</f>
        <v/>
      </c>
      <c r="E171" s="189"/>
      <c r="F171" s="189"/>
      <c r="G171" s="127" t="str">
        <f t="shared" si="3"/>
        <v/>
      </c>
      <c r="H171" s="198"/>
      <c r="I171" s="129" t="str">
        <f>IF(A170=A171,IFERROR(IF(AND(#REF!="Probabilidad",#REF!="Probabilidad"),(#REF!-(+#REF!*#REF!)),IF(#REF!="Probabilidad",(#REF!-(+#REF!*#REF!)),IF(#REF!="Impacto",#REF!,""))),""),IFERROR(IF(#REF!="Probabilidad",(#REF!-(+#REF!*#REF!)),IF(#REF!="Impacto",#REF!,"")),""))</f>
        <v/>
      </c>
      <c r="J171" s="128" t="str">
        <f>IFERROR(IF(I171="","",IF(I171&lt;='Listas y tablas'!$L$3,"Muy Baja",IF(I171&lt;='Listas y tablas'!$L$4,"Baja",IF(I171&lt;='Listas y tablas'!$L$5,"Media",IF(I171&lt;='Listas y tablas'!$L$6,"Alta","Muy Alta"))))),"")</f>
        <v/>
      </c>
      <c r="K171" s="200"/>
      <c r="L171" s="261"/>
      <c r="M171" s="141"/>
      <c r="N171" s="121"/>
      <c r="O171" s="121"/>
      <c r="P171" s="142"/>
      <c r="Q171" s="259"/>
      <c r="R171" s="121"/>
      <c r="S171" s="121"/>
      <c r="T171" s="121"/>
      <c r="U171" s="121"/>
      <c r="V171" s="139"/>
      <c r="W171" s="141"/>
      <c r="X171" s="121"/>
      <c r="Y171" s="121"/>
      <c r="Z171" s="121"/>
      <c r="AA171" s="121"/>
      <c r="AB171" s="121"/>
      <c r="AC171" s="120"/>
      <c r="AD171" s="121"/>
      <c r="AE171" s="142"/>
      <c r="AF171" s="168"/>
      <c r="AG171" s="165"/>
      <c r="AH171" s="165"/>
      <c r="AI171" s="207"/>
      <c r="AJ171" s="164"/>
      <c r="AK171" s="164"/>
      <c r="AL171" s="167"/>
      <c r="AM171" s="168"/>
      <c r="AN171" s="185"/>
      <c r="AO171" s="304"/>
      <c r="AP171" s="217"/>
      <c r="AQ171" s="217"/>
      <c r="AR171" s="217"/>
      <c r="AS171" s="217"/>
      <c r="AT171" s="217"/>
      <c r="AU171" s="217"/>
      <c r="AV171" s="218"/>
      <c r="AW171" s="217"/>
      <c r="AX171" s="232"/>
      <c r="AY171" s="236"/>
      <c r="AZ171" s="221"/>
      <c r="BA171" s="221"/>
      <c r="BB171" s="221"/>
      <c r="BC171" s="219"/>
      <c r="BD171" s="219"/>
      <c r="BE171" s="220"/>
      <c r="BF171" s="228"/>
      <c r="BG171" s="221"/>
      <c r="BH171" s="222"/>
      <c r="BI171" s="242"/>
      <c r="BJ171" s="242"/>
      <c r="BK171" s="242"/>
      <c r="BL171" s="242"/>
      <c r="BM171" s="242"/>
      <c r="BN171" s="242"/>
      <c r="BO171" s="243"/>
      <c r="BP171" s="242"/>
      <c r="BQ171" s="245"/>
      <c r="BR171" s="253"/>
      <c r="BS171" s="254"/>
      <c r="BT171" s="254"/>
      <c r="BU171" s="254"/>
      <c r="BV171" s="251"/>
      <c r="BW171" s="251"/>
      <c r="BX171" s="252"/>
      <c r="BY171" s="253"/>
      <c r="BZ171" s="254"/>
      <c r="CA171" s="256"/>
    </row>
    <row r="172" spans="1:79" ht="151.5" customHeight="1" x14ac:dyDescent="0.3">
      <c r="A172" s="260" t="str">
        <f>IFERROR(INDEX(Riesgos!$A$7:$M$12,MATCH(E172,INDEX(Riesgos!$A$7:$M$12,,MATCH(E$7,Riesgos!$A$6:$M$6,0)),0),MATCH(A$7,Riesgos!$A$6:$M$6,0)),"")</f>
        <v/>
      </c>
      <c r="B172" s="124" t="str">
        <f>IFERROR(INDEX(Riesgos!$A$7:$M$12,MATCH(E172,INDEX(Riesgos!$A$7:$M$12,,MATCH(E$7,Riesgos!$A$6:$M$6,0)),0),MATCH(B$7,Riesgos!$A$6:$M$6,0)),"")</f>
        <v/>
      </c>
      <c r="C172" s="124"/>
      <c r="D172" s="125" t="str">
        <f>IFERROR(INDEX(Riesgos!$A$7:$M$12,MATCH(E172,INDEX(Riesgos!$A$7:$M$12,,MATCH(E$7,Riesgos!$A$6:$M$6,0)),0),MATCH(D$7,Riesgos!$A$6:$M$6,0)),"")</f>
        <v/>
      </c>
      <c r="E172" s="189"/>
      <c r="F172" s="189"/>
      <c r="G172" s="127" t="str">
        <f t="shared" si="3"/>
        <v/>
      </c>
      <c r="H172" s="198"/>
      <c r="I172" s="129" t="str">
        <f>IF(A171=A172,IFERROR(IF(AND(#REF!="Probabilidad",#REF!="Probabilidad"),(#REF!-(+#REF!*#REF!)),IF(#REF!="Probabilidad",(#REF!-(+#REF!*#REF!)),IF(#REF!="Impacto",#REF!,""))),""),IFERROR(IF(#REF!="Probabilidad",(#REF!-(+#REF!*#REF!)),IF(#REF!="Impacto",#REF!,"")),""))</f>
        <v/>
      </c>
      <c r="J172" s="128" t="str">
        <f>IFERROR(IF(I172="","",IF(I172&lt;='Listas y tablas'!$L$3,"Muy Baja",IF(I172&lt;='Listas y tablas'!$L$4,"Baja",IF(I172&lt;='Listas y tablas'!$L$5,"Media",IF(I172&lt;='Listas y tablas'!$L$6,"Alta","Muy Alta"))))),"")</f>
        <v/>
      </c>
      <c r="K172" s="200"/>
      <c r="L172" s="261"/>
      <c r="M172" s="141"/>
      <c r="N172" s="121"/>
      <c r="O172" s="121"/>
      <c r="P172" s="142"/>
      <c r="Q172" s="259"/>
      <c r="R172" s="121"/>
      <c r="S172" s="121"/>
      <c r="T172" s="121"/>
      <c r="U172" s="121"/>
      <c r="V172" s="139"/>
      <c r="W172" s="141"/>
      <c r="X172" s="121"/>
      <c r="Y172" s="121"/>
      <c r="Z172" s="121"/>
      <c r="AA172" s="121"/>
      <c r="AB172" s="121"/>
      <c r="AC172" s="120"/>
      <c r="AD172" s="121"/>
      <c r="AE172" s="142"/>
      <c r="AF172" s="168"/>
      <c r="AG172" s="165"/>
      <c r="AH172" s="165"/>
      <c r="AI172" s="207"/>
      <c r="AJ172" s="164"/>
      <c r="AK172" s="164"/>
      <c r="AL172" s="167"/>
      <c r="AM172" s="168"/>
      <c r="AN172" s="185"/>
      <c r="AO172" s="304"/>
      <c r="AP172" s="217"/>
      <c r="AQ172" s="217"/>
      <c r="AR172" s="217"/>
      <c r="AS172" s="217"/>
      <c r="AT172" s="217"/>
      <c r="AU172" s="217"/>
      <c r="AV172" s="218"/>
      <c r="AW172" s="217"/>
      <c r="AX172" s="232"/>
      <c r="AY172" s="236"/>
      <c r="AZ172" s="221"/>
      <c r="BA172" s="221"/>
      <c r="BB172" s="221"/>
      <c r="BC172" s="219"/>
      <c r="BD172" s="219"/>
      <c r="BE172" s="220"/>
      <c r="BF172" s="228"/>
      <c r="BG172" s="221"/>
      <c r="BH172" s="222"/>
      <c r="BI172" s="242"/>
      <c r="BJ172" s="242"/>
      <c r="BK172" s="242"/>
      <c r="BL172" s="242"/>
      <c r="BM172" s="242"/>
      <c r="BN172" s="242"/>
      <c r="BO172" s="243"/>
      <c r="BP172" s="242"/>
      <c r="BQ172" s="245"/>
      <c r="BR172" s="253"/>
      <c r="BS172" s="254"/>
      <c r="BT172" s="254"/>
      <c r="BU172" s="254"/>
      <c r="BV172" s="251"/>
      <c r="BW172" s="251"/>
      <c r="BX172" s="252"/>
      <c r="BY172" s="253"/>
      <c r="BZ172" s="254"/>
      <c r="CA172" s="256"/>
    </row>
    <row r="173" spans="1:79" ht="151.5" customHeight="1" x14ac:dyDescent="0.3">
      <c r="A173" s="260" t="str">
        <f>IFERROR(INDEX(Riesgos!$A$7:$M$12,MATCH(E173,INDEX(Riesgos!$A$7:$M$12,,MATCH(E$7,Riesgos!$A$6:$M$6,0)),0),MATCH(A$7,Riesgos!$A$6:$M$6,0)),"")</f>
        <v/>
      </c>
      <c r="B173" s="124" t="str">
        <f>IFERROR(INDEX(Riesgos!$A$7:$M$12,MATCH(E173,INDEX(Riesgos!$A$7:$M$12,,MATCH(E$7,Riesgos!$A$6:$M$6,0)),0),MATCH(B$7,Riesgos!$A$6:$M$6,0)),"")</f>
        <v/>
      </c>
      <c r="C173" s="124"/>
      <c r="D173" s="125" t="str">
        <f>IFERROR(INDEX(Riesgos!$A$7:$M$12,MATCH(E173,INDEX(Riesgos!$A$7:$M$12,,MATCH(E$7,Riesgos!$A$6:$M$6,0)),0),MATCH(D$7,Riesgos!$A$6:$M$6,0)),"")</f>
        <v/>
      </c>
      <c r="E173" s="189"/>
      <c r="F173" s="189"/>
      <c r="G173" s="127" t="str">
        <f t="shared" si="3"/>
        <v/>
      </c>
      <c r="H173" s="198"/>
      <c r="I173" s="129" t="str">
        <f>IF(A172=A173,IFERROR(IF(AND(#REF!="Probabilidad",#REF!="Probabilidad"),(#REF!-(+#REF!*#REF!)),IF(#REF!="Probabilidad",(#REF!-(+#REF!*#REF!)),IF(#REF!="Impacto",#REF!,""))),""),IFERROR(IF(#REF!="Probabilidad",(#REF!-(+#REF!*#REF!)),IF(#REF!="Impacto",#REF!,"")),""))</f>
        <v/>
      </c>
      <c r="J173" s="128" t="str">
        <f>IFERROR(IF(I173="","",IF(I173&lt;='Listas y tablas'!$L$3,"Muy Baja",IF(I173&lt;='Listas y tablas'!$L$4,"Baja",IF(I173&lt;='Listas y tablas'!$L$5,"Media",IF(I173&lt;='Listas y tablas'!$L$6,"Alta","Muy Alta"))))),"")</f>
        <v/>
      </c>
      <c r="K173" s="200"/>
      <c r="L173" s="261"/>
      <c r="M173" s="141"/>
      <c r="N173" s="121"/>
      <c r="O173" s="121"/>
      <c r="P173" s="142"/>
      <c r="Q173" s="259"/>
      <c r="R173" s="121"/>
      <c r="S173" s="121"/>
      <c r="T173" s="121"/>
      <c r="U173" s="121"/>
      <c r="V173" s="139"/>
      <c r="W173" s="141"/>
      <c r="X173" s="121"/>
      <c r="Y173" s="121"/>
      <c r="Z173" s="121"/>
      <c r="AA173" s="121"/>
      <c r="AB173" s="121"/>
      <c r="AC173" s="120"/>
      <c r="AD173" s="121"/>
      <c r="AE173" s="142"/>
      <c r="AF173" s="168"/>
      <c r="AG173" s="165"/>
      <c r="AH173" s="165"/>
      <c r="AI173" s="207"/>
      <c r="AJ173" s="164"/>
      <c r="AK173" s="164"/>
      <c r="AL173" s="167"/>
      <c r="AM173" s="168"/>
      <c r="AN173" s="185"/>
      <c r="AO173" s="304"/>
      <c r="AP173" s="217"/>
      <c r="AQ173" s="217"/>
      <c r="AR173" s="217"/>
      <c r="AS173" s="217"/>
      <c r="AT173" s="217"/>
      <c r="AU173" s="217"/>
      <c r="AV173" s="218"/>
      <c r="AW173" s="217"/>
      <c r="AX173" s="232"/>
      <c r="AY173" s="236"/>
      <c r="AZ173" s="221"/>
      <c r="BA173" s="221"/>
      <c r="BB173" s="221"/>
      <c r="BC173" s="219"/>
      <c r="BD173" s="219"/>
      <c r="BE173" s="220"/>
      <c r="BF173" s="228"/>
      <c r="BG173" s="221"/>
      <c r="BH173" s="222"/>
      <c r="BI173" s="242"/>
      <c r="BJ173" s="242"/>
      <c r="BK173" s="242"/>
      <c r="BL173" s="242"/>
      <c r="BM173" s="242"/>
      <c r="BN173" s="242"/>
      <c r="BO173" s="243"/>
      <c r="BP173" s="242"/>
      <c r="BQ173" s="245"/>
      <c r="BR173" s="253"/>
      <c r="BS173" s="254"/>
      <c r="BT173" s="254"/>
      <c r="BU173" s="254"/>
      <c r="BV173" s="251"/>
      <c r="BW173" s="251"/>
      <c r="BX173" s="252"/>
      <c r="BY173" s="253"/>
      <c r="BZ173" s="254"/>
      <c r="CA173" s="256"/>
    </row>
    <row r="174" spans="1:79" ht="151.5" customHeight="1" x14ac:dyDescent="0.3">
      <c r="A174" s="260" t="str">
        <f>IFERROR(INDEX(Riesgos!$A$7:$M$12,MATCH(E174,INDEX(Riesgos!$A$7:$M$12,,MATCH(E$7,Riesgos!$A$6:$M$6,0)),0),MATCH(A$7,Riesgos!$A$6:$M$6,0)),"")</f>
        <v/>
      </c>
      <c r="B174" s="124" t="str">
        <f>IFERROR(INDEX(Riesgos!$A$7:$M$12,MATCH(E174,INDEX(Riesgos!$A$7:$M$12,,MATCH(E$7,Riesgos!$A$6:$M$6,0)),0),MATCH(B$7,Riesgos!$A$6:$M$6,0)),"")</f>
        <v/>
      </c>
      <c r="C174" s="124"/>
      <c r="D174" s="125" t="str">
        <f>IFERROR(INDEX(Riesgos!$A$7:$M$12,MATCH(E174,INDEX(Riesgos!$A$7:$M$12,,MATCH(E$7,Riesgos!$A$6:$M$6,0)),0),MATCH(D$7,Riesgos!$A$6:$M$6,0)),"")</f>
        <v/>
      </c>
      <c r="E174" s="189"/>
      <c r="F174" s="189"/>
      <c r="G174" s="127" t="str">
        <f t="shared" si="3"/>
        <v/>
      </c>
      <c r="H174" s="198"/>
      <c r="I174" s="129" t="str">
        <f>IF(A173=A174,IFERROR(IF(AND(#REF!="Probabilidad",#REF!="Probabilidad"),(#REF!-(+#REF!*#REF!)),IF(#REF!="Probabilidad",(#REF!-(+#REF!*#REF!)),IF(#REF!="Impacto",#REF!,""))),""),IFERROR(IF(#REF!="Probabilidad",(#REF!-(+#REF!*#REF!)),IF(#REF!="Impacto",#REF!,"")),""))</f>
        <v/>
      </c>
      <c r="J174" s="128" t="str">
        <f>IFERROR(IF(I174="","",IF(I174&lt;='Listas y tablas'!$L$3,"Muy Baja",IF(I174&lt;='Listas y tablas'!$L$4,"Baja",IF(I174&lt;='Listas y tablas'!$L$5,"Media",IF(I174&lt;='Listas y tablas'!$L$6,"Alta","Muy Alta"))))),"")</f>
        <v/>
      </c>
      <c r="K174" s="200"/>
      <c r="L174" s="261"/>
      <c r="M174" s="141"/>
      <c r="N174" s="121"/>
      <c r="O174" s="121"/>
      <c r="P174" s="142"/>
      <c r="Q174" s="259"/>
      <c r="R174" s="121"/>
      <c r="S174" s="121"/>
      <c r="T174" s="121"/>
      <c r="U174" s="121"/>
      <c r="V174" s="139"/>
      <c r="W174" s="141"/>
      <c r="X174" s="121"/>
      <c r="Y174" s="121"/>
      <c r="Z174" s="121"/>
      <c r="AA174" s="121"/>
      <c r="AB174" s="121"/>
      <c r="AC174" s="120"/>
      <c r="AD174" s="121"/>
      <c r="AE174" s="142"/>
      <c r="AF174" s="168"/>
      <c r="AG174" s="165"/>
      <c r="AH174" s="165"/>
      <c r="AI174" s="207"/>
      <c r="AJ174" s="164"/>
      <c r="AK174" s="164"/>
      <c r="AL174" s="167"/>
      <c r="AM174" s="168"/>
      <c r="AN174" s="185"/>
      <c r="AO174" s="304"/>
      <c r="AP174" s="217"/>
      <c r="AQ174" s="217"/>
      <c r="AR174" s="217"/>
      <c r="AS174" s="217"/>
      <c r="AT174" s="217"/>
      <c r="AU174" s="217"/>
      <c r="AV174" s="218"/>
      <c r="AW174" s="217"/>
      <c r="AX174" s="232"/>
      <c r="AY174" s="236"/>
      <c r="AZ174" s="221"/>
      <c r="BA174" s="221"/>
      <c r="BB174" s="221"/>
      <c r="BC174" s="219"/>
      <c r="BD174" s="219"/>
      <c r="BE174" s="220"/>
      <c r="BF174" s="228"/>
      <c r="BG174" s="221"/>
      <c r="BH174" s="222"/>
      <c r="BI174" s="242"/>
      <c r="BJ174" s="242"/>
      <c r="BK174" s="242"/>
      <c r="BL174" s="242"/>
      <c r="BM174" s="242"/>
      <c r="BN174" s="242"/>
      <c r="BO174" s="243"/>
      <c r="BP174" s="242"/>
      <c r="BQ174" s="245"/>
      <c r="BR174" s="253"/>
      <c r="BS174" s="254"/>
      <c r="BT174" s="254"/>
      <c r="BU174" s="254"/>
      <c r="BV174" s="251"/>
      <c r="BW174" s="251"/>
      <c r="BX174" s="252"/>
      <c r="BY174" s="253"/>
      <c r="BZ174" s="254"/>
      <c r="CA174" s="256"/>
    </row>
    <row r="175" spans="1:79" ht="151.5" customHeight="1" x14ac:dyDescent="0.3">
      <c r="A175" s="260" t="str">
        <f>IFERROR(INDEX(Riesgos!$A$7:$M$12,MATCH(E175,INDEX(Riesgos!$A$7:$M$12,,MATCH(E$7,Riesgos!$A$6:$M$6,0)),0),MATCH(A$7,Riesgos!$A$6:$M$6,0)),"")</f>
        <v/>
      </c>
      <c r="B175" s="124" t="str">
        <f>IFERROR(INDEX(Riesgos!$A$7:$M$12,MATCH(E175,INDEX(Riesgos!$A$7:$M$12,,MATCH(E$7,Riesgos!$A$6:$M$6,0)),0),MATCH(B$7,Riesgos!$A$6:$M$6,0)),"")</f>
        <v/>
      </c>
      <c r="C175" s="124"/>
      <c r="D175" s="125" t="str">
        <f>IFERROR(INDEX(Riesgos!$A$7:$M$12,MATCH(E175,INDEX(Riesgos!$A$7:$M$12,,MATCH(E$7,Riesgos!$A$6:$M$6,0)),0),MATCH(D$7,Riesgos!$A$6:$M$6,0)),"")</f>
        <v/>
      </c>
      <c r="E175" s="189"/>
      <c r="F175" s="189"/>
      <c r="G175" s="127" t="str">
        <f t="shared" si="3"/>
        <v/>
      </c>
      <c r="H175" s="198"/>
      <c r="I175" s="129" t="str">
        <f>IF(A174=A175,IFERROR(IF(AND(#REF!="Probabilidad",#REF!="Probabilidad"),(#REF!-(+#REF!*#REF!)),IF(#REF!="Probabilidad",(#REF!-(+#REF!*#REF!)),IF(#REF!="Impacto",#REF!,""))),""),IFERROR(IF(#REF!="Probabilidad",(#REF!-(+#REF!*#REF!)),IF(#REF!="Impacto",#REF!,"")),""))</f>
        <v/>
      </c>
      <c r="J175" s="128" t="str">
        <f>IFERROR(IF(I175="","",IF(I175&lt;='Listas y tablas'!$L$3,"Muy Baja",IF(I175&lt;='Listas y tablas'!$L$4,"Baja",IF(I175&lt;='Listas y tablas'!$L$5,"Media",IF(I175&lt;='Listas y tablas'!$L$6,"Alta","Muy Alta"))))),"")</f>
        <v/>
      </c>
      <c r="K175" s="200"/>
      <c r="L175" s="261"/>
      <c r="M175" s="141"/>
      <c r="N175" s="121"/>
      <c r="O175" s="121"/>
      <c r="P175" s="142"/>
      <c r="Q175" s="259"/>
      <c r="R175" s="121"/>
      <c r="S175" s="121"/>
      <c r="T175" s="121"/>
      <c r="U175" s="121"/>
      <c r="V175" s="139"/>
      <c r="W175" s="141"/>
      <c r="X175" s="121"/>
      <c r="Y175" s="121"/>
      <c r="Z175" s="121"/>
      <c r="AA175" s="121"/>
      <c r="AB175" s="121"/>
      <c r="AC175" s="120"/>
      <c r="AD175" s="121"/>
      <c r="AE175" s="142"/>
      <c r="AF175" s="168"/>
      <c r="AG175" s="165"/>
      <c r="AH175" s="165"/>
      <c r="AI175" s="207"/>
      <c r="AJ175" s="164"/>
      <c r="AK175" s="164"/>
      <c r="AL175" s="167"/>
      <c r="AM175" s="168"/>
      <c r="AN175" s="185"/>
      <c r="AO175" s="304"/>
      <c r="AP175" s="217"/>
      <c r="AQ175" s="217"/>
      <c r="AR175" s="217"/>
      <c r="AS175" s="217"/>
      <c r="AT175" s="217"/>
      <c r="AU175" s="217"/>
      <c r="AV175" s="218"/>
      <c r="AW175" s="217"/>
      <c r="AX175" s="232"/>
      <c r="AY175" s="236"/>
      <c r="AZ175" s="221"/>
      <c r="BA175" s="221"/>
      <c r="BB175" s="221"/>
      <c r="BC175" s="219"/>
      <c r="BD175" s="219"/>
      <c r="BE175" s="220"/>
      <c r="BF175" s="228"/>
      <c r="BG175" s="221"/>
      <c r="BH175" s="222"/>
      <c r="BI175" s="242"/>
      <c r="BJ175" s="242"/>
      <c r="BK175" s="242"/>
      <c r="BL175" s="242"/>
      <c r="BM175" s="242"/>
      <c r="BN175" s="242"/>
      <c r="BO175" s="243"/>
      <c r="BP175" s="242"/>
      <c r="BQ175" s="245"/>
      <c r="BR175" s="253"/>
      <c r="BS175" s="254"/>
      <c r="BT175" s="254"/>
      <c r="BU175" s="254"/>
      <c r="BV175" s="251"/>
      <c r="BW175" s="251"/>
      <c r="BX175" s="252"/>
      <c r="BY175" s="253"/>
      <c r="BZ175" s="254"/>
      <c r="CA175" s="256"/>
    </row>
    <row r="176" spans="1:79" ht="151.5" customHeight="1" x14ac:dyDescent="0.3">
      <c r="A176" s="260" t="str">
        <f>IFERROR(INDEX(Riesgos!$A$7:$M$12,MATCH(E176,INDEX(Riesgos!$A$7:$M$12,,MATCH(E$7,Riesgos!$A$6:$M$6,0)),0),MATCH(A$7,Riesgos!$A$6:$M$6,0)),"")</f>
        <v/>
      </c>
      <c r="B176" s="124" t="str">
        <f>IFERROR(INDEX(Riesgos!$A$7:$M$12,MATCH(E176,INDEX(Riesgos!$A$7:$M$12,,MATCH(E$7,Riesgos!$A$6:$M$6,0)),0),MATCH(B$7,Riesgos!$A$6:$M$6,0)),"")</f>
        <v/>
      </c>
      <c r="C176" s="124"/>
      <c r="D176" s="125" t="str">
        <f>IFERROR(INDEX(Riesgos!$A$7:$M$12,MATCH(E176,INDEX(Riesgos!$A$7:$M$12,,MATCH(E$7,Riesgos!$A$6:$M$6,0)),0),MATCH(D$7,Riesgos!$A$6:$M$6,0)),"")</f>
        <v/>
      </c>
      <c r="E176" s="189"/>
      <c r="F176" s="189"/>
      <c r="G176" s="127" t="str">
        <f t="shared" si="3"/>
        <v/>
      </c>
      <c r="H176" s="198"/>
      <c r="I176" s="129" t="str">
        <f>IF(A175=A176,IFERROR(IF(AND(#REF!="Probabilidad",#REF!="Probabilidad"),(#REF!-(+#REF!*#REF!)),IF(#REF!="Probabilidad",(#REF!-(+#REF!*#REF!)),IF(#REF!="Impacto",#REF!,""))),""),IFERROR(IF(#REF!="Probabilidad",(#REF!-(+#REF!*#REF!)),IF(#REF!="Impacto",#REF!,"")),""))</f>
        <v/>
      </c>
      <c r="J176" s="128" t="str">
        <f>IFERROR(IF(I176="","",IF(I176&lt;='Listas y tablas'!$L$3,"Muy Baja",IF(I176&lt;='Listas y tablas'!$L$4,"Baja",IF(I176&lt;='Listas y tablas'!$L$5,"Media",IF(I176&lt;='Listas y tablas'!$L$6,"Alta","Muy Alta"))))),"")</f>
        <v/>
      </c>
      <c r="K176" s="200"/>
      <c r="L176" s="261"/>
      <c r="M176" s="141"/>
      <c r="N176" s="121"/>
      <c r="O176" s="121"/>
      <c r="P176" s="142"/>
      <c r="Q176" s="259"/>
      <c r="R176" s="121"/>
      <c r="S176" s="121"/>
      <c r="T176" s="121"/>
      <c r="U176" s="121"/>
      <c r="V176" s="139"/>
      <c r="W176" s="141"/>
      <c r="X176" s="121"/>
      <c r="Y176" s="121"/>
      <c r="Z176" s="121"/>
      <c r="AA176" s="121"/>
      <c r="AB176" s="121"/>
      <c r="AC176" s="120"/>
      <c r="AD176" s="121"/>
      <c r="AE176" s="142"/>
      <c r="AF176" s="168"/>
      <c r="AG176" s="165"/>
      <c r="AH176" s="165"/>
      <c r="AI176" s="207"/>
      <c r="AJ176" s="164"/>
      <c r="AK176" s="164"/>
      <c r="AL176" s="167"/>
      <c r="AM176" s="168"/>
      <c r="AN176" s="185"/>
      <c r="AO176" s="304"/>
      <c r="AP176" s="217"/>
      <c r="AQ176" s="217"/>
      <c r="AR176" s="217"/>
      <c r="AS176" s="217"/>
      <c r="AT176" s="217"/>
      <c r="AU176" s="217"/>
      <c r="AV176" s="218"/>
      <c r="AW176" s="217"/>
      <c r="AX176" s="232"/>
      <c r="AY176" s="236"/>
      <c r="AZ176" s="221"/>
      <c r="BA176" s="221"/>
      <c r="BB176" s="221"/>
      <c r="BC176" s="219"/>
      <c r="BD176" s="219"/>
      <c r="BE176" s="220"/>
      <c r="BF176" s="228"/>
      <c r="BG176" s="221"/>
      <c r="BH176" s="222"/>
      <c r="BI176" s="242"/>
      <c r="BJ176" s="242"/>
      <c r="BK176" s="242"/>
      <c r="BL176" s="242"/>
      <c r="BM176" s="242"/>
      <c r="BN176" s="242"/>
      <c r="BO176" s="243"/>
      <c r="BP176" s="242"/>
      <c r="BQ176" s="245"/>
      <c r="BR176" s="253"/>
      <c r="BS176" s="254"/>
      <c r="BT176" s="254"/>
      <c r="BU176" s="254"/>
      <c r="BV176" s="251"/>
      <c r="BW176" s="251"/>
      <c r="BX176" s="252"/>
      <c r="BY176" s="253"/>
      <c r="BZ176" s="254"/>
      <c r="CA176" s="256"/>
    </row>
    <row r="177" spans="1:79" ht="151.5" customHeight="1" x14ac:dyDescent="0.3">
      <c r="A177" s="260" t="str">
        <f>IFERROR(INDEX(Riesgos!$A$7:$M$12,MATCH(E177,INDEX(Riesgos!$A$7:$M$12,,MATCH(E$7,Riesgos!$A$6:$M$6,0)),0),MATCH(A$7,Riesgos!$A$6:$M$6,0)),"")</f>
        <v/>
      </c>
      <c r="B177" s="124" t="str">
        <f>IFERROR(INDEX(Riesgos!$A$7:$M$12,MATCH(E177,INDEX(Riesgos!$A$7:$M$12,,MATCH(E$7,Riesgos!$A$6:$M$6,0)),0),MATCH(B$7,Riesgos!$A$6:$M$6,0)),"")</f>
        <v/>
      </c>
      <c r="C177" s="124"/>
      <c r="D177" s="125" t="str">
        <f>IFERROR(INDEX(Riesgos!$A$7:$M$12,MATCH(E177,INDEX(Riesgos!$A$7:$M$12,,MATCH(E$7,Riesgos!$A$6:$M$6,0)),0),MATCH(D$7,Riesgos!$A$6:$M$6,0)),"")</f>
        <v/>
      </c>
      <c r="E177" s="189"/>
      <c r="F177" s="189"/>
      <c r="G177" s="127" t="str">
        <f t="shared" si="3"/>
        <v/>
      </c>
      <c r="H177" s="198"/>
      <c r="I177" s="129" t="str">
        <f>IF(A176=A177,IFERROR(IF(AND(#REF!="Probabilidad",#REF!="Probabilidad"),(#REF!-(+#REF!*#REF!)),IF(#REF!="Probabilidad",(#REF!-(+#REF!*#REF!)),IF(#REF!="Impacto",#REF!,""))),""),IFERROR(IF(#REF!="Probabilidad",(#REF!-(+#REF!*#REF!)),IF(#REF!="Impacto",#REF!,"")),""))</f>
        <v/>
      </c>
      <c r="J177" s="128" t="str">
        <f>IFERROR(IF(I177="","",IF(I177&lt;='Listas y tablas'!$L$3,"Muy Baja",IF(I177&lt;='Listas y tablas'!$L$4,"Baja",IF(I177&lt;='Listas y tablas'!$L$5,"Media",IF(I177&lt;='Listas y tablas'!$L$6,"Alta","Muy Alta"))))),"")</f>
        <v/>
      </c>
      <c r="K177" s="200"/>
      <c r="L177" s="261"/>
      <c r="M177" s="141"/>
      <c r="N177" s="121"/>
      <c r="O177" s="121"/>
      <c r="P177" s="142"/>
      <c r="Q177" s="259"/>
      <c r="R177" s="121"/>
      <c r="S177" s="121"/>
      <c r="T177" s="121"/>
      <c r="U177" s="121"/>
      <c r="V177" s="139"/>
      <c r="W177" s="141"/>
      <c r="X177" s="121"/>
      <c r="Y177" s="121"/>
      <c r="Z177" s="121"/>
      <c r="AA177" s="121"/>
      <c r="AB177" s="121"/>
      <c r="AC177" s="120"/>
      <c r="AD177" s="121"/>
      <c r="AE177" s="142"/>
      <c r="AF177" s="168"/>
      <c r="AG177" s="165"/>
      <c r="AH177" s="165"/>
      <c r="AI177" s="207"/>
      <c r="AJ177" s="164"/>
      <c r="AK177" s="164"/>
      <c r="AL177" s="167"/>
      <c r="AM177" s="168"/>
      <c r="AN177" s="185"/>
      <c r="AO177" s="304"/>
      <c r="AP177" s="217"/>
      <c r="AQ177" s="217"/>
      <c r="AR177" s="217"/>
      <c r="AS177" s="217"/>
      <c r="AT177" s="217"/>
      <c r="AU177" s="217"/>
      <c r="AV177" s="218"/>
      <c r="AW177" s="217"/>
      <c r="AX177" s="232"/>
      <c r="AY177" s="236"/>
      <c r="AZ177" s="221"/>
      <c r="BA177" s="221"/>
      <c r="BB177" s="221"/>
      <c r="BC177" s="219"/>
      <c r="BD177" s="219"/>
      <c r="BE177" s="220"/>
      <c r="BF177" s="228"/>
      <c r="BG177" s="221"/>
      <c r="BH177" s="222"/>
      <c r="BI177" s="242"/>
      <c r="BJ177" s="242"/>
      <c r="BK177" s="242"/>
      <c r="BL177" s="242"/>
      <c r="BM177" s="242"/>
      <c r="BN177" s="242"/>
      <c r="BO177" s="243"/>
      <c r="BP177" s="242"/>
      <c r="BQ177" s="245"/>
      <c r="BR177" s="253"/>
      <c r="BS177" s="254"/>
      <c r="BT177" s="254"/>
      <c r="BU177" s="254"/>
      <c r="BV177" s="251"/>
      <c r="BW177" s="251"/>
      <c r="BX177" s="252"/>
      <c r="BY177" s="253"/>
      <c r="BZ177" s="254"/>
      <c r="CA177" s="256"/>
    </row>
    <row r="178" spans="1:79" ht="151.5" customHeight="1" x14ac:dyDescent="0.3">
      <c r="A178" s="260" t="str">
        <f>IFERROR(INDEX(Riesgos!$A$7:$M$12,MATCH(E178,INDEX(Riesgos!$A$7:$M$12,,MATCH(E$7,Riesgos!$A$6:$M$6,0)),0),MATCH(A$7,Riesgos!$A$6:$M$6,0)),"")</f>
        <v/>
      </c>
      <c r="B178" s="124" t="str">
        <f>IFERROR(INDEX(Riesgos!$A$7:$M$12,MATCH(E178,INDEX(Riesgos!$A$7:$M$12,,MATCH(E$7,Riesgos!$A$6:$M$6,0)),0),MATCH(B$7,Riesgos!$A$6:$M$6,0)),"")</f>
        <v/>
      </c>
      <c r="C178" s="124"/>
      <c r="D178" s="125" t="str">
        <f>IFERROR(INDEX(Riesgos!$A$7:$M$12,MATCH(E178,INDEX(Riesgos!$A$7:$M$12,,MATCH(E$7,Riesgos!$A$6:$M$6,0)),0),MATCH(D$7,Riesgos!$A$6:$M$6,0)),"")</f>
        <v/>
      </c>
      <c r="E178" s="189"/>
      <c r="F178" s="189"/>
      <c r="G178" s="127" t="str">
        <f t="shared" si="3"/>
        <v/>
      </c>
      <c r="H178" s="198"/>
      <c r="I178" s="129" t="str">
        <f>IF(A177=A178,IFERROR(IF(AND(#REF!="Probabilidad",#REF!="Probabilidad"),(#REF!-(+#REF!*#REF!)),IF(#REF!="Probabilidad",(#REF!-(+#REF!*#REF!)),IF(#REF!="Impacto",#REF!,""))),""),IFERROR(IF(#REF!="Probabilidad",(#REF!-(+#REF!*#REF!)),IF(#REF!="Impacto",#REF!,"")),""))</f>
        <v/>
      </c>
      <c r="J178" s="128" t="str">
        <f>IFERROR(IF(I178="","",IF(I178&lt;='Listas y tablas'!$L$3,"Muy Baja",IF(I178&lt;='Listas y tablas'!$L$4,"Baja",IF(I178&lt;='Listas y tablas'!$L$5,"Media",IF(I178&lt;='Listas y tablas'!$L$6,"Alta","Muy Alta"))))),"")</f>
        <v/>
      </c>
      <c r="K178" s="200"/>
      <c r="L178" s="261"/>
      <c r="M178" s="141"/>
      <c r="N178" s="121"/>
      <c r="O178" s="121"/>
      <c r="P178" s="142"/>
      <c r="Q178" s="259"/>
      <c r="R178" s="121"/>
      <c r="S178" s="121"/>
      <c r="T178" s="121"/>
      <c r="U178" s="121"/>
      <c r="V178" s="139"/>
      <c r="W178" s="141"/>
      <c r="X178" s="121"/>
      <c r="Y178" s="121"/>
      <c r="Z178" s="121"/>
      <c r="AA178" s="121"/>
      <c r="AB178" s="121"/>
      <c r="AC178" s="120"/>
      <c r="AD178" s="121"/>
      <c r="AE178" s="142"/>
      <c r="AF178" s="168"/>
      <c r="AG178" s="165"/>
      <c r="AH178" s="165"/>
      <c r="AI178" s="207"/>
      <c r="AJ178" s="164"/>
      <c r="AK178" s="164"/>
      <c r="AL178" s="167"/>
      <c r="AM178" s="168"/>
      <c r="AN178" s="185"/>
      <c r="AO178" s="304"/>
      <c r="AP178" s="217"/>
      <c r="AQ178" s="217"/>
      <c r="AR178" s="217"/>
      <c r="AS178" s="217"/>
      <c r="AT178" s="217"/>
      <c r="AU178" s="217"/>
      <c r="AV178" s="218"/>
      <c r="AW178" s="217"/>
      <c r="AX178" s="232"/>
      <c r="AY178" s="236"/>
      <c r="AZ178" s="221"/>
      <c r="BA178" s="221"/>
      <c r="BB178" s="221"/>
      <c r="BC178" s="219"/>
      <c r="BD178" s="219"/>
      <c r="BE178" s="220"/>
      <c r="BF178" s="228"/>
      <c r="BG178" s="221"/>
      <c r="BH178" s="222"/>
      <c r="BI178" s="242"/>
      <c r="BJ178" s="242"/>
      <c r="BK178" s="242"/>
      <c r="BL178" s="242"/>
      <c r="BM178" s="242"/>
      <c r="BN178" s="242"/>
      <c r="BO178" s="243"/>
      <c r="BP178" s="242"/>
      <c r="BQ178" s="245"/>
      <c r="BR178" s="253"/>
      <c r="BS178" s="254"/>
      <c r="BT178" s="254"/>
      <c r="BU178" s="254"/>
      <c r="BV178" s="251"/>
      <c r="BW178" s="251"/>
      <c r="BX178" s="252"/>
      <c r="BY178" s="253"/>
      <c r="BZ178" s="254"/>
      <c r="CA178" s="256"/>
    </row>
    <row r="179" spans="1:79" ht="151.5" customHeight="1" x14ac:dyDescent="0.3">
      <c r="A179" s="260" t="str">
        <f>IFERROR(INDEX(Riesgos!$A$7:$M$12,MATCH(E179,INDEX(Riesgos!$A$7:$M$12,,MATCH(E$7,Riesgos!$A$6:$M$6,0)),0),MATCH(A$7,Riesgos!$A$6:$M$6,0)),"")</f>
        <v/>
      </c>
      <c r="B179" s="124" t="str">
        <f>IFERROR(INDEX(Riesgos!$A$7:$M$12,MATCH(E179,INDEX(Riesgos!$A$7:$M$12,,MATCH(E$7,Riesgos!$A$6:$M$6,0)),0),MATCH(B$7,Riesgos!$A$6:$M$6,0)),"")</f>
        <v/>
      </c>
      <c r="C179" s="124"/>
      <c r="D179" s="125" t="str">
        <f>IFERROR(INDEX(Riesgos!$A$7:$M$12,MATCH(E179,INDEX(Riesgos!$A$7:$M$12,,MATCH(E$7,Riesgos!$A$6:$M$6,0)),0),MATCH(D$7,Riesgos!$A$6:$M$6,0)),"")</f>
        <v/>
      </c>
      <c r="E179" s="189"/>
      <c r="F179" s="189"/>
      <c r="G179" s="127" t="str">
        <f t="shared" si="3"/>
        <v/>
      </c>
      <c r="H179" s="198"/>
      <c r="I179" s="129" t="str">
        <f>IF(A178=A179,IFERROR(IF(AND(#REF!="Probabilidad",#REF!="Probabilidad"),(#REF!-(+#REF!*#REF!)),IF(#REF!="Probabilidad",(#REF!-(+#REF!*#REF!)),IF(#REF!="Impacto",#REF!,""))),""),IFERROR(IF(#REF!="Probabilidad",(#REF!-(+#REF!*#REF!)),IF(#REF!="Impacto",#REF!,"")),""))</f>
        <v/>
      </c>
      <c r="J179" s="128" t="str">
        <f>IFERROR(IF(I179="","",IF(I179&lt;='Listas y tablas'!$L$3,"Muy Baja",IF(I179&lt;='Listas y tablas'!$L$4,"Baja",IF(I179&lt;='Listas y tablas'!$L$5,"Media",IF(I179&lt;='Listas y tablas'!$L$6,"Alta","Muy Alta"))))),"")</f>
        <v/>
      </c>
      <c r="K179" s="200"/>
      <c r="L179" s="261"/>
      <c r="M179" s="141"/>
      <c r="N179" s="121"/>
      <c r="O179" s="121"/>
      <c r="P179" s="142"/>
      <c r="Q179" s="259"/>
      <c r="R179" s="121"/>
      <c r="S179" s="121"/>
      <c r="T179" s="121"/>
      <c r="U179" s="121"/>
      <c r="V179" s="139"/>
      <c r="W179" s="141"/>
      <c r="X179" s="121"/>
      <c r="Y179" s="121"/>
      <c r="Z179" s="121"/>
      <c r="AA179" s="121"/>
      <c r="AB179" s="121"/>
      <c r="AC179" s="120"/>
      <c r="AD179" s="121"/>
      <c r="AE179" s="142"/>
      <c r="AF179" s="168"/>
      <c r="AG179" s="165"/>
      <c r="AH179" s="165"/>
      <c r="AI179" s="207"/>
      <c r="AJ179" s="164"/>
      <c r="AK179" s="164"/>
      <c r="AL179" s="167"/>
      <c r="AM179" s="168"/>
      <c r="AN179" s="185"/>
      <c r="AO179" s="304"/>
      <c r="AP179" s="217"/>
      <c r="AQ179" s="217"/>
      <c r="AR179" s="217"/>
      <c r="AS179" s="217"/>
      <c r="AT179" s="217"/>
      <c r="AU179" s="217"/>
      <c r="AV179" s="218"/>
      <c r="AW179" s="217"/>
      <c r="AX179" s="232"/>
      <c r="AY179" s="236"/>
      <c r="AZ179" s="221"/>
      <c r="BA179" s="221"/>
      <c r="BB179" s="221"/>
      <c r="BC179" s="219"/>
      <c r="BD179" s="219"/>
      <c r="BE179" s="220"/>
      <c r="BF179" s="228"/>
      <c r="BG179" s="221"/>
      <c r="BH179" s="222"/>
      <c r="BI179" s="242"/>
      <c r="BJ179" s="242"/>
      <c r="BK179" s="242"/>
      <c r="BL179" s="242"/>
      <c r="BM179" s="242"/>
      <c r="BN179" s="242"/>
      <c r="BO179" s="243"/>
      <c r="BP179" s="242"/>
      <c r="BQ179" s="245"/>
      <c r="BR179" s="253"/>
      <c r="BS179" s="254"/>
      <c r="BT179" s="254"/>
      <c r="BU179" s="254"/>
      <c r="BV179" s="251"/>
      <c r="BW179" s="251"/>
      <c r="BX179" s="252"/>
      <c r="BY179" s="253"/>
      <c r="BZ179" s="254"/>
      <c r="CA179" s="256"/>
    </row>
    <row r="180" spans="1:79" ht="151.5" customHeight="1" x14ac:dyDescent="0.3">
      <c r="A180" s="260" t="str">
        <f>IFERROR(INDEX(Riesgos!$A$7:$M$12,MATCH(E180,INDEX(Riesgos!$A$7:$M$12,,MATCH(E$7,Riesgos!$A$6:$M$6,0)),0),MATCH(A$7,Riesgos!$A$6:$M$6,0)),"")</f>
        <v/>
      </c>
      <c r="B180" s="124" t="str">
        <f>IFERROR(INDEX(Riesgos!$A$7:$M$12,MATCH(E180,INDEX(Riesgos!$A$7:$M$12,,MATCH(E$7,Riesgos!$A$6:$M$6,0)),0),MATCH(B$7,Riesgos!$A$6:$M$6,0)),"")</f>
        <v/>
      </c>
      <c r="C180" s="124"/>
      <c r="D180" s="125" t="str">
        <f>IFERROR(INDEX(Riesgos!$A$7:$M$12,MATCH(E180,INDEX(Riesgos!$A$7:$M$12,,MATCH(E$7,Riesgos!$A$6:$M$6,0)),0),MATCH(D$7,Riesgos!$A$6:$M$6,0)),"")</f>
        <v/>
      </c>
      <c r="E180" s="189"/>
      <c r="F180" s="189"/>
      <c r="G180" s="127" t="str">
        <f t="shared" si="3"/>
        <v/>
      </c>
      <c r="H180" s="198"/>
      <c r="I180" s="129" t="str">
        <f>IF(A179=A180,IFERROR(IF(AND(#REF!="Probabilidad",#REF!="Probabilidad"),(#REF!-(+#REF!*#REF!)),IF(#REF!="Probabilidad",(#REF!-(+#REF!*#REF!)),IF(#REF!="Impacto",#REF!,""))),""),IFERROR(IF(#REF!="Probabilidad",(#REF!-(+#REF!*#REF!)),IF(#REF!="Impacto",#REF!,"")),""))</f>
        <v/>
      </c>
      <c r="J180" s="128" t="str">
        <f>IFERROR(IF(I180="","",IF(I180&lt;='Listas y tablas'!$L$3,"Muy Baja",IF(I180&lt;='Listas y tablas'!$L$4,"Baja",IF(I180&lt;='Listas y tablas'!$L$5,"Media",IF(I180&lt;='Listas y tablas'!$L$6,"Alta","Muy Alta"))))),"")</f>
        <v/>
      </c>
      <c r="K180" s="200"/>
      <c r="L180" s="261"/>
      <c r="M180" s="141"/>
      <c r="N180" s="121"/>
      <c r="O180" s="121"/>
      <c r="P180" s="142"/>
      <c r="Q180" s="259"/>
      <c r="R180" s="121"/>
      <c r="S180" s="121"/>
      <c r="T180" s="121"/>
      <c r="U180" s="121"/>
      <c r="V180" s="139"/>
      <c r="W180" s="141"/>
      <c r="X180" s="121"/>
      <c r="Y180" s="121"/>
      <c r="Z180" s="121"/>
      <c r="AA180" s="121"/>
      <c r="AB180" s="121"/>
      <c r="AC180" s="120"/>
      <c r="AD180" s="121"/>
      <c r="AE180" s="142"/>
      <c r="AF180" s="168"/>
      <c r="AG180" s="165"/>
      <c r="AH180" s="165"/>
      <c r="AI180" s="207"/>
      <c r="AJ180" s="164"/>
      <c r="AK180" s="164"/>
      <c r="AL180" s="167"/>
      <c r="AM180" s="168"/>
      <c r="AN180" s="185"/>
      <c r="AO180" s="304"/>
      <c r="AP180" s="217"/>
      <c r="AQ180" s="217"/>
      <c r="AR180" s="217"/>
      <c r="AS180" s="217"/>
      <c r="AT180" s="217"/>
      <c r="AU180" s="217"/>
      <c r="AV180" s="218"/>
      <c r="AW180" s="217"/>
      <c r="AX180" s="232"/>
      <c r="AY180" s="236"/>
      <c r="AZ180" s="221"/>
      <c r="BA180" s="221"/>
      <c r="BB180" s="221"/>
      <c r="BC180" s="219"/>
      <c r="BD180" s="219"/>
      <c r="BE180" s="220"/>
      <c r="BF180" s="228"/>
      <c r="BG180" s="221"/>
      <c r="BH180" s="222"/>
      <c r="BI180" s="242"/>
      <c r="BJ180" s="242"/>
      <c r="BK180" s="242"/>
      <c r="BL180" s="242"/>
      <c r="BM180" s="242"/>
      <c r="BN180" s="242"/>
      <c r="BO180" s="243"/>
      <c r="BP180" s="242"/>
      <c r="BQ180" s="245"/>
      <c r="BR180" s="253"/>
      <c r="BS180" s="254"/>
      <c r="BT180" s="254"/>
      <c r="BU180" s="254"/>
      <c r="BV180" s="251"/>
      <c r="BW180" s="251"/>
      <c r="BX180" s="252"/>
      <c r="BY180" s="253"/>
      <c r="BZ180" s="254"/>
      <c r="CA180" s="256"/>
    </row>
    <row r="181" spans="1:79" ht="151.5" customHeight="1" x14ac:dyDescent="0.3">
      <c r="A181" s="260" t="str">
        <f>IFERROR(INDEX(Riesgos!$A$7:$M$12,MATCH(E181,INDEX(Riesgos!$A$7:$M$12,,MATCH(E$7,Riesgos!$A$6:$M$6,0)),0),MATCH(A$7,Riesgos!$A$6:$M$6,0)),"")</f>
        <v/>
      </c>
      <c r="B181" s="124" t="str">
        <f>IFERROR(INDEX(Riesgos!$A$7:$M$12,MATCH(E181,INDEX(Riesgos!$A$7:$M$12,,MATCH(E$7,Riesgos!$A$6:$M$6,0)),0),MATCH(B$7,Riesgos!$A$6:$M$6,0)),"")</f>
        <v/>
      </c>
      <c r="C181" s="124"/>
      <c r="D181" s="125" t="str">
        <f>IFERROR(INDEX(Riesgos!$A$7:$M$12,MATCH(E181,INDEX(Riesgos!$A$7:$M$12,,MATCH(E$7,Riesgos!$A$6:$M$6,0)),0),MATCH(D$7,Riesgos!$A$6:$M$6,0)),"")</f>
        <v/>
      </c>
      <c r="E181" s="189"/>
      <c r="F181" s="189"/>
      <c r="G181" s="127" t="str">
        <f t="shared" si="3"/>
        <v/>
      </c>
      <c r="H181" s="198"/>
      <c r="I181" s="129" t="str">
        <f>IF(A180=A181,IFERROR(IF(AND(#REF!="Probabilidad",#REF!="Probabilidad"),(#REF!-(+#REF!*#REF!)),IF(#REF!="Probabilidad",(#REF!-(+#REF!*#REF!)),IF(#REF!="Impacto",#REF!,""))),""),IFERROR(IF(#REF!="Probabilidad",(#REF!-(+#REF!*#REF!)),IF(#REF!="Impacto",#REF!,"")),""))</f>
        <v/>
      </c>
      <c r="J181" s="128" t="str">
        <f>IFERROR(IF(I181="","",IF(I181&lt;='Listas y tablas'!$L$3,"Muy Baja",IF(I181&lt;='Listas y tablas'!$L$4,"Baja",IF(I181&lt;='Listas y tablas'!$L$5,"Media",IF(I181&lt;='Listas y tablas'!$L$6,"Alta","Muy Alta"))))),"")</f>
        <v/>
      </c>
      <c r="K181" s="200"/>
      <c r="L181" s="261"/>
      <c r="M181" s="141"/>
      <c r="N181" s="121"/>
      <c r="O181" s="121"/>
      <c r="P181" s="142"/>
      <c r="Q181" s="259"/>
      <c r="R181" s="121"/>
      <c r="S181" s="121"/>
      <c r="T181" s="121"/>
      <c r="U181" s="121"/>
      <c r="V181" s="139"/>
      <c r="W181" s="141"/>
      <c r="X181" s="121"/>
      <c r="Y181" s="121"/>
      <c r="Z181" s="121"/>
      <c r="AA181" s="121"/>
      <c r="AB181" s="121"/>
      <c r="AC181" s="120"/>
      <c r="AD181" s="121"/>
      <c r="AE181" s="142"/>
      <c r="AF181" s="168"/>
      <c r="AG181" s="165"/>
      <c r="AH181" s="165"/>
      <c r="AI181" s="207"/>
      <c r="AJ181" s="164"/>
      <c r="AK181" s="164"/>
      <c r="AL181" s="167"/>
      <c r="AM181" s="168"/>
      <c r="AN181" s="185"/>
      <c r="AO181" s="304"/>
      <c r="AP181" s="217"/>
      <c r="AQ181" s="217"/>
      <c r="AR181" s="217"/>
      <c r="AS181" s="217"/>
      <c r="AT181" s="217"/>
      <c r="AU181" s="217"/>
      <c r="AV181" s="218"/>
      <c r="AW181" s="217"/>
      <c r="AX181" s="232"/>
      <c r="AY181" s="236"/>
      <c r="AZ181" s="221"/>
      <c r="BA181" s="221"/>
      <c r="BB181" s="221"/>
      <c r="BC181" s="219"/>
      <c r="BD181" s="219"/>
      <c r="BE181" s="220"/>
      <c r="BF181" s="228"/>
      <c r="BG181" s="221"/>
      <c r="BH181" s="222"/>
      <c r="BI181" s="242"/>
      <c r="BJ181" s="242"/>
      <c r="BK181" s="242"/>
      <c r="BL181" s="242"/>
      <c r="BM181" s="242"/>
      <c r="BN181" s="242"/>
      <c r="BO181" s="243"/>
      <c r="BP181" s="242"/>
      <c r="BQ181" s="245"/>
      <c r="BR181" s="253"/>
      <c r="BS181" s="254"/>
      <c r="BT181" s="254"/>
      <c r="BU181" s="254"/>
      <c r="BV181" s="251"/>
      <c r="BW181" s="251"/>
      <c r="BX181" s="252"/>
      <c r="BY181" s="253"/>
      <c r="BZ181" s="254"/>
      <c r="CA181" s="256"/>
    </row>
    <row r="182" spans="1:79" ht="151.5" customHeight="1" x14ac:dyDescent="0.3">
      <c r="A182" s="260" t="str">
        <f>IFERROR(INDEX(Riesgos!$A$7:$M$12,MATCH(E182,INDEX(Riesgos!$A$7:$M$12,,MATCH(E$7,Riesgos!$A$6:$M$6,0)),0),MATCH(A$7,Riesgos!$A$6:$M$6,0)),"")</f>
        <v/>
      </c>
      <c r="B182" s="124" t="str">
        <f>IFERROR(INDEX(Riesgos!$A$7:$M$12,MATCH(E182,INDEX(Riesgos!$A$7:$M$12,,MATCH(E$7,Riesgos!$A$6:$M$6,0)),0),MATCH(B$7,Riesgos!$A$6:$M$6,0)),"")</f>
        <v/>
      </c>
      <c r="C182" s="124"/>
      <c r="D182" s="125" t="str">
        <f>IFERROR(INDEX(Riesgos!$A$7:$M$12,MATCH(E182,INDEX(Riesgos!$A$7:$M$12,,MATCH(E$7,Riesgos!$A$6:$M$6,0)),0),MATCH(D$7,Riesgos!$A$6:$M$6,0)),"")</f>
        <v/>
      </c>
      <c r="E182" s="189"/>
      <c r="F182" s="189"/>
      <c r="G182" s="127" t="str">
        <f t="shared" si="3"/>
        <v/>
      </c>
      <c r="H182" s="198"/>
      <c r="I182" s="129" t="str">
        <f>IF(A181=A182,IFERROR(IF(AND(#REF!="Probabilidad",#REF!="Probabilidad"),(#REF!-(+#REF!*#REF!)),IF(#REF!="Probabilidad",(#REF!-(+#REF!*#REF!)),IF(#REF!="Impacto",#REF!,""))),""),IFERROR(IF(#REF!="Probabilidad",(#REF!-(+#REF!*#REF!)),IF(#REF!="Impacto",#REF!,"")),""))</f>
        <v/>
      </c>
      <c r="J182" s="128" t="str">
        <f>IFERROR(IF(I182="","",IF(I182&lt;='Listas y tablas'!$L$3,"Muy Baja",IF(I182&lt;='Listas y tablas'!$L$4,"Baja",IF(I182&lt;='Listas y tablas'!$L$5,"Media",IF(I182&lt;='Listas y tablas'!$L$6,"Alta","Muy Alta"))))),"")</f>
        <v/>
      </c>
      <c r="K182" s="200"/>
      <c r="L182" s="261"/>
      <c r="M182" s="141"/>
      <c r="N182" s="121"/>
      <c r="O182" s="121"/>
      <c r="P182" s="142"/>
      <c r="Q182" s="259"/>
      <c r="R182" s="121"/>
      <c r="S182" s="121"/>
      <c r="T182" s="121"/>
      <c r="U182" s="121"/>
      <c r="V182" s="139"/>
      <c r="W182" s="141"/>
      <c r="X182" s="121"/>
      <c r="Y182" s="121"/>
      <c r="Z182" s="121"/>
      <c r="AA182" s="121"/>
      <c r="AB182" s="121"/>
      <c r="AC182" s="120"/>
      <c r="AD182" s="121"/>
      <c r="AE182" s="142"/>
      <c r="AF182" s="168"/>
      <c r="AG182" s="165"/>
      <c r="AH182" s="165"/>
      <c r="AI182" s="207"/>
      <c r="AJ182" s="164"/>
      <c r="AK182" s="164"/>
      <c r="AL182" s="167"/>
      <c r="AM182" s="168"/>
      <c r="AN182" s="185"/>
      <c r="AO182" s="304"/>
      <c r="AP182" s="217"/>
      <c r="AQ182" s="217"/>
      <c r="AR182" s="217"/>
      <c r="AS182" s="217"/>
      <c r="AT182" s="217"/>
      <c r="AU182" s="217"/>
      <c r="AV182" s="218"/>
      <c r="AW182" s="217"/>
      <c r="AX182" s="232"/>
      <c r="AY182" s="236"/>
      <c r="AZ182" s="221"/>
      <c r="BA182" s="221"/>
      <c r="BB182" s="221"/>
      <c r="BC182" s="219"/>
      <c r="BD182" s="219"/>
      <c r="BE182" s="220"/>
      <c r="BF182" s="228"/>
      <c r="BG182" s="221"/>
      <c r="BH182" s="222"/>
      <c r="BI182" s="242"/>
      <c r="BJ182" s="242"/>
      <c r="BK182" s="242"/>
      <c r="BL182" s="242"/>
      <c r="BM182" s="242"/>
      <c r="BN182" s="242"/>
      <c r="BO182" s="243"/>
      <c r="BP182" s="242"/>
      <c r="BQ182" s="245"/>
      <c r="BR182" s="253"/>
      <c r="BS182" s="254"/>
      <c r="BT182" s="254"/>
      <c r="BU182" s="254"/>
      <c r="BV182" s="251"/>
      <c r="BW182" s="251"/>
      <c r="BX182" s="252"/>
      <c r="BY182" s="253"/>
      <c r="BZ182" s="254"/>
      <c r="CA182" s="256"/>
    </row>
    <row r="183" spans="1:79" ht="151.5" customHeight="1" x14ac:dyDescent="0.3">
      <c r="A183" s="260" t="str">
        <f>IFERROR(INDEX(Riesgos!$A$7:$M$12,MATCH(E183,INDEX(Riesgos!$A$7:$M$12,,MATCH(E$7,Riesgos!$A$6:$M$6,0)),0),MATCH(A$7,Riesgos!$A$6:$M$6,0)),"")</f>
        <v/>
      </c>
      <c r="B183" s="124" t="str">
        <f>IFERROR(INDEX(Riesgos!$A$7:$M$12,MATCH(E183,INDEX(Riesgos!$A$7:$M$12,,MATCH(E$7,Riesgos!$A$6:$M$6,0)),0),MATCH(B$7,Riesgos!$A$6:$M$6,0)),"")</f>
        <v/>
      </c>
      <c r="C183" s="124"/>
      <c r="D183" s="125" t="str">
        <f>IFERROR(INDEX(Riesgos!$A$7:$M$12,MATCH(E183,INDEX(Riesgos!$A$7:$M$12,,MATCH(E$7,Riesgos!$A$6:$M$6,0)),0),MATCH(D$7,Riesgos!$A$6:$M$6,0)),"")</f>
        <v/>
      </c>
      <c r="E183" s="189"/>
      <c r="F183" s="189"/>
      <c r="G183" s="127" t="str">
        <f t="shared" si="3"/>
        <v/>
      </c>
      <c r="H183" s="198"/>
      <c r="I183" s="129" t="str">
        <f>IF(A182=A183,IFERROR(IF(AND(#REF!="Probabilidad",#REF!="Probabilidad"),(#REF!-(+#REF!*#REF!)),IF(#REF!="Probabilidad",(#REF!-(+#REF!*#REF!)),IF(#REF!="Impacto",#REF!,""))),""),IFERROR(IF(#REF!="Probabilidad",(#REF!-(+#REF!*#REF!)),IF(#REF!="Impacto",#REF!,"")),""))</f>
        <v/>
      </c>
      <c r="J183" s="128" t="str">
        <f>IFERROR(IF(I183="","",IF(I183&lt;='Listas y tablas'!$L$3,"Muy Baja",IF(I183&lt;='Listas y tablas'!$L$4,"Baja",IF(I183&lt;='Listas y tablas'!$L$5,"Media",IF(I183&lt;='Listas y tablas'!$L$6,"Alta","Muy Alta"))))),"")</f>
        <v/>
      </c>
      <c r="K183" s="200"/>
      <c r="L183" s="261"/>
      <c r="M183" s="141"/>
      <c r="N183" s="121"/>
      <c r="O183" s="121"/>
      <c r="P183" s="142"/>
      <c r="Q183" s="259"/>
      <c r="R183" s="121"/>
      <c r="S183" s="121"/>
      <c r="T183" s="121"/>
      <c r="U183" s="121"/>
      <c r="V183" s="139"/>
      <c r="W183" s="141"/>
      <c r="X183" s="121"/>
      <c r="Y183" s="121"/>
      <c r="Z183" s="121"/>
      <c r="AA183" s="121"/>
      <c r="AB183" s="121"/>
      <c r="AC183" s="120"/>
      <c r="AD183" s="121"/>
      <c r="AE183" s="142"/>
      <c r="AF183" s="168"/>
      <c r="AG183" s="165"/>
      <c r="AH183" s="165"/>
      <c r="AI183" s="207"/>
      <c r="AJ183" s="164"/>
      <c r="AK183" s="164"/>
      <c r="AL183" s="167"/>
      <c r="AM183" s="168"/>
      <c r="AN183" s="185"/>
      <c r="AO183" s="304"/>
      <c r="AP183" s="217"/>
      <c r="AQ183" s="217"/>
      <c r="AR183" s="217"/>
      <c r="AS183" s="217"/>
      <c r="AT183" s="217"/>
      <c r="AU183" s="217"/>
      <c r="AV183" s="218"/>
      <c r="AW183" s="217"/>
      <c r="AX183" s="232"/>
      <c r="AY183" s="236"/>
      <c r="AZ183" s="221"/>
      <c r="BA183" s="221"/>
      <c r="BB183" s="221"/>
      <c r="BC183" s="219"/>
      <c r="BD183" s="219"/>
      <c r="BE183" s="220"/>
      <c r="BF183" s="228"/>
      <c r="BG183" s="221"/>
      <c r="BH183" s="222"/>
      <c r="BI183" s="242"/>
      <c r="BJ183" s="242"/>
      <c r="BK183" s="242"/>
      <c r="BL183" s="242"/>
      <c r="BM183" s="242"/>
      <c r="BN183" s="242"/>
      <c r="BO183" s="243"/>
      <c r="BP183" s="242"/>
      <c r="BQ183" s="245"/>
      <c r="BR183" s="253"/>
      <c r="BS183" s="254"/>
      <c r="BT183" s="254"/>
      <c r="BU183" s="254"/>
      <c r="BV183" s="251"/>
      <c r="BW183" s="251"/>
      <c r="BX183" s="252"/>
      <c r="BY183" s="253"/>
      <c r="BZ183" s="254"/>
      <c r="CA183" s="256"/>
    </row>
    <row r="184" spans="1:79" ht="151.5" customHeight="1" x14ac:dyDescent="0.3">
      <c r="A184" s="260" t="str">
        <f>IFERROR(INDEX(Riesgos!$A$7:$M$12,MATCH(E184,INDEX(Riesgos!$A$7:$M$12,,MATCH(E$7,Riesgos!$A$6:$M$6,0)),0),MATCH(A$7,Riesgos!$A$6:$M$6,0)),"")</f>
        <v/>
      </c>
      <c r="B184" s="124" t="str">
        <f>IFERROR(INDEX(Riesgos!$A$7:$M$12,MATCH(E184,INDEX(Riesgos!$A$7:$M$12,,MATCH(E$7,Riesgos!$A$6:$M$6,0)),0),MATCH(B$7,Riesgos!$A$6:$M$6,0)),"")</f>
        <v/>
      </c>
      <c r="C184" s="124"/>
      <c r="D184" s="125" t="str">
        <f>IFERROR(INDEX(Riesgos!$A$7:$M$12,MATCH(E184,INDEX(Riesgos!$A$7:$M$12,,MATCH(E$7,Riesgos!$A$6:$M$6,0)),0),MATCH(D$7,Riesgos!$A$6:$M$6,0)),"")</f>
        <v/>
      </c>
      <c r="E184" s="189"/>
      <c r="F184" s="189"/>
      <c r="G184" s="127" t="str">
        <f t="shared" si="3"/>
        <v/>
      </c>
      <c r="H184" s="198"/>
      <c r="I184" s="129" t="str">
        <f>IF(A183=A184,IFERROR(IF(AND(#REF!="Probabilidad",#REF!="Probabilidad"),(#REF!-(+#REF!*#REF!)),IF(#REF!="Probabilidad",(#REF!-(+#REF!*#REF!)),IF(#REF!="Impacto",#REF!,""))),""),IFERROR(IF(#REF!="Probabilidad",(#REF!-(+#REF!*#REF!)),IF(#REF!="Impacto",#REF!,"")),""))</f>
        <v/>
      </c>
      <c r="J184" s="128" t="str">
        <f>IFERROR(IF(I184="","",IF(I184&lt;='Listas y tablas'!$L$3,"Muy Baja",IF(I184&lt;='Listas y tablas'!$L$4,"Baja",IF(I184&lt;='Listas y tablas'!$L$5,"Media",IF(I184&lt;='Listas y tablas'!$L$6,"Alta","Muy Alta"))))),"")</f>
        <v/>
      </c>
      <c r="K184" s="200"/>
      <c r="L184" s="261"/>
      <c r="M184" s="141"/>
      <c r="N184" s="121"/>
      <c r="O184" s="121"/>
      <c r="P184" s="142"/>
      <c r="Q184" s="259"/>
      <c r="R184" s="121"/>
      <c r="S184" s="121"/>
      <c r="T184" s="121"/>
      <c r="U184" s="121"/>
      <c r="V184" s="139"/>
      <c r="W184" s="141"/>
      <c r="X184" s="121"/>
      <c r="Y184" s="121"/>
      <c r="Z184" s="121"/>
      <c r="AA184" s="121"/>
      <c r="AB184" s="121"/>
      <c r="AC184" s="120"/>
      <c r="AD184" s="121"/>
      <c r="AE184" s="142"/>
      <c r="AF184" s="168"/>
      <c r="AG184" s="165"/>
      <c r="AH184" s="165"/>
      <c r="AI184" s="207"/>
      <c r="AJ184" s="164"/>
      <c r="AK184" s="164"/>
      <c r="AL184" s="167"/>
      <c r="AM184" s="168"/>
      <c r="AN184" s="185"/>
      <c r="AO184" s="304"/>
      <c r="AP184" s="217"/>
      <c r="AQ184" s="217"/>
      <c r="AR184" s="217"/>
      <c r="AS184" s="217"/>
      <c r="AT184" s="217"/>
      <c r="AU184" s="217"/>
      <c r="AV184" s="218"/>
      <c r="AW184" s="217"/>
      <c r="AX184" s="232"/>
      <c r="AY184" s="236"/>
      <c r="AZ184" s="221"/>
      <c r="BA184" s="221"/>
      <c r="BB184" s="221"/>
      <c r="BC184" s="219"/>
      <c r="BD184" s="219"/>
      <c r="BE184" s="220"/>
      <c r="BF184" s="228"/>
      <c r="BG184" s="221"/>
      <c r="BH184" s="222"/>
      <c r="BI184" s="242"/>
      <c r="BJ184" s="242"/>
      <c r="BK184" s="242"/>
      <c r="BL184" s="242"/>
      <c r="BM184" s="242"/>
      <c r="BN184" s="242"/>
      <c r="BO184" s="243"/>
      <c r="BP184" s="242"/>
      <c r="BQ184" s="245"/>
      <c r="BR184" s="253"/>
      <c r="BS184" s="254"/>
      <c r="BT184" s="254"/>
      <c r="BU184" s="254"/>
      <c r="BV184" s="251"/>
      <c r="BW184" s="251"/>
      <c r="BX184" s="252"/>
      <c r="BY184" s="253"/>
      <c r="BZ184" s="254"/>
      <c r="CA184" s="256"/>
    </row>
    <row r="185" spans="1:79" ht="151.5" customHeight="1" x14ac:dyDescent="0.3">
      <c r="A185" s="260" t="str">
        <f>IFERROR(INDEX(Riesgos!$A$7:$M$12,MATCH(E185,INDEX(Riesgos!$A$7:$M$12,,MATCH(E$7,Riesgos!$A$6:$M$6,0)),0),MATCH(A$7,Riesgos!$A$6:$M$6,0)),"")</f>
        <v/>
      </c>
      <c r="B185" s="124" t="str">
        <f>IFERROR(INDEX(Riesgos!$A$7:$M$12,MATCH(E185,INDEX(Riesgos!$A$7:$M$12,,MATCH(E$7,Riesgos!$A$6:$M$6,0)),0),MATCH(B$7,Riesgos!$A$6:$M$6,0)),"")</f>
        <v/>
      </c>
      <c r="C185" s="124"/>
      <c r="D185" s="125" t="str">
        <f>IFERROR(INDEX(Riesgos!$A$7:$M$12,MATCH(E185,INDEX(Riesgos!$A$7:$M$12,,MATCH(E$7,Riesgos!$A$6:$M$6,0)),0),MATCH(D$7,Riesgos!$A$6:$M$6,0)),"")</f>
        <v/>
      </c>
      <c r="E185" s="189"/>
      <c r="F185" s="189"/>
      <c r="G185" s="127" t="str">
        <f t="shared" si="3"/>
        <v/>
      </c>
      <c r="H185" s="198"/>
      <c r="I185" s="129" t="str">
        <f>IF(A184=A185,IFERROR(IF(AND(#REF!="Probabilidad",#REF!="Probabilidad"),(#REF!-(+#REF!*#REF!)),IF(#REF!="Probabilidad",(#REF!-(+#REF!*#REF!)),IF(#REF!="Impacto",#REF!,""))),""),IFERROR(IF(#REF!="Probabilidad",(#REF!-(+#REF!*#REF!)),IF(#REF!="Impacto",#REF!,"")),""))</f>
        <v/>
      </c>
      <c r="J185" s="128" t="str">
        <f>IFERROR(IF(I185="","",IF(I185&lt;='Listas y tablas'!$L$3,"Muy Baja",IF(I185&lt;='Listas y tablas'!$L$4,"Baja",IF(I185&lt;='Listas y tablas'!$L$5,"Media",IF(I185&lt;='Listas y tablas'!$L$6,"Alta","Muy Alta"))))),"")</f>
        <v/>
      </c>
      <c r="K185" s="200"/>
      <c r="L185" s="261"/>
      <c r="M185" s="141"/>
      <c r="N185" s="121"/>
      <c r="O185" s="121"/>
      <c r="P185" s="142"/>
      <c r="Q185" s="259"/>
      <c r="R185" s="121"/>
      <c r="S185" s="121"/>
      <c r="T185" s="121"/>
      <c r="U185" s="121"/>
      <c r="V185" s="139"/>
      <c r="W185" s="141"/>
      <c r="X185" s="121"/>
      <c r="Y185" s="121"/>
      <c r="Z185" s="121"/>
      <c r="AA185" s="121"/>
      <c r="AB185" s="121"/>
      <c r="AC185" s="120"/>
      <c r="AD185" s="121"/>
      <c r="AE185" s="142"/>
      <c r="AF185" s="168"/>
      <c r="AG185" s="165"/>
      <c r="AH185" s="165"/>
      <c r="AI185" s="207"/>
      <c r="AJ185" s="164"/>
      <c r="AK185" s="164"/>
      <c r="AL185" s="167"/>
      <c r="AM185" s="168"/>
      <c r="AN185" s="185"/>
      <c r="AO185" s="304"/>
      <c r="AP185" s="217"/>
      <c r="AQ185" s="217"/>
      <c r="AR185" s="217"/>
      <c r="AS185" s="217"/>
      <c r="AT185" s="217"/>
      <c r="AU185" s="217"/>
      <c r="AV185" s="218"/>
      <c r="AW185" s="217"/>
      <c r="AX185" s="232"/>
      <c r="AY185" s="236"/>
      <c r="AZ185" s="221"/>
      <c r="BA185" s="221"/>
      <c r="BB185" s="221"/>
      <c r="BC185" s="219"/>
      <c r="BD185" s="219"/>
      <c r="BE185" s="220"/>
      <c r="BF185" s="228"/>
      <c r="BG185" s="221"/>
      <c r="BH185" s="222"/>
      <c r="BI185" s="242"/>
      <c r="BJ185" s="242"/>
      <c r="BK185" s="242"/>
      <c r="BL185" s="242"/>
      <c r="BM185" s="242"/>
      <c r="BN185" s="242"/>
      <c r="BO185" s="243"/>
      <c r="BP185" s="242"/>
      <c r="BQ185" s="245"/>
      <c r="BR185" s="253"/>
      <c r="BS185" s="254"/>
      <c r="BT185" s="254"/>
      <c r="BU185" s="254"/>
      <c r="BV185" s="251"/>
      <c r="BW185" s="251"/>
      <c r="BX185" s="252"/>
      <c r="BY185" s="253"/>
      <c r="BZ185" s="254"/>
      <c r="CA185" s="256"/>
    </row>
    <row r="186" spans="1:79" ht="151.5" customHeight="1" x14ac:dyDescent="0.3">
      <c r="A186" s="260" t="str">
        <f>IFERROR(INDEX(Riesgos!$A$7:$M$12,MATCH(E186,INDEX(Riesgos!$A$7:$M$12,,MATCH(E$7,Riesgos!$A$6:$M$6,0)),0),MATCH(A$7,Riesgos!$A$6:$M$6,0)),"")</f>
        <v/>
      </c>
      <c r="B186" s="124" t="str">
        <f>IFERROR(INDEX(Riesgos!$A$7:$M$12,MATCH(E186,INDEX(Riesgos!$A$7:$M$12,,MATCH(E$7,Riesgos!$A$6:$M$6,0)),0),MATCH(B$7,Riesgos!$A$6:$M$6,0)),"")</f>
        <v/>
      </c>
      <c r="C186" s="124"/>
      <c r="D186" s="125" t="str">
        <f>IFERROR(INDEX(Riesgos!$A$7:$M$12,MATCH(E186,INDEX(Riesgos!$A$7:$M$12,,MATCH(E$7,Riesgos!$A$6:$M$6,0)),0),MATCH(D$7,Riesgos!$A$6:$M$6,0)),"")</f>
        <v/>
      </c>
      <c r="E186" s="189"/>
      <c r="F186" s="189"/>
      <c r="G186" s="127" t="str">
        <f t="shared" si="3"/>
        <v/>
      </c>
      <c r="H186" s="198"/>
      <c r="I186" s="129" t="str">
        <f>IF(A185=A186,IFERROR(IF(AND(#REF!="Probabilidad",#REF!="Probabilidad"),(#REF!-(+#REF!*#REF!)),IF(#REF!="Probabilidad",(#REF!-(+#REF!*#REF!)),IF(#REF!="Impacto",#REF!,""))),""),IFERROR(IF(#REF!="Probabilidad",(#REF!-(+#REF!*#REF!)),IF(#REF!="Impacto",#REF!,"")),""))</f>
        <v/>
      </c>
      <c r="J186" s="128" t="str">
        <f>IFERROR(IF(I186="","",IF(I186&lt;='Listas y tablas'!$L$3,"Muy Baja",IF(I186&lt;='Listas y tablas'!$L$4,"Baja",IF(I186&lt;='Listas y tablas'!$L$5,"Media",IF(I186&lt;='Listas y tablas'!$L$6,"Alta","Muy Alta"))))),"")</f>
        <v/>
      </c>
      <c r="K186" s="200"/>
      <c r="L186" s="261"/>
      <c r="M186" s="141"/>
      <c r="N186" s="121"/>
      <c r="O186" s="121"/>
      <c r="P186" s="142"/>
      <c r="Q186" s="259"/>
      <c r="R186" s="121"/>
      <c r="S186" s="121"/>
      <c r="T186" s="121"/>
      <c r="U186" s="121"/>
      <c r="V186" s="139"/>
      <c r="W186" s="141"/>
      <c r="X186" s="121"/>
      <c r="Y186" s="121"/>
      <c r="Z186" s="121"/>
      <c r="AA186" s="121"/>
      <c r="AB186" s="121"/>
      <c r="AC186" s="120"/>
      <c r="AD186" s="121"/>
      <c r="AE186" s="142"/>
      <c r="AF186" s="168"/>
      <c r="AG186" s="165"/>
      <c r="AH186" s="165"/>
      <c r="AI186" s="207"/>
      <c r="AJ186" s="164"/>
      <c r="AK186" s="164"/>
      <c r="AL186" s="167"/>
      <c r="AM186" s="168"/>
      <c r="AN186" s="185"/>
      <c r="AO186" s="304"/>
      <c r="AP186" s="217"/>
      <c r="AQ186" s="217"/>
      <c r="AR186" s="217"/>
      <c r="AS186" s="217"/>
      <c r="AT186" s="217"/>
      <c r="AU186" s="217"/>
      <c r="AV186" s="218"/>
      <c r="AW186" s="217"/>
      <c r="AX186" s="232"/>
      <c r="AY186" s="236"/>
      <c r="AZ186" s="221"/>
      <c r="BA186" s="221"/>
      <c r="BB186" s="221"/>
      <c r="BC186" s="219"/>
      <c r="BD186" s="219"/>
      <c r="BE186" s="220"/>
      <c r="BF186" s="228"/>
      <c r="BG186" s="221"/>
      <c r="BH186" s="222"/>
      <c r="BI186" s="242"/>
      <c r="BJ186" s="242"/>
      <c r="BK186" s="242"/>
      <c r="BL186" s="242"/>
      <c r="BM186" s="242"/>
      <c r="BN186" s="242"/>
      <c r="BO186" s="243"/>
      <c r="BP186" s="242"/>
      <c r="BQ186" s="245"/>
      <c r="BR186" s="253"/>
      <c r="BS186" s="254"/>
      <c r="BT186" s="254"/>
      <c r="BU186" s="254"/>
      <c r="BV186" s="251"/>
      <c r="BW186" s="251"/>
      <c r="BX186" s="252"/>
      <c r="BY186" s="253"/>
      <c r="BZ186" s="254"/>
      <c r="CA186" s="256"/>
    </row>
    <row r="187" spans="1:79" ht="151.5" customHeight="1" x14ac:dyDescent="0.3">
      <c r="A187" s="260" t="str">
        <f>IFERROR(INDEX(Riesgos!$A$7:$M$12,MATCH(E187,INDEX(Riesgos!$A$7:$M$12,,MATCH(E$7,Riesgos!$A$6:$M$6,0)),0),MATCH(A$7,Riesgos!$A$6:$M$6,0)),"")</f>
        <v/>
      </c>
      <c r="B187" s="124" t="str">
        <f>IFERROR(INDEX(Riesgos!$A$7:$M$12,MATCH(E187,INDEX(Riesgos!$A$7:$M$12,,MATCH(E$7,Riesgos!$A$6:$M$6,0)),0),MATCH(B$7,Riesgos!$A$6:$M$6,0)),"")</f>
        <v/>
      </c>
      <c r="C187" s="124"/>
      <c r="D187" s="125" t="str">
        <f>IFERROR(INDEX(Riesgos!$A$7:$M$12,MATCH(E187,INDEX(Riesgos!$A$7:$M$12,,MATCH(E$7,Riesgos!$A$6:$M$6,0)),0),MATCH(D$7,Riesgos!$A$6:$M$6,0)),"")</f>
        <v/>
      </c>
      <c r="E187" s="189"/>
      <c r="F187" s="189"/>
      <c r="G187" s="127" t="str">
        <f t="shared" si="3"/>
        <v/>
      </c>
      <c r="H187" s="198"/>
      <c r="I187" s="129" t="str">
        <f>IF(A186=A187,IFERROR(IF(AND(#REF!="Probabilidad",#REF!="Probabilidad"),(#REF!-(+#REF!*#REF!)),IF(#REF!="Probabilidad",(#REF!-(+#REF!*#REF!)),IF(#REF!="Impacto",#REF!,""))),""),IFERROR(IF(#REF!="Probabilidad",(#REF!-(+#REF!*#REF!)),IF(#REF!="Impacto",#REF!,"")),""))</f>
        <v/>
      </c>
      <c r="J187" s="128" t="str">
        <f>IFERROR(IF(I187="","",IF(I187&lt;='Listas y tablas'!$L$3,"Muy Baja",IF(I187&lt;='Listas y tablas'!$L$4,"Baja",IF(I187&lt;='Listas y tablas'!$L$5,"Media",IF(I187&lt;='Listas y tablas'!$L$6,"Alta","Muy Alta"))))),"")</f>
        <v/>
      </c>
      <c r="K187" s="200"/>
      <c r="L187" s="261"/>
      <c r="M187" s="141"/>
      <c r="N187" s="121"/>
      <c r="O187" s="121"/>
      <c r="P187" s="142"/>
      <c r="Q187" s="259"/>
      <c r="R187" s="121"/>
      <c r="S187" s="121"/>
      <c r="T187" s="121"/>
      <c r="U187" s="121"/>
      <c r="V187" s="139"/>
      <c r="W187" s="141"/>
      <c r="X187" s="121"/>
      <c r="Y187" s="121"/>
      <c r="Z187" s="121"/>
      <c r="AA187" s="121"/>
      <c r="AB187" s="121"/>
      <c r="AC187" s="120"/>
      <c r="AD187" s="121"/>
      <c r="AE187" s="142"/>
      <c r="AF187" s="168"/>
      <c r="AG187" s="165"/>
      <c r="AH187" s="165"/>
      <c r="AI187" s="207"/>
      <c r="AJ187" s="164"/>
      <c r="AK187" s="164"/>
      <c r="AL187" s="167"/>
      <c r="AM187" s="168"/>
      <c r="AN187" s="185"/>
      <c r="AO187" s="304"/>
      <c r="AP187" s="217"/>
      <c r="AQ187" s="217"/>
      <c r="AR187" s="217"/>
      <c r="AS187" s="217"/>
      <c r="AT187" s="217"/>
      <c r="AU187" s="217"/>
      <c r="AV187" s="218"/>
      <c r="AW187" s="217"/>
      <c r="AX187" s="232"/>
      <c r="AY187" s="236"/>
      <c r="AZ187" s="221"/>
      <c r="BA187" s="221"/>
      <c r="BB187" s="221"/>
      <c r="BC187" s="219"/>
      <c r="BD187" s="219"/>
      <c r="BE187" s="220"/>
      <c r="BF187" s="228"/>
      <c r="BG187" s="221"/>
      <c r="BH187" s="222"/>
      <c r="BI187" s="242"/>
      <c r="BJ187" s="242"/>
      <c r="BK187" s="242"/>
      <c r="BL187" s="242"/>
      <c r="BM187" s="242"/>
      <c r="BN187" s="242"/>
      <c r="BO187" s="243"/>
      <c r="BP187" s="242"/>
      <c r="BQ187" s="245"/>
      <c r="BR187" s="253"/>
      <c r="BS187" s="254"/>
      <c r="BT187" s="254"/>
      <c r="BU187" s="254"/>
      <c r="BV187" s="251"/>
      <c r="BW187" s="251"/>
      <c r="BX187" s="252"/>
      <c r="BY187" s="253"/>
      <c r="BZ187" s="254"/>
      <c r="CA187" s="256"/>
    </row>
    <row r="188" spans="1:79" ht="151.5" customHeight="1" x14ac:dyDescent="0.3">
      <c r="A188" s="260" t="str">
        <f>IFERROR(INDEX(Riesgos!$A$7:$M$12,MATCH(E188,INDEX(Riesgos!$A$7:$M$12,,MATCH(E$7,Riesgos!$A$6:$M$6,0)),0),MATCH(A$7,Riesgos!$A$6:$M$6,0)),"")</f>
        <v/>
      </c>
      <c r="B188" s="124" t="str">
        <f>IFERROR(INDEX(Riesgos!$A$7:$M$12,MATCH(E188,INDEX(Riesgos!$A$7:$M$12,,MATCH(E$7,Riesgos!$A$6:$M$6,0)),0),MATCH(B$7,Riesgos!$A$6:$M$6,0)),"")</f>
        <v/>
      </c>
      <c r="C188" s="124"/>
      <c r="D188" s="125" t="str">
        <f>IFERROR(INDEX(Riesgos!$A$7:$M$12,MATCH(E188,INDEX(Riesgos!$A$7:$M$12,,MATCH(E$7,Riesgos!$A$6:$M$6,0)),0),MATCH(D$7,Riesgos!$A$6:$M$6,0)),"")</f>
        <v/>
      </c>
      <c r="E188" s="189"/>
      <c r="F188" s="189"/>
      <c r="G188" s="127" t="str">
        <f t="shared" si="3"/>
        <v/>
      </c>
      <c r="H188" s="198"/>
      <c r="I188" s="129" t="str">
        <f>IF(A187=A188,IFERROR(IF(AND(#REF!="Probabilidad",#REF!="Probabilidad"),(#REF!-(+#REF!*#REF!)),IF(#REF!="Probabilidad",(#REF!-(+#REF!*#REF!)),IF(#REF!="Impacto",#REF!,""))),""),IFERROR(IF(#REF!="Probabilidad",(#REF!-(+#REF!*#REF!)),IF(#REF!="Impacto",#REF!,"")),""))</f>
        <v/>
      </c>
      <c r="J188" s="128" t="str">
        <f>IFERROR(IF(I188="","",IF(I188&lt;='Listas y tablas'!$L$3,"Muy Baja",IF(I188&lt;='Listas y tablas'!$L$4,"Baja",IF(I188&lt;='Listas y tablas'!$L$5,"Media",IF(I188&lt;='Listas y tablas'!$L$6,"Alta","Muy Alta"))))),"")</f>
        <v/>
      </c>
      <c r="K188" s="200"/>
      <c r="L188" s="261"/>
      <c r="M188" s="141"/>
      <c r="N188" s="121"/>
      <c r="O188" s="121"/>
      <c r="P188" s="142"/>
      <c r="Q188" s="259"/>
      <c r="R188" s="121"/>
      <c r="S188" s="121"/>
      <c r="T188" s="121"/>
      <c r="U188" s="121"/>
      <c r="V188" s="139"/>
      <c r="W188" s="141"/>
      <c r="X188" s="121"/>
      <c r="Y188" s="121"/>
      <c r="Z188" s="121"/>
      <c r="AA188" s="121"/>
      <c r="AB188" s="121"/>
      <c r="AC188" s="120"/>
      <c r="AD188" s="121"/>
      <c r="AE188" s="142"/>
      <c r="AF188" s="168"/>
      <c r="AG188" s="165"/>
      <c r="AH188" s="165"/>
      <c r="AI188" s="207"/>
      <c r="AJ188" s="164"/>
      <c r="AK188" s="164"/>
      <c r="AL188" s="167"/>
      <c r="AM188" s="168"/>
      <c r="AN188" s="185"/>
      <c r="AO188" s="304"/>
      <c r="AP188" s="217"/>
      <c r="AQ188" s="217"/>
      <c r="AR188" s="217"/>
      <c r="AS188" s="217"/>
      <c r="AT188" s="217"/>
      <c r="AU188" s="217"/>
      <c r="AV188" s="218"/>
      <c r="AW188" s="217"/>
      <c r="AX188" s="232"/>
      <c r="AY188" s="236"/>
      <c r="AZ188" s="221"/>
      <c r="BA188" s="221"/>
      <c r="BB188" s="221"/>
      <c r="BC188" s="219"/>
      <c r="BD188" s="219"/>
      <c r="BE188" s="220"/>
      <c r="BF188" s="228"/>
      <c r="BG188" s="221"/>
      <c r="BH188" s="222"/>
      <c r="BI188" s="242"/>
      <c r="BJ188" s="242"/>
      <c r="BK188" s="242"/>
      <c r="BL188" s="242"/>
      <c r="BM188" s="242"/>
      <c r="BN188" s="242"/>
      <c r="BO188" s="243"/>
      <c r="BP188" s="242"/>
      <c r="BQ188" s="245"/>
      <c r="BR188" s="253"/>
      <c r="BS188" s="254"/>
      <c r="BT188" s="254"/>
      <c r="BU188" s="254"/>
      <c r="BV188" s="251"/>
      <c r="BW188" s="251"/>
      <c r="BX188" s="252"/>
      <c r="BY188" s="253"/>
      <c r="BZ188" s="254"/>
      <c r="CA188" s="256"/>
    </row>
    <row r="189" spans="1:79" ht="151.5" customHeight="1" x14ac:dyDescent="0.3">
      <c r="A189" s="260" t="str">
        <f>IFERROR(INDEX(Riesgos!$A$7:$M$12,MATCH(E189,INDEX(Riesgos!$A$7:$M$12,,MATCH(E$7,Riesgos!$A$6:$M$6,0)),0),MATCH(A$7,Riesgos!$A$6:$M$6,0)),"")</f>
        <v/>
      </c>
      <c r="B189" s="124" t="str">
        <f>IFERROR(INDEX(Riesgos!$A$7:$M$12,MATCH(E189,INDEX(Riesgos!$A$7:$M$12,,MATCH(E$7,Riesgos!$A$6:$M$6,0)),0),MATCH(B$7,Riesgos!$A$6:$M$6,0)),"")</f>
        <v/>
      </c>
      <c r="C189" s="124"/>
      <c r="D189" s="125" t="str">
        <f>IFERROR(INDEX(Riesgos!$A$7:$M$12,MATCH(E189,INDEX(Riesgos!$A$7:$M$12,,MATCH(E$7,Riesgos!$A$6:$M$6,0)),0),MATCH(D$7,Riesgos!$A$6:$M$6,0)),"")</f>
        <v/>
      </c>
      <c r="E189" s="189"/>
      <c r="F189" s="189"/>
      <c r="G189" s="127" t="str">
        <f t="shared" si="3"/>
        <v/>
      </c>
      <c r="H189" s="198"/>
      <c r="I189" s="129" t="str">
        <f>IF(A188=A189,IFERROR(IF(AND(#REF!="Probabilidad",#REF!="Probabilidad"),(#REF!-(+#REF!*#REF!)),IF(#REF!="Probabilidad",(#REF!-(+#REF!*#REF!)),IF(#REF!="Impacto",#REF!,""))),""),IFERROR(IF(#REF!="Probabilidad",(#REF!-(+#REF!*#REF!)),IF(#REF!="Impacto",#REF!,"")),""))</f>
        <v/>
      </c>
      <c r="J189" s="128" t="str">
        <f>IFERROR(IF(I189="","",IF(I189&lt;='Listas y tablas'!$L$3,"Muy Baja",IF(I189&lt;='Listas y tablas'!$L$4,"Baja",IF(I189&lt;='Listas y tablas'!$L$5,"Media",IF(I189&lt;='Listas y tablas'!$L$6,"Alta","Muy Alta"))))),"")</f>
        <v/>
      </c>
      <c r="K189" s="200"/>
      <c r="L189" s="261"/>
      <c r="M189" s="141"/>
      <c r="N189" s="121"/>
      <c r="O189" s="121"/>
      <c r="P189" s="142"/>
      <c r="Q189" s="259"/>
      <c r="R189" s="121"/>
      <c r="S189" s="121"/>
      <c r="T189" s="121"/>
      <c r="U189" s="121"/>
      <c r="V189" s="139"/>
      <c r="W189" s="141"/>
      <c r="X189" s="121"/>
      <c r="Y189" s="121"/>
      <c r="Z189" s="121"/>
      <c r="AA189" s="121"/>
      <c r="AB189" s="121"/>
      <c r="AC189" s="120"/>
      <c r="AD189" s="121"/>
      <c r="AE189" s="142"/>
      <c r="AF189" s="168"/>
      <c r="AG189" s="165"/>
      <c r="AH189" s="165"/>
      <c r="AI189" s="207"/>
      <c r="AJ189" s="164"/>
      <c r="AK189" s="164"/>
      <c r="AL189" s="167"/>
      <c r="AM189" s="168"/>
      <c r="AN189" s="185"/>
      <c r="AO189" s="304"/>
      <c r="AP189" s="217"/>
      <c r="AQ189" s="217"/>
      <c r="AR189" s="217"/>
      <c r="AS189" s="217"/>
      <c r="AT189" s="217"/>
      <c r="AU189" s="217"/>
      <c r="AV189" s="218"/>
      <c r="AW189" s="217"/>
      <c r="AX189" s="232"/>
      <c r="AY189" s="236"/>
      <c r="AZ189" s="221"/>
      <c r="BA189" s="221"/>
      <c r="BB189" s="221"/>
      <c r="BC189" s="219"/>
      <c r="BD189" s="219"/>
      <c r="BE189" s="220"/>
      <c r="BF189" s="228"/>
      <c r="BG189" s="221"/>
      <c r="BH189" s="222"/>
      <c r="BI189" s="242"/>
      <c r="BJ189" s="242"/>
      <c r="BK189" s="242"/>
      <c r="BL189" s="242"/>
      <c r="BM189" s="242"/>
      <c r="BN189" s="242"/>
      <c r="BO189" s="243"/>
      <c r="BP189" s="242"/>
      <c r="BQ189" s="245"/>
      <c r="BR189" s="253"/>
      <c r="BS189" s="254"/>
      <c r="BT189" s="254"/>
      <c r="BU189" s="254"/>
      <c r="BV189" s="251"/>
      <c r="BW189" s="251"/>
      <c r="BX189" s="252"/>
      <c r="BY189" s="253"/>
      <c r="BZ189" s="254"/>
      <c r="CA189" s="256"/>
    </row>
    <row r="190" spans="1:79" ht="151.5" customHeight="1" x14ac:dyDescent="0.3">
      <c r="A190" s="260" t="str">
        <f>IFERROR(INDEX(Riesgos!$A$7:$M$12,MATCH(E190,INDEX(Riesgos!$A$7:$M$12,,MATCH(E$7,Riesgos!$A$6:$M$6,0)),0),MATCH(A$7,Riesgos!$A$6:$M$6,0)),"")</f>
        <v/>
      </c>
      <c r="B190" s="124" t="str">
        <f>IFERROR(INDEX(Riesgos!$A$7:$M$12,MATCH(E190,INDEX(Riesgos!$A$7:$M$12,,MATCH(E$7,Riesgos!$A$6:$M$6,0)),0),MATCH(B$7,Riesgos!$A$6:$M$6,0)),"")</f>
        <v/>
      </c>
      <c r="C190" s="124"/>
      <c r="D190" s="125" t="str">
        <f>IFERROR(INDEX(Riesgos!$A$7:$M$12,MATCH(E190,INDEX(Riesgos!$A$7:$M$12,,MATCH(E$7,Riesgos!$A$6:$M$6,0)),0),MATCH(D$7,Riesgos!$A$6:$M$6,0)),"")</f>
        <v/>
      </c>
      <c r="E190" s="189"/>
      <c r="F190" s="189"/>
      <c r="G190" s="127" t="str">
        <f t="shared" si="3"/>
        <v/>
      </c>
      <c r="H190" s="198"/>
      <c r="I190" s="129" t="str">
        <f>IF(A189=A190,IFERROR(IF(AND(#REF!="Probabilidad",#REF!="Probabilidad"),(#REF!-(+#REF!*#REF!)),IF(#REF!="Probabilidad",(#REF!-(+#REF!*#REF!)),IF(#REF!="Impacto",#REF!,""))),""),IFERROR(IF(#REF!="Probabilidad",(#REF!-(+#REF!*#REF!)),IF(#REF!="Impacto",#REF!,"")),""))</f>
        <v/>
      </c>
      <c r="J190" s="128" t="str">
        <f>IFERROR(IF(I190="","",IF(I190&lt;='Listas y tablas'!$L$3,"Muy Baja",IF(I190&lt;='Listas y tablas'!$L$4,"Baja",IF(I190&lt;='Listas y tablas'!$L$5,"Media",IF(I190&lt;='Listas y tablas'!$L$6,"Alta","Muy Alta"))))),"")</f>
        <v/>
      </c>
      <c r="K190" s="200"/>
      <c r="L190" s="261"/>
      <c r="M190" s="141"/>
      <c r="N190" s="121"/>
      <c r="O190" s="121"/>
      <c r="P190" s="142"/>
      <c r="Q190" s="259"/>
      <c r="R190" s="121"/>
      <c r="S190" s="121"/>
      <c r="T190" s="121"/>
      <c r="U190" s="121"/>
      <c r="V190" s="139"/>
      <c r="W190" s="141"/>
      <c r="X190" s="121"/>
      <c r="Y190" s="121"/>
      <c r="Z190" s="121"/>
      <c r="AA190" s="121"/>
      <c r="AB190" s="121"/>
      <c r="AC190" s="120"/>
      <c r="AD190" s="121"/>
      <c r="AE190" s="142"/>
      <c r="AF190" s="168"/>
      <c r="AG190" s="165"/>
      <c r="AH190" s="165"/>
      <c r="AI190" s="207"/>
      <c r="AJ190" s="164"/>
      <c r="AK190" s="164"/>
      <c r="AL190" s="167"/>
      <c r="AM190" s="168"/>
      <c r="AN190" s="185"/>
      <c r="AO190" s="304"/>
      <c r="AP190" s="217"/>
      <c r="AQ190" s="217"/>
      <c r="AR190" s="217"/>
      <c r="AS190" s="217"/>
      <c r="AT190" s="217"/>
      <c r="AU190" s="217"/>
      <c r="AV190" s="218"/>
      <c r="AW190" s="217"/>
      <c r="AX190" s="232"/>
      <c r="AY190" s="236"/>
      <c r="AZ190" s="221"/>
      <c r="BA190" s="221"/>
      <c r="BB190" s="221"/>
      <c r="BC190" s="219"/>
      <c r="BD190" s="219"/>
      <c r="BE190" s="220"/>
      <c r="BF190" s="228"/>
      <c r="BG190" s="221"/>
      <c r="BH190" s="222"/>
      <c r="BI190" s="242"/>
      <c r="BJ190" s="242"/>
      <c r="BK190" s="242"/>
      <c r="BL190" s="242"/>
      <c r="BM190" s="242"/>
      <c r="BN190" s="242"/>
      <c r="BO190" s="243"/>
      <c r="BP190" s="242"/>
      <c r="BQ190" s="245"/>
      <c r="BR190" s="253"/>
      <c r="BS190" s="254"/>
      <c r="BT190" s="254"/>
      <c r="BU190" s="254"/>
      <c r="BV190" s="251"/>
      <c r="BW190" s="251"/>
      <c r="BX190" s="252"/>
      <c r="BY190" s="253"/>
      <c r="BZ190" s="254"/>
      <c r="CA190" s="256"/>
    </row>
    <row r="191" spans="1:79" ht="151.5" customHeight="1" x14ac:dyDescent="0.3">
      <c r="A191" s="260" t="str">
        <f>IFERROR(INDEX(Riesgos!$A$7:$M$12,MATCH(E191,INDEX(Riesgos!$A$7:$M$12,,MATCH(E$7,Riesgos!$A$6:$M$6,0)),0),MATCH(A$7,Riesgos!$A$6:$M$6,0)),"")</f>
        <v/>
      </c>
      <c r="B191" s="124" t="str">
        <f>IFERROR(INDEX(Riesgos!$A$7:$M$12,MATCH(E191,INDEX(Riesgos!$A$7:$M$12,,MATCH(E$7,Riesgos!$A$6:$M$6,0)),0),MATCH(B$7,Riesgos!$A$6:$M$6,0)),"")</f>
        <v/>
      </c>
      <c r="C191" s="124"/>
      <c r="D191" s="125" t="str">
        <f>IFERROR(INDEX(Riesgos!$A$7:$M$12,MATCH(E191,INDEX(Riesgos!$A$7:$M$12,,MATCH(E$7,Riesgos!$A$6:$M$6,0)),0),MATCH(D$7,Riesgos!$A$6:$M$6,0)),"")</f>
        <v/>
      </c>
      <c r="E191" s="189"/>
      <c r="F191" s="189"/>
      <c r="G191" s="127" t="str">
        <f t="shared" si="3"/>
        <v/>
      </c>
      <c r="H191" s="198"/>
      <c r="I191" s="129" t="str">
        <f>IF(A190=A191,IFERROR(IF(AND(#REF!="Probabilidad",#REF!="Probabilidad"),(#REF!-(+#REF!*#REF!)),IF(#REF!="Probabilidad",(#REF!-(+#REF!*#REF!)),IF(#REF!="Impacto",#REF!,""))),""),IFERROR(IF(#REF!="Probabilidad",(#REF!-(+#REF!*#REF!)),IF(#REF!="Impacto",#REF!,"")),""))</f>
        <v/>
      </c>
      <c r="J191" s="128" t="str">
        <f>IFERROR(IF(I191="","",IF(I191&lt;='Listas y tablas'!$L$3,"Muy Baja",IF(I191&lt;='Listas y tablas'!$L$4,"Baja",IF(I191&lt;='Listas y tablas'!$L$5,"Media",IF(I191&lt;='Listas y tablas'!$L$6,"Alta","Muy Alta"))))),"")</f>
        <v/>
      </c>
      <c r="K191" s="200"/>
      <c r="L191" s="261"/>
      <c r="M191" s="141"/>
      <c r="N191" s="121"/>
      <c r="O191" s="121"/>
      <c r="P191" s="142"/>
      <c r="Q191" s="259"/>
      <c r="R191" s="121"/>
      <c r="S191" s="121"/>
      <c r="T191" s="121"/>
      <c r="U191" s="121"/>
      <c r="V191" s="139"/>
      <c r="W191" s="141"/>
      <c r="X191" s="121"/>
      <c r="Y191" s="121"/>
      <c r="Z191" s="121"/>
      <c r="AA191" s="121"/>
      <c r="AB191" s="121"/>
      <c r="AC191" s="120"/>
      <c r="AD191" s="121"/>
      <c r="AE191" s="142"/>
      <c r="AF191" s="168"/>
      <c r="AG191" s="165"/>
      <c r="AH191" s="165"/>
      <c r="AI191" s="207"/>
      <c r="AJ191" s="164"/>
      <c r="AK191" s="164"/>
      <c r="AL191" s="167"/>
      <c r="AM191" s="168"/>
      <c r="AN191" s="185"/>
      <c r="AO191" s="304"/>
      <c r="AP191" s="217"/>
      <c r="AQ191" s="217"/>
      <c r="AR191" s="217"/>
      <c r="AS191" s="217"/>
      <c r="AT191" s="217"/>
      <c r="AU191" s="217"/>
      <c r="AV191" s="218"/>
      <c r="AW191" s="217"/>
      <c r="AX191" s="232"/>
      <c r="AY191" s="236"/>
      <c r="AZ191" s="221"/>
      <c r="BA191" s="221"/>
      <c r="BB191" s="221"/>
      <c r="BC191" s="219"/>
      <c r="BD191" s="219"/>
      <c r="BE191" s="220"/>
      <c r="BF191" s="228"/>
      <c r="BG191" s="221"/>
      <c r="BH191" s="222"/>
      <c r="BI191" s="242"/>
      <c r="BJ191" s="242"/>
      <c r="BK191" s="242"/>
      <c r="BL191" s="242"/>
      <c r="BM191" s="242"/>
      <c r="BN191" s="242"/>
      <c r="BO191" s="243"/>
      <c r="BP191" s="242"/>
      <c r="BQ191" s="245"/>
      <c r="BR191" s="253"/>
      <c r="BS191" s="254"/>
      <c r="BT191" s="254"/>
      <c r="BU191" s="254"/>
      <c r="BV191" s="251"/>
      <c r="BW191" s="251"/>
      <c r="BX191" s="252"/>
      <c r="BY191" s="253"/>
      <c r="BZ191" s="254"/>
      <c r="CA191" s="256"/>
    </row>
    <row r="192" spans="1:79" ht="151.5" customHeight="1" x14ac:dyDescent="0.3">
      <c r="A192" s="260" t="str">
        <f>IFERROR(INDEX(Riesgos!$A$7:$M$12,MATCH(E192,INDEX(Riesgos!$A$7:$M$12,,MATCH(E$7,Riesgos!$A$6:$M$6,0)),0),MATCH(A$7,Riesgos!$A$6:$M$6,0)),"")</f>
        <v/>
      </c>
      <c r="B192" s="124" t="str">
        <f>IFERROR(INDEX(Riesgos!$A$7:$M$12,MATCH(E192,INDEX(Riesgos!$A$7:$M$12,,MATCH(E$7,Riesgos!$A$6:$M$6,0)),0),MATCH(B$7,Riesgos!$A$6:$M$6,0)),"")</f>
        <v/>
      </c>
      <c r="C192" s="124"/>
      <c r="D192" s="125" t="str">
        <f>IFERROR(INDEX(Riesgos!$A$7:$M$12,MATCH(E192,INDEX(Riesgos!$A$7:$M$12,,MATCH(E$7,Riesgos!$A$6:$M$6,0)),0),MATCH(D$7,Riesgos!$A$6:$M$6,0)),"")</f>
        <v/>
      </c>
      <c r="E192" s="189"/>
      <c r="F192" s="189"/>
      <c r="G192" s="127" t="str">
        <f t="shared" si="3"/>
        <v/>
      </c>
      <c r="H192" s="198"/>
      <c r="I192" s="129" t="str">
        <f>IF(A191=A192,IFERROR(IF(AND(#REF!="Probabilidad",#REF!="Probabilidad"),(#REF!-(+#REF!*#REF!)),IF(#REF!="Probabilidad",(#REF!-(+#REF!*#REF!)),IF(#REF!="Impacto",#REF!,""))),""),IFERROR(IF(#REF!="Probabilidad",(#REF!-(+#REF!*#REF!)),IF(#REF!="Impacto",#REF!,"")),""))</f>
        <v/>
      </c>
      <c r="J192" s="128" t="str">
        <f>IFERROR(IF(I192="","",IF(I192&lt;='Listas y tablas'!$L$3,"Muy Baja",IF(I192&lt;='Listas y tablas'!$L$4,"Baja",IF(I192&lt;='Listas y tablas'!$L$5,"Media",IF(I192&lt;='Listas y tablas'!$L$6,"Alta","Muy Alta"))))),"")</f>
        <v/>
      </c>
      <c r="K192" s="200"/>
      <c r="L192" s="261"/>
      <c r="M192" s="141"/>
      <c r="N192" s="121"/>
      <c r="O192" s="121"/>
      <c r="P192" s="142"/>
      <c r="Q192" s="259"/>
      <c r="R192" s="121"/>
      <c r="S192" s="121"/>
      <c r="T192" s="121"/>
      <c r="U192" s="121"/>
      <c r="V192" s="139"/>
      <c r="W192" s="141"/>
      <c r="X192" s="121"/>
      <c r="Y192" s="121"/>
      <c r="Z192" s="121"/>
      <c r="AA192" s="121"/>
      <c r="AB192" s="121"/>
      <c r="AC192" s="120"/>
      <c r="AD192" s="121"/>
      <c r="AE192" s="142"/>
      <c r="AF192" s="168"/>
      <c r="AG192" s="165"/>
      <c r="AH192" s="165"/>
      <c r="AI192" s="207"/>
      <c r="AJ192" s="164"/>
      <c r="AK192" s="164"/>
      <c r="AL192" s="167"/>
      <c r="AM192" s="168"/>
      <c r="AN192" s="185"/>
      <c r="AO192" s="304"/>
      <c r="AP192" s="217"/>
      <c r="AQ192" s="217"/>
      <c r="AR192" s="217"/>
      <c r="AS192" s="217"/>
      <c r="AT192" s="217"/>
      <c r="AU192" s="217"/>
      <c r="AV192" s="218"/>
      <c r="AW192" s="217"/>
      <c r="AX192" s="232"/>
      <c r="AY192" s="236"/>
      <c r="AZ192" s="221"/>
      <c r="BA192" s="221"/>
      <c r="BB192" s="221"/>
      <c r="BC192" s="219"/>
      <c r="BD192" s="219"/>
      <c r="BE192" s="220"/>
      <c r="BF192" s="228"/>
      <c r="BG192" s="221"/>
      <c r="BH192" s="222"/>
      <c r="BI192" s="242"/>
      <c r="BJ192" s="242"/>
      <c r="BK192" s="242"/>
      <c r="BL192" s="242"/>
      <c r="BM192" s="242"/>
      <c r="BN192" s="242"/>
      <c r="BO192" s="243"/>
      <c r="BP192" s="242"/>
      <c r="BQ192" s="245"/>
      <c r="BR192" s="253"/>
      <c r="BS192" s="254"/>
      <c r="BT192" s="254"/>
      <c r="BU192" s="254"/>
      <c r="BV192" s="251"/>
      <c r="BW192" s="251"/>
      <c r="BX192" s="252"/>
      <c r="BY192" s="253"/>
      <c r="BZ192" s="254"/>
      <c r="CA192" s="256"/>
    </row>
    <row r="193" spans="1:79" ht="151.5" customHeight="1" x14ac:dyDescent="0.3">
      <c r="A193" s="260" t="str">
        <f>IFERROR(INDEX(Riesgos!$A$7:$M$12,MATCH(E193,INDEX(Riesgos!$A$7:$M$12,,MATCH(E$7,Riesgos!$A$6:$M$6,0)),0),MATCH(A$7,Riesgos!$A$6:$M$6,0)),"")</f>
        <v/>
      </c>
      <c r="B193" s="124" t="str">
        <f>IFERROR(INDEX(Riesgos!$A$7:$M$12,MATCH(E193,INDEX(Riesgos!$A$7:$M$12,,MATCH(E$7,Riesgos!$A$6:$M$6,0)),0),MATCH(B$7,Riesgos!$A$6:$M$6,0)),"")</f>
        <v/>
      </c>
      <c r="C193" s="124"/>
      <c r="D193" s="125" t="str">
        <f>IFERROR(INDEX(Riesgos!$A$7:$M$12,MATCH(E193,INDEX(Riesgos!$A$7:$M$12,,MATCH(E$7,Riesgos!$A$6:$M$6,0)),0),MATCH(D$7,Riesgos!$A$6:$M$6,0)),"")</f>
        <v/>
      </c>
      <c r="E193" s="189"/>
      <c r="F193" s="189"/>
      <c r="G193" s="127" t="str">
        <f t="shared" si="3"/>
        <v/>
      </c>
      <c r="H193" s="198"/>
      <c r="I193" s="129" t="str">
        <f>IF(A192=A193,IFERROR(IF(AND(#REF!="Probabilidad",#REF!="Probabilidad"),(#REF!-(+#REF!*#REF!)),IF(#REF!="Probabilidad",(#REF!-(+#REF!*#REF!)),IF(#REF!="Impacto",#REF!,""))),""),IFERROR(IF(#REF!="Probabilidad",(#REF!-(+#REF!*#REF!)),IF(#REF!="Impacto",#REF!,"")),""))</f>
        <v/>
      </c>
      <c r="J193" s="128" t="str">
        <f>IFERROR(IF(I193="","",IF(I193&lt;='Listas y tablas'!$L$3,"Muy Baja",IF(I193&lt;='Listas y tablas'!$L$4,"Baja",IF(I193&lt;='Listas y tablas'!$L$5,"Media",IF(I193&lt;='Listas y tablas'!$L$6,"Alta","Muy Alta"))))),"")</f>
        <v/>
      </c>
      <c r="K193" s="200"/>
      <c r="L193" s="261"/>
      <c r="M193" s="141"/>
      <c r="N193" s="121"/>
      <c r="O193" s="121"/>
      <c r="P193" s="142"/>
      <c r="Q193" s="259"/>
      <c r="R193" s="121"/>
      <c r="S193" s="121"/>
      <c r="T193" s="121"/>
      <c r="U193" s="121"/>
      <c r="V193" s="139"/>
      <c r="W193" s="141"/>
      <c r="X193" s="121"/>
      <c r="Y193" s="121"/>
      <c r="Z193" s="121"/>
      <c r="AA193" s="121"/>
      <c r="AB193" s="121"/>
      <c r="AC193" s="120"/>
      <c r="AD193" s="121"/>
      <c r="AE193" s="142"/>
      <c r="AF193" s="168"/>
      <c r="AG193" s="165"/>
      <c r="AH193" s="165"/>
      <c r="AI193" s="207"/>
      <c r="AJ193" s="164"/>
      <c r="AK193" s="164"/>
      <c r="AL193" s="167"/>
      <c r="AM193" s="168"/>
      <c r="AN193" s="185"/>
      <c r="AO193" s="304"/>
      <c r="AP193" s="217"/>
      <c r="AQ193" s="217"/>
      <c r="AR193" s="217"/>
      <c r="AS193" s="217"/>
      <c r="AT193" s="217"/>
      <c r="AU193" s="217"/>
      <c r="AV193" s="218"/>
      <c r="AW193" s="217"/>
      <c r="AX193" s="232"/>
      <c r="AY193" s="236"/>
      <c r="AZ193" s="221"/>
      <c r="BA193" s="221"/>
      <c r="BB193" s="221"/>
      <c r="BC193" s="219"/>
      <c r="BD193" s="219"/>
      <c r="BE193" s="220"/>
      <c r="BF193" s="228"/>
      <c r="BG193" s="221"/>
      <c r="BH193" s="222"/>
      <c r="BI193" s="242"/>
      <c r="BJ193" s="242"/>
      <c r="BK193" s="242"/>
      <c r="BL193" s="242"/>
      <c r="BM193" s="242"/>
      <c r="BN193" s="242"/>
      <c r="BO193" s="243"/>
      <c r="BP193" s="242"/>
      <c r="BQ193" s="245"/>
      <c r="BR193" s="253"/>
      <c r="BS193" s="254"/>
      <c r="BT193" s="254"/>
      <c r="BU193" s="254"/>
      <c r="BV193" s="251"/>
      <c r="BW193" s="251"/>
      <c r="BX193" s="252"/>
      <c r="BY193" s="253"/>
      <c r="BZ193" s="254"/>
      <c r="CA193" s="256"/>
    </row>
    <row r="194" spans="1:79" ht="151.5" customHeight="1" x14ac:dyDescent="0.3">
      <c r="A194" s="260" t="str">
        <f>IFERROR(INDEX(Riesgos!$A$7:$M$12,MATCH(E194,INDEX(Riesgos!$A$7:$M$12,,MATCH(E$7,Riesgos!$A$6:$M$6,0)),0),MATCH(A$7,Riesgos!$A$6:$M$6,0)),"")</f>
        <v/>
      </c>
      <c r="B194" s="124" t="str">
        <f>IFERROR(INDEX(Riesgos!$A$7:$M$12,MATCH(E194,INDEX(Riesgos!$A$7:$M$12,,MATCH(E$7,Riesgos!$A$6:$M$6,0)),0),MATCH(B$7,Riesgos!$A$6:$M$6,0)),"")</f>
        <v/>
      </c>
      <c r="C194" s="124"/>
      <c r="D194" s="125" t="str">
        <f>IFERROR(INDEX(Riesgos!$A$7:$M$12,MATCH(E194,INDEX(Riesgos!$A$7:$M$12,,MATCH(E$7,Riesgos!$A$6:$M$6,0)),0),MATCH(D$7,Riesgos!$A$6:$M$6,0)),"")</f>
        <v/>
      </c>
      <c r="E194" s="189"/>
      <c r="F194" s="189"/>
      <c r="G194" s="127" t="str">
        <f t="shared" ref="G194:G250" si="4">IF(ISTEXT(E194),1+G193,"")</f>
        <v/>
      </c>
      <c r="H194" s="198"/>
      <c r="I194" s="129" t="str">
        <f>IF(A193=A194,IFERROR(IF(AND(#REF!="Probabilidad",#REF!="Probabilidad"),(#REF!-(+#REF!*#REF!)),IF(#REF!="Probabilidad",(#REF!-(+#REF!*#REF!)),IF(#REF!="Impacto",#REF!,""))),""),IFERROR(IF(#REF!="Probabilidad",(#REF!-(+#REF!*#REF!)),IF(#REF!="Impacto",#REF!,"")),""))</f>
        <v/>
      </c>
      <c r="J194" s="128" t="str">
        <f>IFERROR(IF(I194="","",IF(I194&lt;='Listas y tablas'!$L$3,"Muy Baja",IF(I194&lt;='Listas y tablas'!$L$4,"Baja",IF(I194&lt;='Listas y tablas'!$L$5,"Media",IF(I194&lt;='Listas y tablas'!$L$6,"Alta","Muy Alta"))))),"")</f>
        <v/>
      </c>
      <c r="K194" s="200"/>
      <c r="L194" s="261"/>
      <c r="M194" s="141"/>
      <c r="N194" s="121"/>
      <c r="O194" s="121"/>
      <c r="P194" s="142"/>
      <c r="Q194" s="259"/>
      <c r="R194" s="121"/>
      <c r="S194" s="121"/>
      <c r="T194" s="121"/>
      <c r="U194" s="121"/>
      <c r="V194" s="139"/>
      <c r="W194" s="141"/>
      <c r="X194" s="121"/>
      <c r="Y194" s="121"/>
      <c r="Z194" s="121"/>
      <c r="AA194" s="121"/>
      <c r="AB194" s="121"/>
      <c r="AC194" s="120"/>
      <c r="AD194" s="121"/>
      <c r="AE194" s="142"/>
      <c r="AF194" s="168"/>
      <c r="AG194" s="165"/>
      <c r="AH194" s="165"/>
      <c r="AI194" s="207"/>
      <c r="AJ194" s="164"/>
      <c r="AK194" s="164"/>
      <c r="AL194" s="167"/>
      <c r="AM194" s="168"/>
      <c r="AN194" s="185"/>
      <c r="AO194" s="304"/>
      <c r="AP194" s="217"/>
      <c r="AQ194" s="217"/>
      <c r="AR194" s="217"/>
      <c r="AS194" s="217"/>
      <c r="AT194" s="217"/>
      <c r="AU194" s="217"/>
      <c r="AV194" s="218"/>
      <c r="AW194" s="217"/>
      <c r="AX194" s="232"/>
      <c r="AY194" s="236"/>
      <c r="AZ194" s="221"/>
      <c r="BA194" s="221"/>
      <c r="BB194" s="221"/>
      <c r="BC194" s="219"/>
      <c r="BD194" s="219"/>
      <c r="BE194" s="220"/>
      <c r="BF194" s="228"/>
      <c r="BG194" s="221"/>
      <c r="BH194" s="222"/>
      <c r="BI194" s="242"/>
      <c r="BJ194" s="242"/>
      <c r="BK194" s="242"/>
      <c r="BL194" s="242"/>
      <c r="BM194" s="242"/>
      <c r="BN194" s="242"/>
      <c r="BO194" s="243"/>
      <c r="BP194" s="242"/>
      <c r="BQ194" s="245"/>
      <c r="BR194" s="253"/>
      <c r="BS194" s="254"/>
      <c r="BT194" s="254"/>
      <c r="BU194" s="254"/>
      <c r="BV194" s="251"/>
      <c r="BW194" s="251"/>
      <c r="BX194" s="252"/>
      <c r="BY194" s="253"/>
      <c r="BZ194" s="254"/>
      <c r="CA194" s="256"/>
    </row>
    <row r="195" spans="1:79" ht="151.5" customHeight="1" x14ac:dyDescent="0.3">
      <c r="A195" s="260" t="str">
        <f>IFERROR(INDEX(Riesgos!$A$7:$M$12,MATCH(E195,INDEX(Riesgos!$A$7:$M$12,,MATCH(E$7,Riesgos!$A$6:$M$6,0)),0),MATCH(A$7,Riesgos!$A$6:$M$6,0)),"")</f>
        <v/>
      </c>
      <c r="B195" s="124" t="str">
        <f>IFERROR(INDEX(Riesgos!$A$7:$M$12,MATCH(E195,INDEX(Riesgos!$A$7:$M$12,,MATCH(E$7,Riesgos!$A$6:$M$6,0)),0),MATCH(B$7,Riesgos!$A$6:$M$6,0)),"")</f>
        <v/>
      </c>
      <c r="C195" s="124"/>
      <c r="D195" s="125" t="str">
        <f>IFERROR(INDEX(Riesgos!$A$7:$M$12,MATCH(E195,INDEX(Riesgos!$A$7:$M$12,,MATCH(E$7,Riesgos!$A$6:$M$6,0)),0),MATCH(D$7,Riesgos!$A$6:$M$6,0)),"")</f>
        <v/>
      </c>
      <c r="E195" s="189"/>
      <c r="F195" s="189"/>
      <c r="G195" s="127" t="str">
        <f t="shared" si="4"/>
        <v/>
      </c>
      <c r="H195" s="198"/>
      <c r="I195" s="129" t="str">
        <f>IF(A194=A195,IFERROR(IF(AND(#REF!="Probabilidad",#REF!="Probabilidad"),(#REF!-(+#REF!*#REF!)),IF(#REF!="Probabilidad",(#REF!-(+#REF!*#REF!)),IF(#REF!="Impacto",#REF!,""))),""),IFERROR(IF(#REF!="Probabilidad",(#REF!-(+#REF!*#REF!)),IF(#REF!="Impacto",#REF!,"")),""))</f>
        <v/>
      </c>
      <c r="J195" s="128" t="str">
        <f>IFERROR(IF(I195="","",IF(I195&lt;='Listas y tablas'!$L$3,"Muy Baja",IF(I195&lt;='Listas y tablas'!$L$4,"Baja",IF(I195&lt;='Listas y tablas'!$L$5,"Media",IF(I195&lt;='Listas y tablas'!$L$6,"Alta","Muy Alta"))))),"")</f>
        <v/>
      </c>
      <c r="K195" s="200"/>
      <c r="L195" s="261"/>
      <c r="M195" s="141"/>
      <c r="N195" s="121"/>
      <c r="O195" s="121"/>
      <c r="P195" s="142"/>
      <c r="Q195" s="259"/>
      <c r="R195" s="121"/>
      <c r="S195" s="121"/>
      <c r="T195" s="121"/>
      <c r="U195" s="121"/>
      <c r="V195" s="139"/>
      <c r="W195" s="141"/>
      <c r="X195" s="121"/>
      <c r="Y195" s="121"/>
      <c r="Z195" s="121"/>
      <c r="AA195" s="121"/>
      <c r="AB195" s="121"/>
      <c r="AC195" s="120"/>
      <c r="AD195" s="121"/>
      <c r="AE195" s="142"/>
      <c r="AF195" s="168"/>
      <c r="AG195" s="165"/>
      <c r="AH195" s="165"/>
      <c r="AI195" s="207"/>
      <c r="AJ195" s="164"/>
      <c r="AK195" s="164"/>
      <c r="AL195" s="167"/>
      <c r="AM195" s="168"/>
      <c r="AN195" s="185"/>
      <c r="AO195" s="304"/>
      <c r="AP195" s="217"/>
      <c r="AQ195" s="217"/>
      <c r="AR195" s="217"/>
      <c r="AS195" s="217"/>
      <c r="AT195" s="217"/>
      <c r="AU195" s="217"/>
      <c r="AV195" s="218"/>
      <c r="AW195" s="217"/>
      <c r="AX195" s="232"/>
      <c r="AY195" s="236"/>
      <c r="AZ195" s="221"/>
      <c r="BA195" s="221"/>
      <c r="BB195" s="221"/>
      <c r="BC195" s="219"/>
      <c r="BD195" s="219"/>
      <c r="BE195" s="220"/>
      <c r="BF195" s="228"/>
      <c r="BG195" s="221"/>
      <c r="BH195" s="222"/>
      <c r="BI195" s="242"/>
      <c r="BJ195" s="242"/>
      <c r="BK195" s="242"/>
      <c r="BL195" s="242"/>
      <c r="BM195" s="242"/>
      <c r="BN195" s="242"/>
      <c r="BO195" s="243"/>
      <c r="BP195" s="242"/>
      <c r="BQ195" s="245"/>
      <c r="BR195" s="253"/>
      <c r="BS195" s="254"/>
      <c r="BT195" s="254"/>
      <c r="BU195" s="254"/>
      <c r="BV195" s="251"/>
      <c r="BW195" s="251"/>
      <c r="BX195" s="252"/>
      <c r="BY195" s="253"/>
      <c r="BZ195" s="254"/>
      <c r="CA195" s="256"/>
    </row>
    <row r="196" spans="1:79" ht="151.5" customHeight="1" x14ac:dyDescent="0.3">
      <c r="A196" s="260" t="str">
        <f>IFERROR(INDEX(Riesgos!$A$7:$M$12,MATCH(E196,INDEX(Riesgos!$A$7:$M$12,,MATCH(E$7,Riesgos!$A$6:$M$6,0)),0),MATCH(A$7,Riesgos!$A$6:$M$6,0)),"")</f>
        <v/>
      </c>
      <c r="B196" s="124" t="str">
        <f>IFERROR(INDEX(Riesgos!$A$7:$M$12,MATCH(E196,INDEX(Riesgos!$A$7:$M$12,,MATCH(E$7,Riesgos!$A$6:$M$6,0)),0),MATCH(B$7,Riesgos!$A$6:$M$6,0)),"")</f>
        <v/>
      </c>
      <c r="C196" s="124"/>
      <c r="D196" s="125" t="str">
        <f>IFERROR(INDEX(Riesgos!$A$7:$M$12,MATCH(E196,INDEX(Riesgos!$A$7:$M$12,,MATCH(E$7,Riesgos!$A$6:$M$6,0)),0),MATCH(D$7,Riesgos!$A$6:$M$6,0)),"")</f>
        <v/>
      </c>
      <c r="E196" s="189"/>
      <c r="F196" s="189"/>
      <c r="G196" s="127" t="str">
        <f t="shared" si="4"/>
        <v/>
      </c>
      <c r="H196" s="198"/>
      <c r="I196" s="129" t="str">
        <f>IF(A195=A196,IFERROR(IF(AND(#REF!="Probabilidad",#REF!="Probabilidad"),(#REF!-(+#REF!*#REF!)),IF(#REF!="Probabilidad",(#REF!-(+#REF!*#REF!)),IF(#REF!="Impacto",#REF!,""))),""),IFERROR(IF(#REF!="Probabilidad",(#REF!-(+#REF!*#REF!)),IF(#REF!="Impacto",#REF!,"")),""))</f>
        <v/>
      </c>
      <c r="J196" s="128" t="str">
        <f>IFERROR(IF(I196="","",IF(I196&lt;='Listas y tablas'!$L$3,"Muy Baja",IF(I196&lt;='Listas y tablas'!$L$4,"Baja",IF(I196&lt;='Listas y tablas'!$L$5,"Media",IF(I196&lt;='Listas y tablas'!$L$6,"Alta","Muy Alta"))))),"")</f>
        <v/>
      </c>
      <c r="K196" s="200"/>
      <c r="L196" s="261"/>
      <c r="M196" s="141"/>
      <c r="N196" s="121"/>
      <c r="O196" s="121"/>
      <c r="P196" s="142"/>
      <c r="Q196" s="259"/>
      <c r="R196" s="121"/>
      <c r="S196" s="121"/>
      <c r="T196" s="121"/>
      <c r="U196" s="121"/>
      <c r="V196" s="139"/>
      <c r="W196" s="141"/>
      <c r="X196" s="121"/>
      <c r="Y196" s="121"/>
      <c r="Z196" s="121"/>
      <c r="AA196" s="121"/>
      <c r="AB196" s="121"/>
      <c r="AC196" s="120"/>
      <c r="AD196" s="121"/>
      <c r="AE196" s="142"/>
      <c r="AF196" s="168"/>
      <c r="AG196" s="165"/>
      <c r="AH196" s="165"/>
      <c r="AI196" s="207"/>
      <c r="AJ196" s="164"/>
      <c r="AK196" s="164"/>
      <c r="AL196" s="167"/>
      <c r="AM196" s="168"/>
      <c r="AN196" s="185"/>
      <c r="AO196" s="304"/>
      <c r="AP196" s="217"/>
      <c r="AQ196" s="217"/>
      <c r="AR196" s="217"/>
      <c r="AS196" s="217"/>
      <c r="AT196" s="217"/>
      <c r="AU196" s="217"/>
      <c r="AV196" s="218"/>
      <c r="AW196" s="217"/>
      <c r="AX196" s="232"/>
      <c r="AY196" s="236"/>
      <c r="AZ196" s="221"/>
      <c r="BA196" s="221"/>
      <c r="BB196" s="221"/>
      <c r="BC196" s="219"/>
      <c r="BD196" s="219"/>
      <c r="BE196" s="220"/>
      <c r="BF196" s="228"/>
      <c r="BG196" s="221"/>
      <c r="BH196" s="222"/>
      <c r="BI196" s="242"/>
      <c r="BJ196" s="242"/>
      <c r="BK196" s="242"/>
      <c r="BL196" s="242"/>
      <c r="BM196" s="242"/>
      <c r="BN196" s="242"/>
      <c r="BO196" s="243"/>
      <c r="BP196" s="242"/>
      <c r="BQ196" s="245"/>
      <c r="BR196" s="253"/>
      <c r="BS196" s="254"/>
      <c r="BT196" s="254"/>
      <c r="BU196" s="254"/>
      <c r="BV196" s="251"/>
      <c r="BW196" s="251"/>
      <c r="BX196" s="252"/>
      <c r="BY196" s="253"/>
      <c r="BZ196" s="254"/>
      <c r="CA196" s="256"/>
    </row>
    <row r="197" spans="1:79" ht="151.5" customHeight="1" x14ac:dyDescent="0.3">
      <c r="A197" s="260" t="str">
        <f>IFERROR(INDEX(Riesgos!$A$7:$M$12,MATCH(E197,INDEX(Riesgos!$A$7:$M$12,,MATCH(E$7,Riesgos!$A$6:$M$6,0)),0),MATCH(A$7,Riesgos!$A$6:$M$6,0)),"")</f>
        <v/>
      </c>
      <c r="B197" s="124" t="str">
        <f>IFERROR(INDEX(Riesgos!$A$7:$M$12,MATCH(E197,INDEX(Riesgos!$A$7:$M$12,,MATCH(E$7,Riesgos!$A$6:$M$6,0)),0),MATCH(B$7,Riesgos!$A$6:$M$6,0)),"")</f>
        <v/>
      </c>
      <c r="C197" s="124"/>
      <c r="D197" s="125" t="str">
        <f>IFERROR(INDEX(Riesgos!$A$7:$M$12,MATCH(E197,INDEX(Riesgos!$A$7:$M$12,,MATCH(E$7,Riesgos!$A$6:$M$6,0)),0),MATCH(D$7,Riesgos!$A$6:$M$6,0)),"")</f>
        <v/>
      </c>
      <c r="E197" s="189"/>
      <c r="F197" s="189"/>
      <c r="G197" s="127" t="str">
        <f t="shared" si="4"/>
        <v/>
      </c>
      <c r="H197" s="198"/>
      <c r="I197" s="129" t="str">
        <f>IF(A196=A197,IFERROR(IF(AND(#REF!="Probabilidad",#REF!="Probabilidad"),(#REF!-(+#REF!*#REF!)),IF(#REF!="Probabilidad",(#REF!-(+#REF!*#REF!)),IF(#REF!="Impacto",#REF!,""))),""),IFERROR(IF(#REF!="Probabilidad",(#REF!-(+#REF!*#REF!)),IF(#REF!="Impacto",#REF!,"")),""))</f>
        <v/>
      </c>
      <c r="J197" s="128" t="str">
        <f>IFERROR(IF(I197="","",IF(I197&lt;='Listas y tablas'!$L$3,"Muy Baja",IF(I197&lt;='Listas y tablas'!$L$4,"Baja",IF(I197&lt;='Listas y tablas'!$L$5,"Media",IF(I197&lt;='Listas y tablas'!$L$6,"Alta","Muy Alta"))))),"")</f>
        <v/>
      </c>
      <c r="K197" s="200"/>
      <c r="L197" s="261"/>
      <c r="M197" s="141"/>
      <c r="N197" s="121"/>
      <c r="O197" s="121"/>
      <c r="P197" s="142"/>
      <c r="Q197" s="259"/>
      <c r="R197" s="121"/>
      <c r="S197" s="121"/>
      <c r="T197" s="121"/>
      <c r="U197" s="121"/>
      <c r="V197" s="139"/>
      <c r="W197" s="141"/>
      <c r="X197" s="121"/>
      <c r="Y197" s="121"/>
      <c r="Z197" s="121"/>
      <c r="AA197" s="121"/>
      <c r="AB197" s="121"/>
      <c r="AC197" s="120"/>
      <c r="AD197" s="121"/>
      <c r="AE197" s="142"/>
      <c r="AF197" s="168"/>
      <c r="AG197" s="165"/>
      <c r="AH197" s="165"/>
      <c r="AI197" s="207"/>
      <c r="AJ197" s="164"/>
      <c r="AK197" s="164"/>
      <c r="AL197" s="167"/>
      <c r="AM197" s="168"/>
      <c r="AN197" s="185"/>
      <c r="AO197" s="304"/>
      <c r="AP197" s="217"/>
      <c r="AQ197" s="217"/>
      <c r="AR197" s="217"/>
      <c r="AS197" s="217"/>
      <c r="AT197" s="217"/>
      <c r="AU197" s="217"/>
      <c r="AV197" s="218"/>
      <c r="AW197" s="217"/>
      <c r="AX197" s="232"/>
      <c r="AY197" s="236"/>
      <c r="AZ197" s="221"/>
      <c r="BA197" s="221"/>
      <c r="BB197" s="221"/>
      <c r="BC197" s="219"/>
      <c r="BD197" s="219"/>
      <c r="BE197" s="220"/>
      <c r="BF197" s="228"/>
      <c r="BG197" s="221"/>
      <c r="BH197" s="222"/>
      <c r="BI197" s="242"/>
      <c r="BJ197" s="242"/>
      <c r="BK197" s="242"/>
      <c r="BL197" s="242"/>
      <c r="BM197" s="242"/>
      <c r="BN197" s="242"/>
      <c r="BO197" s="243"/>
      <c r="BP197" s="242"/>
      <c r="BQ197" s="245"/>
      <c r="BR197" s="253"/>
      <c r="BS197" s="254"/>
      <c r="BT197" s="254"/>
      <c r="BU197" s="254"/>
      <c r="BV197" s="251"/>
      <c r="BW197" s="251"/>
      <c r="BX197" s="252"/>
      <c r="BY197" s="253"/>
      <c r="BZ197" s="254"/>
      <c r="CA197" s="256"/>
    </row>
    <row r="198" spans="1:79" ht="151.5" customHeight="1" x14ac:dyDescent="0.3">
      <c r="A198" s="260" t="str">
        <f>IFERROR(INDEX(Riesgos!$A$7:$M$12,MATCH(E198,INDEX(Riesgos!$A$7:$M$12,,MATCH(E$7,Riesgos!$A$6:$M$6,0)),0),MATCH(A$7,Riesgos!$A$6:$M$6,0)),"")</f>
        <v/>
      </c>
      <c r="B198" s="124" t="str">
        <f>IFERROR(INDEX(Riesgos!$A$7:$M$12,MATCH(E198,INDEX(Riesgos!$A$7:$M$12,,MATCH(E$7,Riesgos!$A$6:$M$6,0)),0),MATCH(B$7,Riesgos!$A$6:$M$6,0)),"")</f>
        <v/>
      </c>
      <c r="C198" s="124"/>
      <c r="D198" s="125" t="str">
        <f>IFERROR(INDEX(Riesgos!$A$7:$M$12,MATCH(E198,INDEX(Riesgos!$A$7:$M$12,,MATCH(E$7,Riesgos!$A$6:$M$6,0)),0),MATCH(D$7,Riesgos!$A$6:$M$6,0)),"")</f>
        <v/>
      </c>
      <c r="E198" s="189"/>
      <c r="F198" s="189"/>
      <c r="G198" s="127" t="str">
        <f t="shared" si="4"/>
        <v/>
      </c>
      <c r="H198" s="198"/>
      <c r="I198" s="129" t="str">
        <f>IF(A197=A198,IFERROR(IF(AND(#REF!="Probabilidad",#REF!="Probabilidad"),(#REF!-(+#REF!*#REF!)),IF(#REF!="Probabilidad",(#REF!-(+#REF!*#REF!)),IF(#REF!="Impacto",#REF!,""))),""),IFERROR(IF(#REF!="Probabilidad",(#REF!-(+#REF!*#REF!)),IF(#REF!="Impacto",#REF!,"")),""))</f>
        <v/>
      </c>
      <c r="J198" s="128" t="str">
        <f>IFERROR(IF(I198="","",IF(I198&lt;='Listas y tablas'!$L$3,"Muy Baja",IF(I198&lt;='Listas y tablas'!$L$4,"Baja",IF(I198&lt;='Listas y tablas'!$L$5,"Media",IF(I198&lt;='Listas y tablas'!$L$6,"Alta","Muy Alta"))))),"")</f>
        <v/>
      </c>
      <c r="K198" s="200"/>
      <c r="L198" s="261"/>
      <c r="M198" s="141"/>
      <c r="N198" s="121"/>
      <c r="O198" s="121"/>
      <c r="P198" s="142"/>
      <c r="Q198" s="259"/>
      <c r="R198" s="121"/>
      <c r="S198" s="121"/>
      <c r="T198" s="121"/>
      <c r="U198" s="121"/>
      <c r="V198" s="139"/>
      <c r="W198" s="141"/>
      <c r="X198" s="121"/>
      <c r="Y198" s="121"/>
      <c r="Z198" s="121"/>
      <c r="AA198" s="121"/>
      <c r="AB198" s="121"/>
      <c r="AC198" s="120"/>
      <c r="AD198" s="121"/>
      <c r="AE198" s="142"/>
      <c r="AF198" s="168"/>
      <c r="AG198" s="165"/>
      <c r="AH198" s="165"/>
      <c r="AI198" s="207"/>
      <c r="AJ198" s="164"/>
      <c r="AK198" s="164"/>
      <c r="AL198" s="167"/>
      <c r="AM198" s="168"/>
      <c r="AN198" s="185"/>
      <c r="AO198" s="304"/>
      <c r="AP198" s="217"/>
      <c r="AQ198" s="217"/>
      <c r="AR198" s="217"/>
      <c r="AS198" s="217"/>
      <c r="AT198" s="217"/>
      <c r="AU198" s="217"/>
      <c r="AV198" s="218"/>
      <c r="AW198" s="217"/>
      <c r="AX198" s="232"/>
      <c r="AY198" s="236"/>
      <c r="AZ198" s="221"/>
      <c r="BA198" s="221"/>
      <c r="BB198" s="221"/>
      <c r="BC198" s="219"/>
      <c r="BD198" s="219"/>
      <c r="BE198" s="220"/>
      <c r="BF198" s="228"/>
      <c r="BG198" s="221"/>
      <c r="BH198" s="222"/>
      <c r="BI198" s="242"/>
      <c r="BJ198" s="242"/>
      <c r="BK198" s="242"/>
      <c r="BL198" s="242"/>
      <c r="BM198" s="242"/>
      <c r="BN198" s="242"/>
      <c r="BO198" s="243"/>
      <c r="BP198" s="242"/>
      <c r="BQ198" s="245"/>
      <c r="BR198" s="253"/>
      <c r="BS198" s="254"/>
      <c r="BT198" s="254"/>
      <c r="BU198" s="254"/>
      <c r="BV198" s="251"/>
      <c r="BW198" s="251"/>
      <c r="BX198" s="252"/>
      <c r="BY198" s="253"/>
      <c r="BZ198" s="254"/>
      <c r="CA198" s="256"/>
    </row>
    <row r="199" spans="1:79" ht="151.5" customHeight="1" x14ac:dyDescent="0.3">
      <c r="A199" s="260" t="str">
        <f>IFERROR(INDEX(Riesgos!$A$7:$M$12,MATCH(E199,INDEX(Riesgos!$A$7:$M$12,,MATCH(E$7,Riesgos!$A$6:$M$6,0)),0),MATCH(A$7,Riesgos!$A$6:$M$6,0)),"")</f>
        <v/>
      </c>
      <c r="B199" s="124" t="str">
        <f>IFERROR(INDEX(Riesgos!$A$7:$M$12,MATCH(E199,INDEX(Riesgos!$A$7:$M$12,,MATCH(E$7,Riesgos!$A$6:$M$6,0)),0),MATCH(B$7,Riesgos!$A$6:$M$6,0)),"")</f>
        <v/>
      </c>
      <c r="C199" s="124"/>
      <c r="D199" s="125" t="str">
        <f>IFERROR(INDEX(Riesgos!$A$7:$M$12,MATCH(E199,INDEX(Riesgos!$A$7:$M$12,,MATCH(E$7,Riesgos!$A$6:$M$6,0)),0),MATCH(D$7,Riesgos!$A$6:$M$6,0)),"")</f>
        <v/>
      </c>
      <c r="E199" s="189"/>
      <c r="F199" s="189"/>
      <c r="G199" s="127" t="str">
        <f t="shared" si="4"/>
        <v/>
      </c>
      <c r="H199" s="198"/>
      <c r="I199" s="129" t="str">
        <f>IF(A198=A199,IFERROR(IF(AND(#REF!="Probabilidad",#REF!="Probabilidad"),(#REF!-(+#REF!*#REF!)),IF(#REF!="Probabilidad",(#REF!-(+#REF!*#REF!)),IF(#REF!="Impacto",#REF!,""))),""),IFERROR(IF(#REF!="Probabilidad",(#REF!-(+#REF!*#REF!)),IF(#REF!="Impacto",#REF!,"")),""))</f>
        <v/>
      </c>
      <c r="J199" s="128" t="str">
        <f>IFERROR(IF(I199="","",IF(I199&lt;='Listas y tablas'!$L$3,"Muy Baja",IF(I199&lt;='Listas y tablas'!$L$4,"Baja",IF(I199&lt;='Listas y tablas'!$L$5,"Media",IF(I199&lt;='Listas y tablas'!$L$6,"Alta","Muy Alta"))))),"")</f>
        <v/>
      </c>
      <c r="K199" s="200"/>
      <c r="L199" s="261"/>
      <c r="M199" s="141"/>
      <c r="N199" s="121"/>
      <c r="O199" s="121"/>
      <c r="P199" s="142"/>
      <c r="Q199" s="259"/>
      <c r="R199" s="121"/>
      <c r="S199" s="121"/>
      <c r="T199" s="121"/>
      <c r="U199" s="121"/>
      <c r="V199" s="139"/>
      <c r="W199" s="141"/>
      <c r="X199" s="121"/>
      <c r="Y199" s="121"/>
      <c r="Z199" s="121"/>
      <c r="AA199" s="121"/>
      <c r="AB199" s="121"/>
      <c r="AC199" s="120"/>
      <c r="AD199" s="121"/>
      <c r="AE199" s="142"/>
      <c r="AF199" s="168"/>
      <c r="AG199" s="165"/>
      <c r="AH199" s="165"/>
      <c r="AI199" s="207"/>
      <c r="AJ199" s="164"/>
      <c r="AK199" s="164"/>
      <c r="AL199" s="167"/>
      <c r="AM199" s="168"/>
      <c r="AN199" s="185"/>
      <c r="AO199" s="304"/>
      <c r="AP199" s="217"/>
      <c r="AQ199" s="217"/>
      <c r="AR199" s="217"/>
      <c r="AS199" s="217"/>
      <c r="AT199" s="217"/>
      <c r="AU199" s="217"/>
      <c r="AV199" s="218"/>
      <c r="AW199" s="217"/>
      <c r="AX199" s="232"/>
      <c r="AY199" s="236"/>
      <c r="AZ199" s="221"/>
      <c r="BA199" s="221"/>
      <c r="BB199" s="221"/>
      <c r="BC199" s="219"/>
      <c r="BD199" s="219"/>
      <c r="BE199" s="220"/>
      <c r="BF199" s="228"/>
      <c r="BG199" s="221"/>
      <c r="BH199" s="222"/>
      <c r="BI199" s="242"/>
      <c r="BJ199" s="242"/>
      <c r="BK199" s="242"/>
      <c r="BL199" s="242"/>
      <c r="BM199" s="242"/>
      <c r="BN199" s="242"/>
      <c r="BO199" s="243"/>
      <c r="BP199" s="242"/>
      <c r="BQ199" s="245"/>
      <c r="BR199" s="253"/>
      <c r="BS199" s="254"/>
      <c r="BT199" s="254"/>
      <c r="BU199" s="254"/>
      <c r="BV199" s="251"/>
      <c r="BW199" s="251"/>
      <c r="BX199" s="252"/>
      <c r="BY199" s="253"/>
      <c r="BZ199" s="254"/>
      <c r="CA199" s="256"/>
    </row>
    <row r="200" spans="1:79" ht="151.5" customHeight="1" x14ac:dyDescent="0.3">
      <c r="A200" s="260" t="str">
        <f>IFERROR(INDEX(Riesgos!$A$7:$M$12,MATCH(E200,INDEX(Riesgos!$A$7:$M$12,,MATCH(E$7,Riesgos!$A$6:$M$6,0)),0),MATCH(A$7,Riesgos!$A$6:$M$6,0)),"")</f>
        <v/>
      </c>
      <c r="B200" s="124" t="str">
        <f>IFERROR(INDEX(Riesgos!$A$7:$M$12,MATCH(E200,INDEX(Riesgos!$A$7:$M$12,,MATCH(E$7,Riesgos!$A$6:$M$6,0)),0),MATCH(B$7,Riesgos!$A$6:$M$6,0)),"")</f>
        <v/>
      </c>
      <c r="C200" s="124"/>
      <c r="D200" s="125" t="str">
        <f>IFERROR(INDEX(Riesgos!$A$7:$M$12,MATCH(E200,INDEX(Riesgos!$A$7:$M$12,,MATCH(E$7,Riesgos!$A$6:$M$6,0)),0),MATCH(D$7,Riesgos!$A$6:$M$6,0)),"")</f>
        <v/>
      </c>
      <c r="E200" s="189"/>
      <c r="F200" s="189"/>
      <c r="G200" s="127" t="str">
        <f t="shared" si="4"/>
        <v/>
      </c>
      <c r="H200" s="198"/>
      <c r="I200" s="129" t="str">
        <f>IF(A199=A200,IFERROR(IF(AND(#REF!="Probabilidad",#REF!="Probabilidad"),(#REF!-(+#REF!*#REF!)),IF(#REF!="Probabilidad",(#REF!-(+#REF!*#REF!)),IF(#REF!="Impacto",#REF!,""))),""),IFERROR(IF(#REF!="Probabilidad",(#REF!-(+#REF!*#REF!)),IF(#REF!="Impacto",#REF!,"")),""))</f>
        <v/>
      </c>
      <c r="J200" s="128" t="str">
        <f>IFERROR(IF(I200="","",IF(I200&lt;='Listas y tablas'!$L$3,"Muy Baja",IF(I200&lt;='Listas y tablas'!$L$4,"Baja",IF(I200&lt;='Listas y tablas'!$L$5,"Media",IF(I200&lt;='Listas y tablas'!$L$6,"Alta","Muy Alta"))))),"")</f>
        <v/>
      </c>
      <c r="K200" s="200"/>
      <c r="L200" s="261"/>
      <c r="M200" s="141"/>
      <c r="N200" s="121"/>
      <c r="O200" s="121"/>
      <c r="P200" s="142"/>
      <c r="Q200" s="259"/>
      <c r="R200" s="121"/>
      <c r="S200" s="121"/>
      <c r="T200" s="121"/>
      <c r="U200" s="121"/>
      <c r="V200" s="139"/>
      <c r="W200" s="141"/>
      <c r="X200" s="121"/>
      <c r="Y200" s="121"/>
      <c r="Z200" s="121"/>
      <c r="AA200" s="121"/>
      <c r="AB200" s="121"/>
      <c r="AC200" s="120"/>
      <c r="AD200" s="121"/>
      <c r="AE200" s="142"/>
      <c r="AF200" s="168"/>
      <c r="AG200" s="165"/>
      <c r="AH200" s="165"/>
      <c r="AI200" s="207"/>
      <c r="AJ200" s="164"/>
      <c r="AK200" s="164"/>
      <c r="AL200" s="167"/>
      <c r="AM200" s="168"/>
      <c r="AN200" s="185"/>
      <c r="AO200" s="304"/>
      <c r="AP200" s="217"/>
      <c r="AQ200" s="217"/>
      <c r="AR200" s="217"/>
      <c r="AS200" s="217"/>
      <c r="AT200" s="217"/>
      <c r="AU200" s="217"/>
      <c r="AV200" s="218"/>
      <c r="AW200" s="217"/>
      <c r="AX200" s="232"/>
      <c r="AY200" s="236"/>
      <c r="AZ200" s="221"/>
      <c r="BA200" s="221"/>
      <c r="BB200" s="221"/>
      <c r="BC200" s="219"/>
      <c r="BD200" s="219"/>
      <c r="BE200" s="220"/>
      <c r="BF200" s="228"/>
      <c r="BG200" s="221"/>
      <c r="BH200" s="222"/>
      <c r="BI200" s="242"/>
      <c r="BJ200" s="242"/>
      <c r="BK200" s="242"/>
      <c r="BL200" s="242"/>
      <c r="BM200" s="242"/>
      <c r="BN200" s="242"/>
      <c r="BO200" s="243"/>
      <c r="BP200" s="242"/>
      <c r="BQ200" s="245"/>
      <c r="BR200" s="253"/>
      <c r="BS200" s="254"/>
      <c r="BT200" s="254"/>
      <c r="BU200" s="254"/>
      <c r="BV200" s="251"/>
      <c r="BW200" s="251"/>
      <c r="BX200" s="252"/>
      <c r="BY200" s="253"/>
      <c r="BZ200" s="254"/>
      <c r="CA200" s="256"/>
    </row>
    <row r="201" spans="1:79" ht="151.5" customHeight="1" x14ac:dyDescent="0.3">
      <c r="A201" s="260" t="str">
        <f>IFERROR(INDEX(Riesgos!$A$7:$M$12,MATCH(E201,INDEX(Riesgos!$A$7:$M$12,,MATCH(E$7,Riesgos!$A$6:$M$6,0)),0),MATCH(A$7,Riesgos!$A$6:$M$6,0)),"")</f>
        <v/>
      </c>
      <c r="B201" s="124" t="str">
        <f>IFERROR(INDEX(Riesgos!$A$7:$M$12,MATCH(E201,INDEX(Riesgos!$A$7:$M$12,,MATCH(E$7,Riesgos!$A$6:$M$6,0)),0),MATCH(B$7,Riesgos!$A$6:$M$6,0)),"")</f>
        <v/>
      </c>
      <c r="C201" s="124"/>
      <c r="D201" s="125" t="str">
        <f>IFERROR(INDEX(Riesgos!$A$7:$M$12,MATCH(E201,INDEX(Riesgos!$A$7:$M$12,,MATCH(E$7,Riesgos!$A$6:$M$6,0)),0),MATCH(D$7,Riesgos!$A$6:$M$6,0)),"")</f>
        <v/>
      </c>
      <c r="E201" s="189"/>
      <c r="F201" s="189"/>
      <c r="G201" s="127" t="str">
        <f t="shared" si="4"/>
        <v/>
      </c>
      <c r="H201" s="198"/>
      <c r="I201" s="129" t="str">
        <f>IF(A200=A201,IFERROR(IF(AND(#REF!="Probabilidad",#REF!="Probabilidad"),(#REF!-(+#REF!*#REF!)),IF(#REF!="Probabilidad",(#REF!-(+#REF!*#REF!)),IF(#REF!="Impacto",#REF!,""))),""),IFERROR(IF(#REF!="Probabilidad",(#REF!-(+#REF!*#REF!)),IF(#REF!="Impacto",#REF!,"")),""))</f>
        <v/>
      </c>
      <c r="J201" s="128" t="str">
        <f>IFERROR(IF(I201="","",IF(I201&lt;='Listas y tablas'!$L$3,"Muy Baja",IF(I201&lt;='Listas y tablas'!$L$4,"Baja",IF(I201&lt;='Listas y tablas'!$L$5,"Media",IF(I201&lt;='Listas y tablas'!$L$6,"Alta","Muy Alta"))))),"")</f>
        <v/>
      </c>
      <c r="K201" s="200"/>
      <c r="L201" s="261"/>
      <c r="M201" s="141"/>
      <c r="N201" s="121"/>
      <c r="O201" s="121"/>
      <c r="P201" s="142"/>
      <c r="Q201" s="259"/>
      <c r="R201" s="121"/>
      <c r="S201" s="121"/>
      <c r="T201" s="121"/>
      <c r="U201" s="121"/>
      <c r="V201" s="139"/>
      <c r="W201" s="141"/>
      <c r="X201" s="121"/>
      <c r="Y201" s="121"/>
      <c r="Z201" s="121"/>
      <c r="AA201" s="121"/>
      <c r="AB201" s="121"/>
      <c r="AC201" s="120"/>
      <c r="AD201" s="121"/>
      <c r="AE201" s="142"/>
      <c r="AF201" s="168"/>
      <c r="AG201" s="165"/>
      <c r="AH201" s="165"/>
      <c r="AI201" s="207"/>
      <c r="AJ201" s="164"/>
      <c r="AK201" s="164"/>
      <c r="AL201" s="167"/>
      <c r="AM201" s="168"/>
      <c r="AN201" s="185"/>
      <c r="AO201" s="304"/>
      <c r="AP201" s="217"/>
      <c r="AQ201" s="217"/>
      <c r="AR201" s="217"/>
      <c r="AS201" s="217"/>
      <c r="AT201" s="217"/>
      <c r="AU201" s="217"/>
      <c r="AV201" s="218"/>
      <c r="AW201" s="217"/>
      <c r="AX201" s="232"/>
      <c r="AY201" s="236"/>
      <c r="AZ201" s="221"/>
      <c r="BA201" s="221"/>
      <c r="BB201" s="221"/>
      <c r="BC201" s="219"/>
      <c r="BD201" s="219"/>
      <c r="BE201" s="220"/>
      <c r="BF201" s="228"/>
      <c r="BG201" s="221"/>
      <c r="BH201" s="222"/>
      <c r="BI201" s="242"/>
      <c r="BJ201" s="242"/>
      <c r="BK201" s="242"/>
      <c r="BL201" s="242"/>
      <c r="BM201" s="242"/>
      <c r="BN201" s="242"/>
      <c r="BO201" s="243"/>
      <c r="BP201" s="242"/>
      <c r="BQ201" s="245"/>
      <c r="BR201" s="253"/>
      <c r="BS201" s="254"/>
      <c r="BT201" s="254"/>
      <c r="BU201" s="254"/>
      <c r="BV201" s="251"/>
      <c r="BW201" s="251"/>
      <c r="BX201" s="252"/>
      <c r="BY201" s="253"/>
      <c r="BZ201" s="254"/>
      <c r="CA201" s="256"/>
    </row>
    <row r="202" spans="1:79" ht="151.5" customHeight="1" x14ac:dyDescent="0.3">
      <c r="A202" s="260" t="str">
        <f>IFERROR(INDEX(Riesgos!$A$7:$M$12,MATCH(E202,INDEX(Riesgos!$A$7:$M$12,,MATCH(E$7,Riesgos!$A$6:$M$6,0)),0),MATCH(A$7,Riesgos!$A$6:$M$6,0)),"")</f>
        <v/>
      </c>
      <c r="B202" s="124" t="str">
        <f>IFERROR(INDEX(Riesgos!$A$7:$M$12,MATCH(E202,INDEX(Riesgos!$A$7:$M$12,,MATCH(E$7,Riesgos!$A$6:$M$6,0)),0),MATCH(B$7,Riesgos!$A$6:$M$6,0)),"")</f>
        <v/>
      </c>
      <c r="C202" s="124"/>
      <c r="D202" s="125" t="str">
        <f>IFERROR(INDEX(Riesgos!$A$7:$M$12,MATCH(E202,INDEX(Riesgos!$A$7:$M$12,,MATCH(E$7,Riesgos!$A$6:$M$6,0)),0),MATCH(D$7,Riesgos!$A$6:$M$6,0)),"")</f>
        <v/>
      </c>
      <c r="E202" s="189"/>
      <c r="F202" s="189"/>
      <c r="G202" s="127" t="str">
        <f t="shared" si="4"/>
        <v/>
      </c>
      <c r="H202" s="198"/>
      <c r="I202" s="129" t="str">
        <f>IF(A201=A202,IFERROR(IF(AND(#REF!="Probabilidad",#REF!="Probabilidad"),(#REF!-(+#REF!*#REF!)),IF(#REF!="Probabilidad",(#REF!-(+#REF!*#REF!)),IF(#REF!="Impacto",#REF!,""))),""),IFERROR(IF(#REF!="Probabilidad",(#REF!-(+#REF!*#REF!)),IF(#REF!="Impacto",#REF!,"")),""))</f>
        <v/>
      </c>
      <c r="J202" s="128" t="str">
        <f>IFERROR(IF(I202="","",IF(I202&lt;='Listas y tablas'!$L$3,"Muy Baja",IF(I202&lt;='Listas y tablas'!$L$4,"Baja",IF(I202&lt;='Listas y tablas'!$L$5,"Media",IF(I202&lt;='Listas y tablas'!$L$6,"Alta","Muy Alta"))))),"")</f>
        <v/>
      </c>
      <c r="K202" s="200"/>
      <c r="L202" s="261"/>
      <c r="M202" s="141"/>
      <c r="N202" s="121"/>
      <c r="O202" s="121"/>
      <c r="P202" s="142"/>
      <c r="Q202" s="259"/>
      <c r="R202" s="121"/>
      <c r="S202" s="121"/>
      <c r="T202" s="121"/>
      <c r="U202" s="121"/>
      <c r="V202" s="139"/>
      <c r="W202" s="141"/>
      <c r="X202" s="121"/>
      <c r="Y202" s="121"/>
      <c r="Z202" s="121"/>
      <c r="AA202" s="121"/>
      <c r="AB202" s="121"/>
      <c r="AC202" s="120"/>
      <c r="AD202" s="121"/>
      <c r="AE202" s="142"/>
      <c r="AF202" s="168"/>
      <c r="AG202" s="165"/>
      <c r="AH202" s="165"/>
      <c r="AI202" s="207"/>
      <c r="AJ202" s="164"/>
      <c r="AK202" s="164"/>
      <c r="AL202" s="167"/>
      <c r="AM202" s="168"/>
      <c r="AN202" s="185"/>
      <c r="AO202" s="304"/>
      <c r="AP202" s="217"/>
      <c r="AQ202" s="217"/>
      <c r="AR202" s="217"/>
      <c r="AS202" s="217"/>
      <c r="AT202" s="217"/>
      <c r="AU202" s="217"/>
      <c r="AV202" s="218"/>
      <c r="AW202" s="217"/>
      <c r="AX202" s="232"/>
      <c r="AY202" s="236"/>
      <c r="AZ202" s="221"/>
      <c r="BA202" s="221"/>
      <c r="BB202" s="221"/>
      <c r="BC202" s="219"/>
      <c r="BD202" s="219"/>
      <c r="BE202" s="220"/>
      <c r="BF202" s="228"/>
      <c r="BG202" s="221"/>
      <c r="BH202" s="222"/>
      <c r="BI202" s="242"/>
      <c r="BJ202" s="242"/>
      <c r="BK202" s="242"/>
      <c r="BL202" s="242"/>
      <c r="BM202" s="242"/>
      <c r="BN202" s="242"/>
      <c r="BO202" s="243"/>
      <c r="BP202" s="242"/>
      <c r="BQ202" s="245"/>
      <c r="BR202" s="253"/>
      <c r="BS202" s="254"/>
      <c r="BT202" s="254"/>
      <c r="BU202" s="254"/>
      <c r="BV202" s="251"/>
      <c r="BW202" s="251"/>
      <c r="BX202" s="252"/>
      <c r="BY202" s="253"/>
      <c r="BZ202" s="254"/>
      <c r="CA202" s="256"/>
    </row>
    <row r="203" spans="1:79" ht="151.5" customHeight="1" x14ac:dyDescent="0.3">
      <c r="A203" s="260" t="str">
        <f>IFERROR(INDEX(Riesgos!$A$7:$M$12,MATCH(E203,INDEX(Riesgos!$A$7:$M$12,,MATCH(E$7,Riesgos!$A$6:$M$6,0)),0),MATCH(A$7,Riesgos!$A$6:$M$6,0)),"")</f>
        <v/>
      </c>
      <c r="B203" s="124" t="str">
        <f>IFERROR(INDEX(Riesgos!$A$7:$M$12,MATCH(E203,INDEX(Riesgos!$A$7:$M$12,,MATCH(E$7,Riesgos!$A$6:$M$6,0)),0),MATCH(B$7,Riesgos!$A$6:$M$6,0)),"")</f>
        <v/>
      </c>
      <c r="C203" s="124"/>
      <c r="D203" s="125" t="str">
        <f>IFERROR(INDEX(Riesgos!$A$7:$M$12,MATCH(E203,INDEX(Riesgos!$A$7:$M$12,,MATCH(E$7,Riesgos!$A$6:$M$6,0)),0),MATCH(D$7,Riesgos!$A$6:$M$6,0)),"")</f>
        <v/>
      </c>
      <c r="E203" s="189"/>
      <c r="F203" s="189"/>
      <c r="G203" s="127" t="str">
        <f t="shared" si="4"/>
        <v/>
      </c>
      <c r="H203" s="198"/>
      <c r="I203" s="129" t="str">
        <f>IF(A202=A203,IFERROR(IF(AND(#REF!="Probabilidad",#REF!="Probabilidad"),(#REF!-(+#REF!*#REF!)),IF(#REF!="Probabilidad",(#REF!-(+#REF!*#REF!)),IF(#REF!="Impacto",#REF!,""))),""),IFERROR(IF(#REF!="Probabilidad",(#REF!-(+#REF!*#REF!)),IF(#REF!="Impacto",#REF!,"")),""))</f>
        <v/>
      </c>
      <c r="J203" s="128" t="str">
        <f>IFERROR(IF(I203="","",IF(I203&lt;='Listas y tablas'!$L$3,"Muy Baja",IF(I203&lt;='Listas y tablas'!$L$4,"Baja",IF(I203&lt;='Listas y tablas'!$L$5,"Media",IF(I203&lt;='Listas y tablas'!$L$6,"Alta","Muy Alta"))))),"")</f>
        <v/>
      </c>
      <c r="K203" s="200"/>
      <c r="L203" s="261"/>
      <c r="M203" s="141"/>
      <c r="N203" s="121"/>
      <c r="O203" s="121"/>
      <c r="P203" s="142"/>
      <c r="Q203" s="259"/>
      <c r="R203" s="121"/>
      <c r="S203" s="121"/>
      <c r="T203" s="121"/>
      <c r="U203" s="121"/>
      <c r="V203" s="139"/>
      <c r="W203" s="141"/>
      <c r="X203" s="121"/>
      <c r="Y203" s="121"/>
      <c r="Z203" s="121"/>
      <c r="AA203" s="121"/>
      <c r="AB203" s="121"/>
      <c r="AC203" s="120"/>
      <c r="AD203" s="121"/>
      <c r="AE203" s="142"/>
      <c r="AF203" s="168"/>
      <c r="AG203" s="165"/>
      <c r="AH203" s="165"/>
      <c r="AI203" s="207"/>
      <c r="AJ203" s="164"/>
      <c r="AK203" s="164"/>
      <c r="AL203" s="167"/>
      <c r="AM203" s="168"/>
      <c r="AN203" s="185"/>
      <c r="AO203" s="304"/>
      <c r="AP203" s="217"/>
      <c r="AQ203" s="217"/>
      <c r="AR203" s="217"/>
      <c r="AS203" s="217"/>
      <c r="AT203" s="217"/>
      <c r="AU203" s="217"/>
      <c r="AV203" s="218"/>
      <c r="AW203" s="217"/>
      <c r="AX203" s="232"/>
      <c r="AY203" s="236"/>
      <c r="AZ203" s="221"/>
      <c r="BA203" s="221"/>
      <c r="BB203" s="221"/>
      <c r="BC203" s="219"/>
      <c r="BD203" s="219"/>
      <c r="BE203" s="220"/>
      <c r="BF203" s="228"/>
      <c r="BG203" s="221"/>
      <c r="BH203" s="222"/>
      <c r="BI203" s="242"/>
      <c r="BJ203" s="242"/>
      <c r="BK203" s="242"/>
      <c r="BL203" s="242"/>
      <c r="BM203" s="242"/>
      <c r="BN203" s="242"/>
      <c r="BO203" s="243"/>
      <c r="BP203" s="242"/>
      <c r="BQ203" s="245"/>
      <c r="BR203" s="253"/>
      <c r="BS203" s="254"/>
      <c r="BT203" s="254"/>
      <c r="BU203" s="254"/>
      <c r="BV203" s="251"/>
      <c r="BW203" s="251"/>
      <c r="BX203" s="252"/>
      <c r="BY203" s="253"/>
      <c r="BZ203" s="254"/>
      <c r="CA203" s="256"/>
    </row>
    <row r="204" spans="1:79" ht="151.5" customHeight="1" x14ac:dyDescent="0.3">
      <c r="A204" s="260" t="str">
        <f>IFERROR(INDEX(Riesgos!$A$7:$M$12,MATCH(E204,INDEX(Riesgos!$A$7:$M$12,,MATCH(E$7,Riesgos!$A$6:$M$6,0)),0),MATCH(A$7,Riesgos!$A$6:$M$6,0)),"")</f>
        <v/>
      </c>
      <c r="B204" s="124" t="str">
        <f>IFERROR(INDEX(Riesgos!$A$7:$M$12,MATCH(E204,INDEX(Riesgos!$A$7:$M$12,,MATCH(E$7,Riesgos!$A$6:$M$6,0)),0),MATCH(B$7,Riesgos!$A$6:$M$6,0)),"")</f>
        <v/>
      </c>
      <c r="C204" s="124"/>
      <c r="D204" s="125" t="str">
        <f>IFERROR(INDEX(Riesgos!$A$7:$M$12,MATCH(E204,INDEX(Riesgos!$A$7:$M$12,,MATCH(E$7,Riesgos!$A$6:$M$6,0)),0),MATCH(D$7,Riesgos!$A$6:$M$6,0)),"")</f>
        <v/>
      </c>
      <c r="E204" s="189"/>
      <c r="F204" s="189"/>
      <c r="G204" s="127" t="str">
        <f t="shared" si="4"/>
        <v/>
      </c>
      <c r="H204" s="198"/>
      <c r="I204" s="129" t="str">
        <f>IF(A203=A204,IFERROR(IF(AND(#REF!="Probabilidad",#REF!="Probabilidad"),(#REF!-(+#REF!*#REF!)),IF(#REF!="Probabilidad",(#REF!-(+#REF!*#REF!)),IF(#REF!="Impacto",#REF!,""))),""),IFERROR(IF(#REF!="Probabilidad",(#REF!-(+#REF!*#REF!)),IF(#REF!="Impacto",#REF!,"")),""))</f>
        <v/>
      </c>
      <c r="J204" s="128" t="str">
        <f>IFERROR(IF(I204="","",IF(I204&lt;='Listas y tablas'!$L$3,"Muy Baja",IF(I204&lt;='Listas y tablas'!$L$4,"Baja",IF(I204&lt;='Listas y tablas'!$L$5,"Media",IF(I204&lt;='Listas y tablas'!$L$6,"Alta","Muy Alta"))))),"")</f>
        <v/>
      </c>
      <c r="K204" s="200"/>
      <c r="L204" s="261"/>
      <c r="M204" s="141"/>
      <c r="N204" s="121"/>
      <c r="O204" s="121"/>
      <c r="P204" s="142"/>
      <c r="Q204" s="259"/>
      <c r="R204" s="121"/>
      <c r="S204" s="121"/>
      <c r="T204" s="121"/>
      <c r="U204" s="121"/>
      <c r="V204" s="139"/>
      <c r="W204" s="141"/>
      <c r="X204" s="121"/>
      <c r="Y204" s="121"/>
      <c r="Z204" s="121"/>
      <c r="AA204" s="121"/>
      <c r="AB204" s="121"/>
      <c r="AC204" s="120"/>
      <c r="AD204" s="121"/>
      <c r="AE204" s="142"/>
      <c r="AF204" s="168"/>
      <c r="AG204" s="165"/>
      <c r="AH204" s="165"/>
      <c r="AI204" s="207"/>
      <c r="AJ204" s="164"/>
      <c r="AK204" s="164"/>
      <c r="AL204" s="167"/>
      <c r="AM204" s="168"/>
      <c r="AN204" s="185"/>
      <c r="AO204" s="304"/>
      <c r="AP204" s="217"/>
      <c r="AQ204" s="217"/>
      <c r="AR204" s="217"/>
      <c r="AS204" s="217"/>
      <c r="AT204" s="217"/>
      <c r="AU204" s="217"/>
      <c r="AV204" s="218"/>
      <c r="AW204" s="217"/>
      <c r="AX204" s="232"/>
      <c r="AY204" s="236"/>
      <c r="AZ204" s="221"/>
      <c r="BA204" s="221"/>
      <c r="BB204" s="221"/>
      <c r="BC204" s="219"/>
      <c r="BD204" s="219"/>
      <c r="BE204" s="220"/>
      <c r="BF204" s="228"/>
      <c r="BG204" s="221"/>
      <c r="BH204" s="222"/>
      <c r="BI204" s="242"/>
      <c r="BJ204" s="242"/>
      <c r="BK204" s="242"/>
      <c r="BL204" s="242"/>
      <c r="BM204" s="242"/>
      <c r="BN204" s="242"/>
      <c r="BO204" s="243"/>
      <c r="BP204" s="242"/>
      <c r="BQ204" s="245"/>
      <c r="BR204" s="253"/>
      <c r="BS204" s="254"/>
      <c r="BT204" s="254"/>
      <c r="BU204" s="254"/>
      <c r="BV204" s="251"/>
      <c r="BW204" s="251"/>
      <c r="BX204" s="252"/>
      <c r="BY204" s="253"/>
      <c r="BZ204" s="254"/>
      <c r="CA204" s="256"/>
    </row>
    <row r="205" spans="1:79" ht="151.5" customHeight="1" x14ac:dyDescent="0.3">
      <c r="A205" s="260" t="str">
        <f>IFERROR(INDEX(Riesgos!$A$7:$M$12,MATCH(E205,INDEX(Riesgos!$A$7:$M$12,,MATCH(E$7,Riesgos!$A$6:$M$6,0)),0),MATCH(A$7,Riesgos!$A$6:$M$6,0)),"")</f>
        <v/>
      </c>
      <c r="B205" s="124" t="str">
        <f>IFERROR(INDEX(Riesgos!$A$7:$M$12,MATCH(E205,INDEX(Riesgos!$A$7:$M$12,,MATCH(E$7,Riesgos!$A$6:$M$6,0)),0),MATCH(B$7,Riesgos!$A$6:$M$6,0)),"")</f>
        <v/>
      </c>
      <c r="C205" s="124"/>
      <c r="D205" s="125" t="str">
        <f>IFERROR(INDEX(Riesgos!$A$7:$M$12,MATCH(E205,INDEX(Riesgos!$A$7:$M$12,,MATCH(E$7,Riesgos!$A$6:$M$6,0)),0),MATCH(D$7,Riesgos!$A$6:$M$6,0)),"")</f>
        <v/>
      </c>
      <c r="E205" s="189"/>
      <c r="F205" s="189"/>
      <c r="G205" s="127" t="str">
        <f t="shared" si="4"/>
        <v/>
      </c>
      <c r="H205" s="198"/>
      <c r="I205" s="129" t="str">
        <f>IF(A204=A205,IFERROR(IF(AND(#REF!="Probabilidad",#REF!="Probabilidad"),(#REF!-(+#REF!*#REF!)),IF(#REF!="Probabilidad",(#REF!-(+#REF!*#REF!)),IF(#REF!="Impacto",#REF!,""))),""),IFERROR(IF(#REF!="Probabilidad",(#REF!-(+#REF!*#REF!)),IF(#REF!="Impacto",#REF!,"")),""))</f>
        <v/>
      </c>
      <c r="J205" s="128" t="str">
        <f>IFERROR(IF(I205="","",IF(I205&lt;='Listas y tablas'!$L$3,"Muy Baja",IF(I205&lt;='Listas y tablas'!$L$4,"Baja",IF(I205&lt;='Listas y tablas'!$L$5,"Media",IF(I205&lt;='Listas y tablas'!$L$6,"Alta","Muy Alta"))))),"")</f>
        <v/>
      </c>
      <c r="K205" s="200"/>
      <c r="L205" s="261"/>
      <c r="M205" s="141"/>
      <c r="N205" s="121"/>
      <c r="O205" s="121"/>
      <c r="P205" s="142"/>
      <c r="Q205" s="259"/>
      <c r="R205" s="121"/>
      <c r="S205" s="121"/>
      <c r="T205" s="121"/>
      <c r="U205" s="121"/>
      <c r="V205" s="139"/>
      <c r="W205" s="141"/>
      <c r="X205" s="121"/>
      <c r="Y205" s="121"/>
      <c r="Z205" s="121"/>
      <c r="AA205" s="121"/>
      <c r="AB205" s="121"/>
      <c r="AC205" s="120"/>
      <c r="AD205" s="121"/>
      <c r="AE205" s="142"/>
      <c r="AF205" s="168"/>
      <c r="AG205" s="165"/>
      <c r="AH205" s="165"/>
      <c r="AI205" s="207"/>
      <c r="AJ205" s="164"/>
      <c r="AK205" s="164"/>
      <c r="AL205" s="167"/>
      <c r="AM205" s="168"/>
      <c r="AN205" s="185"/>
      <c r="AO205" s="304"/>
      <c r="AP205" s="217"/>
      <c r="AQ205" s="217"/>
      <c r="AR205" s="217"/>
      <c r="AS205" s="217"/>
      <c r="AT205" s="217"/>
      <c r="AU205" s="217"/>
      <c r="AV205" s="218"/>
      <c r="AW205" s="217"/>
      <c r="AX205" s="232"/>
      <c r="AY205" s="236"/>
      <c r="AZ205" s="221"/>
      <c r="BA205" s="221"/>
      <c r="BB205" s="221"/>
      <c r="BC205" s="219"/>
      <c r="BD205" s="219"/>
      <c r="BE205" s="220"/>
      <c r="BF205" s="228"/>
      <c r="BG205" s="221"/>
      <c r="BH205" s="222"/>
      <c r="BI205" s="242"/>
      <c r="BJ205" s="242"/>
      <c r="BK205" s="242"/>
      <c r="BL205" s="242"/>
      <c r="BM205" s="242"/>
      <c r="BN205" s="242"/>
      <c r="BO205" s="243"/>
      <c r="BP205" s="242"/>
      <c r="BQ205" s="245"/>
      <c r="BR205" s="253"/>
      <c r="BS205" s="254"/>
      <c r="BT205" s="254"/>
      <c r="BU205" s="254"/>
      <c r="BV205" s="251"/>
      <c r="BW205" s="251"/>
      <c r="BX205" s="252"/>
      <c r="BY205" s="253"/>
      <c r="BZ205" s="254"/>
      <c r="CA205" s="256"/>
    </row>
    <row r="206" spans="1:79" ht="151.5" customHeight="1" x14ac:dyDescent="0.3">
      <c r="A206" s="260" t="str">
        <f>IFERROR(INDEX(Riesgos!$A$7:$M$12,MATCH(E206,INDEX(Riesgos!$A$7:$M$12,,MATCH(E$7,Riesgos!$A$6:$M$6,0)),0),MATCH(A$7,Riesgos!$A$6:$M$6,0)),"")</f>
        <v/>
      </c>
      <c r="B206" s="124" t="str">
        <f>IFERROR(INDEX(Riesgos!$A$7:$M$12,MATCH(E206,INDEX(Riesgos!$A$7:$M$12,,MATCH(E$7,Riesgos!$A$6:$M$6,0)),0),MATCH(B$7,Riesgos!$A$6:$M$6,0)),"")</f>
        <v/>
      </c>
      <c r="C206" s="124"/>
      <c r="D206" s="125" t="str">
        <f>IFERROR(INDEX(Riesgos!$A$7:$M$12,MATCH(E206,INDEX(Riesgos!$A$7:$M$12,,MATCH(E$7,Riesgos!$A$6:$M$6,0)),0),MATCH(D$7,Riesgos!$A$6:$M$6,0)),"")</f>
        <v/>
      </c>
      <c r="E206" s="189"/>
      <c r="F206" s="189"/>
      <c r="G206" s="127" t="str">
        <f t="shared" si="4"/>
        <v/>
      </c>
      <c r="H206" s="198"/>
      <c r="I206" s="129" t="str">
        <f>IF(A205=A206,IFERROR(IF(AND(#REF!="Probabilidad",#REF!="Probabilidad"),(#REF!-(+#REF!*#REF!)),IF(#REF!="Probabilidad",(#REF!-(+#REF!*#REF!)),IF(#REF!="Impacto",#REF!,""))),""),IFERROR(IF(#REF!="Probabilidad",(#REF!-(+#REF!*#REF!)),IF(#REF!="Impacto",#REF!,"")),""))</f>
        <v/>
      </c>
      <c r="J206" s="128" t="str">
        <f>IFERROR(IF(I206="","",IF(I206&lt;='Listas y tablas'!$L$3,"Muy Baja",IF(I206&lt;='Listas y tablas'!$L$4,"Baja",IF(I206&lt;='Listas y tablas'!$L$5,"Media",IF(I206&lt;='Listas y tablas'!$L$6,"Alta","Muy Alta"))))),"")</f>
        <v/>
      </c>
      <c r="K206" s="200"/>
      <c r="L206" s="261"/>
      <c r="M206" s="141"/>
      <c r="N206" s="121"/>
      <c r="O206" s="121"/>
      <c r="P206" s="142"/>
      <c r="Q206" s="259"/>
      <c r="R206" s="121"/>
      <c r="S206" s="121"/>
      <c r="T206" s="121"/>
      <c r="U206" s="121"/>
      <c r="V206" s="139"/>
      <c r="W206" s="141"/>
      <c r="X206" s="121"/>
      <c r="Y206" s="121"/>
      <c r="Z206" s="121"/>
      <c r="AA206" s="121"/>
      <c r="AB206" s="121"/>
      <c r="AC206" s="120"/>
      <c r="AD206" s="121"/>
      <c r="AE206" s="142"/>
      <c r="AF206" s="168"/>
      <c r="AG206" s="165"/>
      <c r="AH206" s="165"/>
      <c r="AI206" s="207"/>
      <c r="AJ206" s="164"/>
      <c r="AK206" s="164"/>
      <c r="AL206" s="167"/>
      <c r="AM206" s="168"/>
      <c r="AN206" s="185"/>
      <c r="AO206" s="304"/>
      <c r="AP206" s="217"/>
      <c r="AQ206" s="217"/>
      <c r="AR206" s="217"/>
      <c r="AS206" s="217"/>
      <c r="AT206" s="217"/>
      <c r="AU206" s="217"/>
      <c r="AV206" s="218"/>
      <c r="AW206" s="217"/>
      <c r="AX206" s="232"/>
      <c r="AY206" s="236"/>
      <c r="AZ206" s="221"/>
      <c r="BA206" s="221"/>
      <c r="BB206" s="221"/>
      <c r="BC206" s="219"/>
      <c r="BD206" s="219"/>
      <c r="BE206" s="220"/>
      <c r="BF206" s="228"/>
      <c r="BG206" s="221"/>
      <c r="BH206" s="222"/>
      <c r="BI206" s="242"/>
      <c r="BJ206" s="242"/>
      <c r="BK206" s="242"/>
      <c r="BL206" s="242"/>
      <c r="BM206" s="242"/>
      <c r="BN206" s="242"/>
      <c r="BO206" s="243"/>
      <c r="BP206" s="242"/>
      <c r="BQ206" s="245"/>
      <c r="BR206" s="253"/>
      <c r="BS206" s="254"/>
      <c r="BT206" s="254"/>
      <c r="BU206" s="254"/>
      <c r="BV206" s="251"/>
      <c r="BW206" s="251"/>
      <c r="BX206" s="252"/>
      <c r="BY206" s="253"/>
      <c r="BZ206" s="254"/>
      <c r="CA206" s="256"/>
    </row>
    <row r="207" spans="1:79" ht="151.5" customHeight="1" x14ac:dyDescent="0.3">
      <c r="A207" s="260" t="str">
        <f>IFERROR(INDEX(Riesgos!$A$7:$M$12,MATCH(E207,INDEX(Riesgos!$A$7:$M$12,,MATCH(E$7,Riesgos!$A$6:$M$6,0)),0),MATCH(A$7,Riesgos!$A$6:$M$6,0)),"")</f>
        <v/>
      </c>
      <c r="B207" s="124" t="str">
        <f>IFERROR(INDEX(Riesgos!$A$7:$M$12,MATCH(E207,INDEX(Riesgos!$A$7:$M$12,,MATCH(E$7,Riesgos!$A$6:$M$6,0)),0),MATCH(B$7,Riesgos!$A$6:$M$6,0)),"")</f>
        <v/>
      </c>
      <c r="C207" s="124"/>
      <c r="D207" s="125" t="str">
        <f>IFERROR(INDEX(Riesgos!$A$7:$M$12,MATCH(E207,INDEX(Riesgos!$A$7:$M$12,,MATCH(E$7,Riesgos!$A$6:$M$6,0)),0),MATCH(D$7,Riesgos!$A$6:$M$6,0)),"")</f>
        <v/>
      </c>
      <c r="E207" s="189"/>
      <c r="F207" s="189"/>
      <c r="G207" s="127" t="str">
        <f t="shared" si="4"/>
        <v/>
      </c>
      <c r="H207" s="198"/>
      <c r="I207" s="129" t="str">
        <f>IF(A206=A207,IFERROR(IF(AND(#REF!="Probabilidad",#REF!="Probabilidad"),(#REF!-(+#REF!*#REF!)),IF(#REF!="Probabilidad",(#REF!-(+#REF!*#REF!)),IF(#REF!="Impacto",#REF!,""))),""),IFERROR(IF(#REF!="Probabilidad",(#REF!-(+#REF!*#REF!)),IF(#REF!="Impacto",#REF!,"")),""))</f>
        <v/>
      </c>
      <c r="J207" s="128" t="str">
        <f>IFERROR(IF(I207="","",IF(I207&lt;='Listas y tablas'!$L$3,"Muy Baja",IF(I207&lt;='Listas y tablas'!$L$4,"Baja",IF(I207&lt;='Listas y tablas'!$L$5,"Media",IF(I207&lt;='Listas y tablas'!$L$6,"Alta","Muy Alta"))))),"")</f>
        <v/>
      </c>
      <c r="K207" s="200"/>
      <c r="L207" s="261"/>
      <c r="M207" s="141"/>
      <c r="N207" s="121"/>
      <c r="O207" s="121"/>
      <c r="P207" s="142"/>
      <c r="Q207" s="259"/>
      <c r="R207" s="121"/>
      <c r="S207" s="121"/>
      <c r="T207" s="121"/>
      <c r="U207" s="121"/>
      <c r="V207" s="139"/>
      <c r="W207" s="141"/>
      <c r="X207" s="121"/>
      <c r="Y207" s="121"/>
      <c r="Z207" s="121"/>
      <c r="AA207" s="121"/>
      <c r="AB207" s="121"/>
      <c r="AC207" s="120"/>
      <c r="AD207" s="121"/>
      <c r="AE207" s="142"/>
      <c r="AF207" s="168"/>
      <c r="AG207" s="165"/>
      <c r="AH207" s="165"/>
      <c r="AI207" s="207"/>
      <c r="AJ207" s="164"/>
      <c r="AK207" s="164"/>
      <c r="AL207" s="167"/>
      <c r="AM207" s="168"/>
      <c r="AN207" s="185"/>
      <c r="AO207" s="304"/>
      <c r="AP207" s="217"/>
      <c r="AQ207" s="217"/>
      <c r="AR207" s="217"/>
      <c r="AS207" s="217"/>
      <c r="AT207" s="217"/>
      <c r="AU207" s="217"/>
      <c r="AV207" s="218"/>
      <c r="AW207" s="217"/>
      <c r="AX207" s="232"/>
      <c r="AY207" s="236"/>
      <c r="AZ207" s="221"/>
      <c r="BA207" s="221"/>
      <c r="BB207" s="221"/>
      <c r="BC207" s="219"/>
      <c r="BD207" s="219"/>
      <c r="BE207" s="220"/>
      <c r="BF207" s="228"/>
      <c r="BG207" s="221"/>
      <c r="BH207" s="222"/>
      <c r="BI207" s="242"/>
      <c r="BJ207" s="242"/>
      <c r="BK207" s="242"/>
      <c r="BL207" s="242"/>
      <c r="BM207" s="242"/>
      <c r="BN207" s="242"/>
      <c r="BO207" s="243"/>
      <c r="BP207" s="242"/>
      <c r="BQ207" s="245"/>
      <c r="BR207" s="253"/>
      <c r="BS207" s="254"/>
      <c r="BT207" s="254"/>
      <c r="BU207" s="254"/>
      <c r="BV207" s="251"/>
      <c r="BW207" s="251"/>
      <c r="BX207" s="252"/>
      <c r="BY207" s="253"/>
      <c r="BZ207" s="254"/>
      <c r="CA207" s="256"/>
    </row>
    <row r="208" spans="1:79" ht="151.5" customHeight="1" x14ac:dyDescent="0.3">
      <c r="A208" s="260" t="str">
        <f>IFERROR(INDEX(Riesgos!$A$7:$M$12,MATCH(E208,INDEX(Riesgos!$A$7:$M$12,,MATCH(E$7,Riesgos!$A$6:$M$6,0)),0),MATCH(A$7,Riesgos!$A$6:$M$6,0)),"")</f>
        <v/>
      </c>
      <c r="B208" s="124" t="str">
        <f>IFERROR(INDEX(Riesgos!$A$7:$M$12,MATCH(E208,INDEX(Riesgos!$A$7:$M$12,,MATCH(E$7,Riesgos!$A$6:$M$6,0)),0),MATCH(B$7,Riesgos!$A$6:$M$6,0)),"")</f>
        <v/>
      </c>
      <c r="C208" s="124"/>
      <c r="D208" s="125" t="str">
        <f>IFERROR(INDEX(Riesgos!$A$7:$M$12,MATCH(E208,INDEX(Riesgos!$A$7:$M$12,,MATCH(E$7,Riesgos!$A$6:$M$6,0)),0),MATCH(D$7,Riesgos!$A$6:$M$6,0)),"")</f>
        <v/>
      </c>
      <c r="E208" s="189"/>
      <c r="F208" s="189"/>
      <c r="G208" s="127" t="str">
        <f t="shared" si="4"/>
        <v/>
      </c>
      <c r="H208" s="198"/>
      <c r="I208" s="129" t="str">
        <f>IF(A207=A208,IFERROR(IF(AND(#REF!="Probabilidad",#REF!="Probabilidad"),(#REF!-(+#REF!*#REF!)),IF(#REF!="Probabilidad",(#REF!-(+#REF!*#REF!)),IF(#REF!="Impacto",#REF!,""))),""),IFERROR(IF(#REF!="Probabilidad",(#REF!-(+#REF!*#REF!)),IF(#REF!="Impacto",#REF!,"")),""))</f>
        <v/>
      </c>
      <c r="J208" s="128" t="str">
        <f>IFERROR(IF(I208="","",IF(I208&lt;='Listas y tablas'!$L$3,"Muy Baja",IF(I208&lt;='Listas y tablas'!$L$4,"Baja",IF(I208&lt;='Listas y tablas'!$L$5,"Media",IF(I208&lt;='Listas y tablas'!$L$6,"Alta","Muy Alta"))))),"")</f>
        <v/>
      </c>
      <c r="K208" s="200"/>
      <c r="L208" s="261"/>
      <c r="M208" s="141"/>
      <c r="N208" s="121"/>
      <c r="O208" s="121"/>
      <c r="P208" s="142"/>
      <c r="Q208" s="259"/>
      <c r="R208" s="121"/>
      <c r="S208" s="121"/>
      <c r="T208" s="121"/>
      <c r="U208" s="121"/>
      <c r="V208" s="139"/>
      <c r="W208" s="141"/>
      <c r="X208" s="121"/>
      <c r="Y208" s="121"/>
      <c r="Z208" s="121"/>
      <c r="AA208" s="121"/>
      <c r="AB208" s="121"/>
      <c r="AC208" s="120"/>
      <c r="AD208" s="121"/>
      <c r="AE208" s="142"/>
      <c r="AF208" s="168"/>
      <c r="AG208" s="165"/>
      <c r="AH208" s="165"/>
      <c r="AI208" s="207"/>
      <c r="AJ208" s="164"/>
      <c r="AK208" s="164"/>
      <c r="AL208" s="167"/>
      <c r="AM208" s="168"/>
      <c r="AN208" s="185"/>
      <c r="AO208" s="304"/>
      <c r="AP208" s="217"/>
      <c r="AQ208" s="217"/>
      <c r="AR208" s="217"/>
      <c r="AS208" s="217"/>
      <c r="AT208" s="217"/>
      <c r="AU208" s="217"/>
      <c r="AV208" s="218"/>
      <c r="AW208" s="217"/>
      <c r="AX208" s="232"/>
      <c r="AY208" s="236"/>
      <c r="AZ208" s="221"/>
      <c r="BA208" s="221"/>
      <c r="BB208" s="221"/>
      <c r="BC208" s="219"/>
      <c r="BD208" s="219"/>
      <c r="BE208" s="220"/>
      <c r="BF208" s="228"/>
      <c r="BG208" s="221"/>
      <c r="BH208" s="222"/>
      <c r="BI208" s="242"/>
      <c r="BJ208" s="242"/>
      <c r="BK208" s="242"/>
      <c r="BL208" s="242"/>
      <c r="BM208" s="242"/>
      <c r="BN208" s="242"/>
      <c r="BO208" s="243"/>
      <c r="BP208" s="242"/>
      <c r="BQ208" s="245"/>
      <c r="BR208" s="253"/>
      <c r="BS208" s="254"/>
      <c r="BT208" s="254"/>
      <c r="BU208" s="254"/>
      <c r="BV208" s="251"/>
      <c r="BW208" s="251"/>
      <c r="BX208" s="252"/>
      <c r="BY208" s="253"/>
      <c r="BZ208" s="254"/>
      <c r="CA208" s="256"/>
    </row>
    <row r="209" spans="1:79" ht="151.5" customHeight="1" x14ac:dyDescent="0.3">
      <c r="A209" s="260" t="str">
        <f>IFERROR(INDEX(Riesgos!$A$7:$M$12,MATCH(E209,INDEX(Riesgos!$A$7:$M$12,,MATCH(E$7,Riesgos!$A$6:$M$6,0)),0),MATCH(A$7,Riesgos!$A$6:$M$6,0)),"")</f>
        <v/>
      </c>
      <c r="B209" s="124" t="str">
        <f>IFERROR(INDEX(Riesgos!$A$7:$M$12,MATCH(E209,INDEX(Riesgos!$A$7:$M$12,,MATCH(E$7,Riesgos!$A$6:$M$6,0)),0),MATCH(B$7,Riesgos!$A$6:$M$6,0)),"")</f>
        <v/>
      </c>
      <c r="C209" s="124"/>
      <c r="D209" s="125" t="str">
        <f>IFERROR(INDEX(Riesgos!$A$7:$M$12,MATCH(E209,INDEX(Riesgos!$A$7:$M$12,,MATCH(E$7,Riesgos!$A$6:$M$6,0)),0),MATCH(D$7,Riesgos!$A$6:$M$6,0)),"")</f>
        <v/>
      </c>
      <c r="E209" s="189"/>
      <c r="F209" s="189"/>
      <c r="G209" s="127" t="str">
        <f t="shared" si="4"/>
        <v/>
      </c>
      <c r="H209" s="198"/>
      <c r="I209" s="129" t="str">
        <f>IF(A208=A209,IFERROR(IF(AND(#REF!="Probabilidad",#REF!="Probabilidad"),(#REF!-(+#REF!*#REF!)),IF(#REF!="Probabilidad",(#REF!-(+#REF!*#REF!)),IF(#REF!="Impacto",#REF!,""))),""),IFERROR(IF(#REF!="Probabilidad",(#REF!-(+#REF!*#REF!)),IF(#REF!="Impacto",#REF!,"")),""))</f>
        <v/>
      </c>
      <c r="J209" s="128" t="str">
        <f>IFERROR(IF(I209="","",IF(I209&lt;='Listas y tablas'!$L$3,"Muy Baja",IF(I209&lt;='Listas y tablas'!$L$4,"Baja",IF(I209&lt;='Listas y tablas'!$L$5,"Media",IF(I209&lt;='Listas y tablas'!$L$6,"Alta","Muy Alta"))))),"")</f>
        <v/>
      </c>
      <c r="K209" s="200"/>
      <c r="L209" s="261"/>
      <c r="M209" s="141"/>
      <c r="N209" s="121"/>
      <c r="O209" s="121"/>
      <c r="P209" s="142"/>
      <c r="Q209" s="259"/>
      <c r="R209" s="121"/>
      <c r="S209" s="121"/>
      <c r="T209" s="121"/>
      <c r="U209" s="121"/>
      <c r="V209" s="139"/>
      <c r="W209" s="141"/>
      <c r="X209" s="121"/>
      <c r="Y209" s="121"/>
      <c r="Z209" s="121"/>
      <c r="AA209" s="121"/>
      <c r="AB209" s="121"/>
      <c r="AC209" s="120"/>
      <c r="AD209" s="121"/>
      <c r="AE209" s="142"/>
      <c r="AF209" s="168"/>
      <c r="AG209" s="165"/>
      <c r="AH209" s="165"/>
      <c r="AI209" s="207"/>
      <c r="AJ209" s="164"/>
      <c r="AK209" s="164"/>
      <c r="AL209" s="167"/>
      <c r="AM209" s="168"/>
      <c r="AN209" s="185"/>
      <c r="AO209" s="304"/>
      <c r="AP209" s="217"/>
      <c r="AQ209" s="217"/>
      <c r="AR209" s="217"/>
      <c r="AS209" s="217"/>
      <c r="AT209" s="217"/>
      <c r="AU209" s="217"/>
      <c r="AV209" s="218"/>
      <c r="AW209" s="217"/>
      <c r="AX209" s="232"/>
      <c r="AY209" s="236"/>
      <c r="AZ209" s="221"/>
      <c r="BA209" s="221"/>
      <c r="BB209" s="221"/>
      <c r="BC209" s="219"/>
      <c r="BD209" s="219"/>
      <c r="BE209" s="220"/>
      <c r="BF209" s="228"/>
      <c r="BG209" s="221"/>
      <c r="BH209" s="222"/>
      <c r="BI209" s="242"/>
      <c r="BJ209" s="242"/>
      <c r="BK209" s="242"/>
      <c r="BL209" s="242"/>
      <c r="BM209" s="242"/>
      <c r="BN209" s="242"/>
      <c r="BO209" s="243"/>
      <c r="BP209" s="242"/>
      <c r="BQ209" s="245"/>
      <c r="BR209" s="253"/>
      <c r="BS209" s="254"/>
      <c r="BT209" s="254"/>
      <c r="BU209" s="254"/>
      <c r="BV209" s="251"/>
      <c r="BW209" s="251"/>
      <c r="BX209" s="252"/>
      <c r="BY209" s="253"/>
      <c r="BZ209" s="254"/>
      <c r="CA209" s="256"/>
    </row>
    <row r="210" spans="1:79" ht="151.5" customHeight="1" x14ac:dyDescent="0.3">
      <c r="A210" s="260" t="str">
        <f>IFERROR(INDEX(Riesgos!$A$7:$M$12,MATCH(E210,INDEX(Riesgos!$A$7:$M$12,,MATCH(E$7,Riesgos!$A$6:$M$6,0)),0),MATCH(A$7,Riesgos!$A$6:$M$6,0)),"")</f>
        <v/>
      </c>
      <c r="B210" s="124" t="str">
        <f>IFERROR(INDEX(Riesgos!$A$7:$M$12,MATCH(E210,INDEX(Riesgos!$A$7:$M$12,,MATCH(E$7,Riesgos!$A$6:$M$6,0)),0),MATCH(B$7,Riesgos!$A$6:$M$6,0)),"")</f>
        <v/>
      </c>
      <c r="C210" s="124"/>
      <c r="D210" s="125" t="str">
        <f>IFERROR(INDEX(Riesgos!$A$7:$M$12,MATCH(E210,INDEX(Riesgos!$A$7:$M$12,,MATCH(E$7,Riesgos!$A$6:$M$6,0)),0),MATCH(D$7,Riesgos!$A$6:$M$6,0)),"")</f>
        <v/>
      </c>
      <c r="E210" s="189"/>
      <c r="F210" s="189"/>
      <c r="G210" s="127" t="str">
        <f t="shared" si="4"/>
        <v/>
      </c>
      <c r="H210" s="198"/>
      <c r="I210" s="129" t="str">
        <f>IF(A209=A210,IFERROR(IF(AND(#REF!="Probabilidad",#REF!="Probabilidad"),(#REF!-(+#REF!*#REF!)),IF(#REF!="Probabilidad",(#REF!-(+#REF!*#REF!)),IF(#REF!="Impacto",#REF!,""))),""),IFERROR(IF(#REF!="Probabilidad",(#REF!-(+#REF!*#REF!)),IF(#REF!="Impacto",#REF!,"")),""))</f>
        <v/>
      </c>
      <c r="J210" s="128" t="str">
        <f>IFERROR(IF(I210="","",IF(I210&lt;='Listas y tablas'!$L$3,"Muy Baja",IF(I210&lt;='Listas y tablas'!$L$4,"Baja",IF(I210&lt;='Listas y tablas'!$L$5,"Media",IF(I210&lt;='Listas y tablas'!$L$6,"Alta","Muy Alta"))))),"")</f>
        <v/>
      </c>
      <c r="K210" s="200"/>
      <c r="L210" s="261"/>
      <c r="M210" s="141"/>
      <c r="N210" s="121"/>
      <c r="O210" s="121"/>
      <c r="P210" s="142"/>
      <c r="Q210" s="259"/>
      <c r="R210" s="121"/>
      <c r="S210" s="121"/>
      <c r="T210" s="121"/>
      <c r="U210" s="121"/>
      <c r="V210" s="139"/>
      <c r="W210" s="141"/>
      <c r="X210" s="121"/>
      <c r="Y210" s="121"/>
      <c r="Z210" s="121"/>
      <c r="AA210" s="121"/>
      <c r="AB210" s="121"/>
      <c r="AC210" s="120"/>
      <c r="AD210" s="121"/>
      <c r="AE210" s="142"/>
      <c r="AF210" s="168"/>
      <c r="AG210" s="165"/>
      <c r="AH210" s="165"/>
      <c r="AI210" s="207"/>
      <c r="AJ210" s="164"/>
      <c r="AK210" s="164"/>
      <c r="AL210" s="167"/>
      <c r="AM210" s="168"/>
      <c r="AN210" s="185"/>
      <c r="AO210" s="304"/>
      <c r="AP210" s="217"/>
      <c r="AQ210" s="217"/>
      <c r="AR210" s="217"/>
      <c r="AS210" s="217"/>
      <c r="AT210" s="217"/>
      <c r="AU210" s="217"/>
      <c r="AV210" s="218"/>
      <c r="AW210" s="217"/>
      <c r="AX210" s="232"/>
      <c r="AY210" s="236"/>
      <c r="AZ210" s="221"/>
      <c r="BA210" s="221"/>
      <c r="BB210" s="221"/>
      <c r="BC210" s="219"/>
      <c r="BD210" s="219"/>
      <c r="BE210" s="220"/>
      <c r="BF210" s="228"/>
      <c r="BG210" s="221"/>
      <c r="BH210" s="222"/>
      <c r="BI210" s="242"/>
      <c r="BJ210" s="242"/>
      <c r="BK210" s="242"/>
      <c r="BL210" s="242"/>
      <c r="BM210" s="242"/>
      <c r="BN210" s="242"/>
      <c r="BO210" s="243"/>
      <c r="BP210" s="242"/>
      <c r="BQ210" s="245"/>
      <c r="BR210" s="253"/>
      <c r="BS210" s="254"/>
      <c r="BT210" s="254"/>
      <c r="BU210" s="254"/>
      <c r="BV210" s="251"/>
      <c r="BW210" s="251"/>
      <c r="BX210" s="252"/>
      <c r="BY210" s="253"/>
      <c r="BZ210" s="254"/>
      <c r="CA210" s="256"/>
    </row>
    <row r="211" spans="1:79" ht="151.5" customHeight="1" x14ac:dyDescent="0.3">
      <c r="A211" s="260" t="str">
        <f>IFERROR(INDEX(Riesgos!$A$7:$M$12,MATCH(E211,INDEX(Riesgos!$A$7:$M$12,,MATCH(E$7,Riesgos!$A$6:$M$6,0)),0),MATCH(A$7,Riesgos!$A$6:$M$6,0)),"")</f>
        <v/>
      </c>
      <c r="B211" s="124" t="str">
        <f>IFERROR(INDEX(Riesgos!$A$7:$M$12,MATCH(E211,INDEX(Riesgos!$A$7:$M$12,,MATCH(E$7,Riesgos!$A$6:$M$6,0)),0),MATCH(B$7,Riesgos!$A$6:$M$6,0)),"")</f>
        <v/>
      </c>
      <c r="C211" s="124"/>
      <c r="D211" s="125" t="str">
        <f>IFERROR(INDEX(Riesgos!$A$7:$M$12,MATCH(E211,INDEX(Riesgos!$A$7:$M$12,,MATCH(E$7,Riesgos!$A$6:$M$6,0)),0),MATCH(D$7,Riesgos!$A$6:$M$6,0)),"")</f>
        <v/>
      </c>
      <c r="E211" s="189"/>
      <c r="F211" s="189"/>
      <c r="G211" s="127" t="str">
        <f t="shared" si="4"/>
        <v/>
      </c>
      <c r="H211" s="198"/>
      <c r="I211" s="129" t="str">
        <f>IF(A210=A211,IFERROR(IF(AND(#REF!="Probabilidad",#REF!="Probabilidad"),(#REF!-(+#REF!*#REF!)),IF(#REF!="Probabilidad",(#REF!-(+#REF!*#REF!)),IF(#REF!="Impacto",#REF!,""))),""),IFERROR(IF(#REF!="Probabilidad",(#REF!-(+#REF!*#REF!)),IF(#REF!="Impacto",#REF!,"")),""))</f>
        <v/>
      </c>
      <c r="J211" s="128" t="str">
        <f>IFERROR(IF(I211="","",IF(I211&lt;='Listas y tablas'!$L$3,"Muy Baja",IF(I211&lt;='Listas y tablas'!$L$4,"Baja",IF(I211&lt;='Listas y tablas'!$L$5,"Media",IF(I211&lt;='Listas y tablas'!$L$6,"Alta","Muy Alta"))))),"")</f>
        <v/>
      </c>
      <c r="K211" s="200"/>
      <c r="L211" s="261"/>
      <c r="M211" s="141"/>
      <c r="N211" s="121"/>
      <c r="O211" s="121"/>
      <c r="P211" s="142"/>
      <c r="Q211" s="259"/>
      <c r="R211" s="121"/>
      <c r="S211" s="121"/>
      <c r="T211" s="121"/>
      <c r="U211" s="121"/>
      <c r="V211" s="139"/>
      <c r="W211" s="141"/>
      <c r="X211" s="121"/>
      <c r="Y211" s="121"/>
      <c r="Z211" s="121"/>
      <c r="AA211" s="121"/>
      <c r="AB211" s="121"/>
      <c r="AC211" s="120"/>
      <c r="AD211" s="121"/>
      <c r="AE211" s="142"/>
      <c r="AF211" s="168"/>
      <c r="AG211" s="165"/>
      <c r="AH211" s="165"/>
      <c r="AI211" s="207"/>
      <c r="AJ211" s="164"/>
      <c r="AK211" s="164"/>
      <c r="AL211" s="167"/>
      <c r="AM211" s="168"/>
      <c r="AN211" s="185"/>
      <c r="AO211" s="304"/>
      <c r="AP211" s="217"/>
      <c r="AQ211" s="217"/>
      <c r="AR211" s="217"/>
      <c r="AS211" s="217"/>
      <c r="AT211" s="217"/>
      <c r="AU211" s="217"/>
      <c r="AV211" s="218"/>
      <c r="AW211" s="217"/>
      <c r="AX211" s="232"/>
      <c r="AY211" s="236"/>
      <c r="AZ211" s="221"/>
      <c r="BA211" s="221"/>
      <c r="BB211" s="221"/>
      <c r="BC211" s="219"/>
      <c r="BD211" s="219"/>
      <c r="BE211" s="220"/>
      <c r="BF211" s="228"/>
      <c r="BG211" s="221"/>
      <c r="BH211" s="222"/>
      <c r="BI211" s="242"/>
      <c r="BJ211" s="242"/>
      <c r="BK211" s="242"/>
      <c r="BL211" s="242"/>
      <c r="BM211" s="242"/>
      <c r="BN211" s="242"/>
      <c r="BO211" s="243"/>
      <c r="BP211" s="242"/>
      <c r="BQ211" s="245"/>
      <c r="BR211" s="253"/>
      <c r="BS211" s="254"/>
      <c r="BT211" s="254"/>
      <c r="BU211" s="254"/>
      <c r="BV211" s="251"/>
      <c r="BW211" s="251"/>
      <c r="BX211" s="252"/>
      <c r="BY211" s="253"/>
      <c r="BZ211" s="254"/>
      <c r="CA211" s="256"/>
    </row>
    <row r="212" spans="1:79" ht="151.5" customHeight="1" x14ac:dyDescent="0.3">
      <c r="A212" s="260" t="str">
        <f>IFERROR(INDEX(Riesgos!$A$7:$M$12,MATCH(E212,INDEX(Riesgos!$A$7:$M$12,,MATCH(E$7,Riesgos!$A$6:$M$6,0)),0),MATCH(A$7,Riesgos!$A$6:$M$6,0)),"")</f>
        <v/>
      </c>
      <c r="B212" s="124" t="str">
        <f>IFERROR(INDEX(Riesgos!$A$7:$M$12,MATCH(E212,INDEX(Riesgos!$A$7:$M$12,,MATCH(E$7,Riesgos!$A$6:$M$6,0)),0),MATCH(B$7,Riesgos!$A$6:$M$6,0)),"")</f>
        <v/>
      </c>
      <c r="C212" s="124"/>
      <c r="D212" s="125" t="str">
        <f>IFERROR(INDEX(Riesgos!$A$7:$M$12,MATCH(E212,INDEX(Riesgos!$A$7:$M$12,,MATCH(E$7,Riesgos!$A$6:$M$6,0)),0),MATCH(D$7,Riesgos!$A$6:$M$6,0)),"")</f>
        <v/>
      </c>
      <c r="E212" s="189"/>
      <c r="F212" s="189"/>
      <c r="G212" s="127" t="str">
        <f t="shared" si="4"/>
        <v/>
      </c>
      <c r="H212" s="198"/>
      <c r="I212" s="129" t="str">
        <f>IF(A211=A212,IFERROR(IF(AND(#REF!="Probabilidad",#REF!="Probabilidad"),(#REF!-(+#REF!*#REF!)),IF(#REF!="Probabilidad",(#REF!-(+#REF!*#REF!)),IF(#REF!="Impacto",#REF!,""))),""),IFERROR(IF(#REF!="Probabilidad",(#REF!-(+#REF!*#REF!)),IF(#REF!="Impacto",#REF!,"")),""))</f>
        <v/>
      </c>
      <c r="J212" s="128" t="str">
        <f>IFERROR(IF(I212="","",IF(I212&lt;='Listas y tablas'!$L$3,"Muy Baja",IF(I212&lt;='Listas y tablas'!$L$4,"Baja",IF(I212&lt;='Listas y tablas'!$L$5,"Media",IF(I212&lt;='Listas y tablas'!$L$6,"Alta","Muy Alta"))))),"")</f>
        <v/>
      </c>
      <c r="K212" s="200"/>
      <c r="L212" s="261"/>
      <c r="M212" s="141"/>
      <c r="N212" s="121"/>
      <c r="O212" s="121"/>
      <c r="P212" s="142"/>
      <c r="Q212" s="259"/>
      <c r="R212" s="121"/>
      <c r="S212" s="121"/>
      <c r="T212" s="121"/>
      <c r="U212" s="121"/>
      <c r="V212" s="139"/>
      <c r="W212" s="141"/>
      <c r="X212" s="121"/>
      <c r="Y212" s="121"/>
      <c r="Z212" s="121"/>
      <c r="AA212" s="121"/>
      <c r="AB212" s="121"/>
      <c r="AC212" s="120"/>
      <c r="AD212" s="121"/>
      <c r="AE212" s="142"/>
      <c r="AF212" s="168"/>
      <c r="AG212" s="165"/>
      <c r="AH212" s="165"/>
      <c r="AI212" s="207"/>
      <c r="AJ212" s="164"/>
      <c r="AK212" s="164"/>
      <c r="AL212" s="167"/>
      <c r="AM212" s="168"/>
      <c r="AN212" s="185"/>
      <c r="AO212" s="304"/>
      <c r="AP212" s="217"/>
      <c r="AQ212" s="217"/>
      <c r="AR212" s="217"/>
      <c r="AS212" s="217"/>
      <c r="AT212" s="217"/>
      <c r="AU212" s="217"/>
      <c r="AV212" s="218"/>
      <c r="AW212" s="217"/>
      <c r="AX212" s="232"/>
      <c r="AY212" s="236"/>
      <c r="AZ212" s="221"/>
      <c r="BA212" s="221"/>
      <c r="BB212" s="221"/>
      <c r="BC212" s="219"/>
      <c r="BD212" s="219"/>
      <c r="BE212" s="220"/>
      <c r="BF212" s="228"/>
      <c r="BG212" s="221"/>
      <c r="BH212" s="222"/>
      <c r="BI212" s="242"/>
      <c r="BJ212" s="242"/>
      <c r="BK212" s="242"/>
      <c r="BL212" s="242"/>
      <c r="BM212" s="242"/>
      <c r="BN212" s="242"/>
      <c r="BO212" s="243"/>
      <c r="BP212" s="242"/>
      <c r="BQ212" s="245"/>
      <c r="BR212" s="253"/>
      <c r="BS212" s="254"/>
      <c r="BT212" s="254"/>
      <c r="BU212" s="254"/>
      <c r="BV212" s="251"/>
      <c r="BW212" s="251"/>
      <c r="BX212" s="252"/>
      <c r="BY212" s="253"/>
      <c r="BZ212" s="254"/>
      <c r="CA212" s="256"/>
    </row>
    <row r="213" spans="1:79" ht="151.5" customHeight="1" x14ac:dyDescent="0.3">
      <c r="A213" s="260" t="str">
        <f>IFERROR(INDEX(Riesgos!$A$7:$M$12,MATCH(E213,INDEX(Riesgos!$A$7:$M$12,,MATCH(E$7,Riesgos!$A$6:$M$6,0)),0),MATCH(A$7,Riesgos!$A$6:$M$6,0)),"")</f>
        <v/>
      </c>
      <c r="B213" s="124" t="str">
        <f>IFERROR(INDEX(Riesgos!$A$7:$M$12,MATCH(E213,INDEX(Riesgos!$A$7:$M$12,,MATCH(E$7,Riesgos!$A$6:$M$6,0)),0),MATCH(B$7,Riesgos!$A$6:$M$6,0)),"")</f>
        <v/>
      </c>
      <c r="C213" s="124"/>
      <c r="D213" s="125" t="str">
        <f>IFERROR(INDEX(Riesgos!$A$7:$M$12,MATCH(E213,INDEX(Riesgos!$A$7:$M$12,,MATCH(E$7,Riesgos!$A$6:$M$6,0)),0),MATCH(D$7,Riesgos!$A$6:$M$6,0)),"")</f>
        <v/>
      </c>
      <c r="E213" s="189"/>
      <c r="F213" s="189"/>
      <c r="G213" s="127" t="str">
        <f t="shared" si="4"/>
        <v/>
      </c>
      <c r="H213" s="198"/>
      <c r="I213" s="129" t="str">
        <f>IF(A212=A213,IFERROR(IF(AND(#REF!="Probabilidad",#REF!="Probabilidad"),(#REF!-(+#REF!*#REF!)),IF(#REF!="Probabilidad",(#REF!-(+#REF!*#REF!)),IF(#REF!="Impacto",#REF!,""))),""),IFERROR(IF(#REF!="Probabilidad",(#REF!-(+#REF!*#REF!)),IF(#REF!="Impacto",#REF!,"")),""))</f>
        <v/>
      </c>
      <c r="J213" s="128" t="str">
        <f>IFERROR(IF(I213="","",IF(I213&lt;='Listas y tablas'!$L$3,"Muy Baja",IF(I213&lt;='Listas y tablas'!$L$4,"Baja",IF(I213&lt;='Listas y tablas'!$L$5,"Media",IF(I213&lt;='Listas y tablas'!$L$6,"Alta","Muy Alta"))))),"")</f>
        <v/>
      </c>
      <c r="K213" s="200"/>
      <c r="L213" s="261"/>
      <c r="M213" s="141"/>
      <c r="N213" s="121"/>
      <c r="O213" s="121"/>
      <c r="P213" s="142"/>
      <c r="Q213" s="259"/>
      <c r="R213" s="121"/>
      <c r="S213" s="121"/>
      <c r="T213" s="121"/>
      <c r="U213" s="121"/>
      <c r="V213" s="139"/>
      <c r="W213" s="141"/>
      <c r="X213" s="121"/>
      <c r="Y213" s="121"/>
      <c r="Z213" s="121"/>
      <c r="AA213" s="121"/>
      <c r="AB213" s="121"/>
      <c r="AC213" s="120"/>
      <c r="AD213" s="121"/>
      <c r="AE213" s="142"/>
      <c r="AF213" s="168"/>
      <c r="AG213" s="165"/>
      <c r="AH213" s="165"/>
      <c r="AI213" s="207"/>
      <c r="AJ213" s="164"/>
      <c r="AK213" s="164"/>
      <c r="AL213" s="167"/>
      <c r="AM213" s="168"/>
      <c r="AN213" s="185"/>
      <c r="AO213" s="304"/>
      <c r="AP213" s="217"/>
      <c r="AQ213" s="217"/>
      <c r="AR213" s="217"/>
      <c r="AS213" s="217"/>
      <c r="AT213" s="217"/>
      <c r="AU213" s="217"/>
      <c r="AV213" s="218"/>
      <c r="AW213" s="217"/>
      <c r="AX213" s="232"/>
      <c r="AY213" s="236"/>
      <c r="AZ213" s="221"/>
      <c r="BA213" s="221"/>
      <c r="BB213" s="221"/>
      <c r="BC213" s="219"/>
      <c r="BD213" s="219"/>
      <c r="BE213" s="220"/>
      <c r="BF213" s="228"/>
      <c r="BG213" s="221"/>
      <c r="BH213" s="222"/>
      <c r="BI213" s="242"/>
      <c r="BJ213" s="242"/>
      <c r="BK213" s="242"/>
      <c r="BL213" s="242"/>
      <c r="BM213" s="242"/>
      <c r="BN213" s="242"/>
      <c r="BO213" s="243"/>
      <c r="BP213" s="242"/>
      <c r="BQ213" s="245"/>
      <c r="BR213" s="253"/>
      <c r="BS213" s="254"/>
      <c r="BT213" s="254"/>
      <c r="BU213" s="254"/>
      <c r="BV213" s="251"/>
      <c r="BW213" s="251"/>
      <c r="BX213" s="252"/>
      <c r="BY213" s="253"/>
      <c r="BZ213" s="254"/>
      <c r="CA213" s="256"/>
    </row>
    <row r="214" spans="1:79" ht="151.5" customHeight="1" x14ac:dyDescent="0.3">
      <c r="A214" s="260" t="str">
        <f>IFERROR(INDEX(Riesgos!$A$7:$M$12,MATCH(E214,INDEX(Riesgos!$A$7:$M$12,,MATCH(E$7,Riesgos!$A$6:$M$6,0)),0),MATCH(A$7,Riesgos!$A$6:$M$6,0)),"")</f>
        <v/>
      </c>
      <c r="B214" s="124" t="str">
        <f>IFERROR(INDEX(Riesgos!$A$7:$M$12,MATCH(E214,INDEX(Riesgos!$A$7:$M$12,,MATCH(E$7,Riesgos!$A$6:$M$6,0)),0),MATCH(B$7,Riesgos!$A$6:$M$6,0)),"")</f>
        <v/>
      </c>
      <c r="C214" s="124"/>
      <c r="D214" s="125" t="str">
        <f>IFERROR(INDEX(Riesgos!$A$7:$M$12,MATCH(E214,INDEX(Riesgos!$A$7:$M$12,,MATCH(E$7,Riesgos!$A$6:$M$6,0)),0),MATCH(D$7,Riesgos!$A$6:$M$6,0)),"")</f>
        <v/>
      </c>
      <c r="E214" s="189"/>
      <c r="F214" s="189"/>
      <c r="G214" s="127" t="str">
        <f t="shared" si="4"/>
        <v/>
      </c>
      <c r="H214" s="198"/>
      <c r="I214" s="129" t="str">
        <f>IF(A213=A214,IFERROR(IF(AND(#REF!="Probabilidad",#REF!="Probabilidad"),(#REF!-(+#REF!*#REF!)),IF(#REF!="Probabilidad",(#REF!-(+#REF!*#REF!)),IF(#REF!="Impacto",#REF!,""))),""),IFERROR(IF(#REF!="Probabilidad",(#REF!-(+#REF!*#REF!)),IF(#REF!="Impacto",#REF!,"")),""))</f>
        <v/>
      </c>
      <c r="J214" s="128" t="str">
        <f>IFERROR(IF(I214="","",IF(I214&lt;='Listas y tablas'!$L$3,"Muy Baja",IF(I214&lt;='Listas y tablas'!$L$4,"Baja",IF(I214&lt;='Listas y tablas'!$L$5,"Media",IF(I214&lt;='Listas y tablas'!$L$6,"Alta","Muy Alta"))))),"")</f>
        <v/>
      </c>
      <c r="K214" s="200"/>
      <c r="L214" s="261"/>
      <c r="M214" s="141"/>
      <c r="N214" s="121"/>
      <c r="O214" s="121"/>
      <c r="P214" s="142"/>
      <c r="Q214" s="259"/>
      <c r="R214" s="121"/>
      <c r="S214" s="121"/>
      <c r="T214" s="121"/>
      <c r="U214" s="121"/>
      <c r="V214" s="139"/>
      <c r="W214" s="141"/>
      <c r="X214" s="121"/>
      <c r="Y214" s="121"/>
      <c r="Z214" s="121"/>
      <c r="AA214" s="121"/>
      <c r="AB214" s="121"/>
      <c r="AC214" s="120"/>
      <c r="AD214" s="121"/>
      <c r="AE214" s="142"/>
      <c r="AF214" s="168"/>
      <c r="AG214" s="165"/>
      <c r="AH214" s="165"/>
      <c r="AI214" s="207"/>
      <c r="AJ214" s="164"/>
      <c r="AK214" s="164"/>
      <c r="AL214" s="167"/>
      <c r="AM214" s="168"/>
      <c r="AN214" s="185"/>
      <c r="AO214" s="304"/>
      <c r="AP214" s="217"/>
      <c r="AQ214" s="217"/>
      <c r="AR214" s="217"/>
      <c r="AS214" s="217"/>
      <c r="AT214" s="217"/>
      <c r="AU214" s="217"/>
      <c r="AV214" s="218"/>
      <c r="AW214" s="217"/>
      <c r="AX214" s="232"/>
      <c r="AY214" s="236"/>
      <c r="AZ214" s="221"/>
      <c r="BA214" s="221"/>
      <c r="BB214" s="221"/>
      <c r="BC214" s="219"/>
      <c r="BD214" s="219"/>
      <c r="BE214" s="220"/>
      <c r="BF214" s="228"/>
      <c r="BG214" s="221"/>
      <c r="BH214" s="222"/>
      <c r="BI214" s="242"/>
      <c r="BJ214" s="242"/>
      <c r="BK214" s="242"/>
      <c r="BL214" s="242"/>
      <c r="BM214" s="242"/>
      <c r="BN214" s="242"/>
      <c r="BO214" s="243"/>
      <c r="BP214" s="242"/>
      <c r="BQ214" s="245"/>
      <c r="BR214" s="253"/>
      <c r="BS214" s="254"/>
      <c r="BT214" s="254"/>
      <c r="BU214" s="254"/>
      <c r="BV214" s="251"/>
      <c r="BW214" s="251"/>
      <c r="BX214" s="252"/>
      <c r="BY214" s="253"/>
      <c r="BZ214" s="254"/>
      <c r="CA214" s="256"/>
    </row>
    <row r="215" spans="1:79" ht="151.5" customHeight="1" x14ac:dyDescent="0.3">
      <c r="A215" s="260" t="str">
        <f>IFERROR(INDEX(Riesgos!$A$7:$M$12,MATCH(E215,INDEX(Riesgos!$A$7:$M$12,,MATCH(E$7,Riesgos!$A$6:$M$6,0)),0),MATCH(A$7,Riesgos!$A$6:$M$6,0)),"")</f>
        <v/>
      </c>
      <c r="B215" s="124" t="str">
        <f>IFERROR(INDEX(Riesgos!$A$7:$M$12,MATCH(E215,INDEX(Riesgos!$A$7:$M$12,,MATCH(E$7,Riesgos!$A$6:$M$6,0)),0),MATCH(B$7,Riesgos!$A$6:$M$6,0)),"")</f>
        <v/>
      </c>
      <c r="C215" s="124"/>
      <c r="D215" s="125" t="str">
        <f>IFERROR(INDEX(Riesgos!$A$7:$M$12,MATCH(E215,INDEX(Riesgos!$A$7:$M$12,,MATCH(E$7,Riesgos!$A$6:$M$6,0)),0),MATCH(D$7,Riesgos!$A$6:$M$6,0)),"")</f>
        <v/>
      </c>
      <c r="E215" s="189"/>
      <c r="F215" s="189"/>
      <c r="G215" s="127" t="str">
        <f t="shared" si="4"/>
        <v/>
      </c>
      <c r="H215" s="198"/>
      <c r="I215" s="129" t="str">
        <f>IF(A214=A215,IFERROR(IF(AND(#REF!="Probabilidad",#REF!="Probabilidad"),(#REF!-(+#REF!*#REF!)),IF(#REF!="Probabilidad",(#REF!-(+#REF!*#REF!)),IF(#REF!="Impacto",#REF!,""))),""),IFERROR(IF(#REF!="Probabilidad",(#REF!-(+#REF!*#REF!)),IF(#REF!="Impacto",#REF!,"")),""))</f>
        <v/>
      </c>
      <c r="J215" s="128" t="str">
        <f>IFERROR(IF(I215="","",IF(I215&lt;='Listas y tablas'!$L$3,"Muy Baja",IF(I215&lt;='Listas y tablas'!$L$4,"Baja",IF(I215&lt;='Listas y tablas'!$L$5,"Media",IF(I215&lt;='Listas y tablas'!$L$6,"Alta","Muy Alta"))))),"")</f>
        <v/>
      </c>
      <c r="K215" s="200"/>
      <c r="L215" s="261"/>
      <c r="M215" s="141"/>
      <c r="N215" s="121"/>
      <c r="O215" s="121"/>
      <c r="P215" s="142"/>
      <c r="Q215" s="259"/>
      <c r="R215" s="121"/>
      <c r="S215" s="121"/>
      <c r="T215" s="121"/>
      <c r="U215" s="121"/>
      <c r="V215" s="139"/>
      <c r="W215" s="141"/>
      <c r="X215" s="121"/>
      <c r="Y215" s="121"/>
      <c r="Z215" s="121"/>
      <c r="AA215" s="121"/>
      <c r="AB215" s="121"/>
      <c r="AC215" s="120"/>
      <c r="AD215" s="121"/>
      <c r="AE215" s="142"/>
      <c r="AF215" s="168"/>
      <c r="AG215" s="165"/>
      <c r="AH215" s="165"/>
      <c r="AI215" s="207"/>
      <c r="AJ215" s="164"/>
      <c r="AK215" s="164"/>
      <c r="AL215" s="167"/>
      <c r="AM215" s="168"/>
      <c r="AN215" s="185"/>
      <c r="AO215" s="304"/>
      <c r="AP215" s="217"/>
      <c r="AQ215" s="217"/>
      <c r="AR215" s="217"/>
      <c r="AS215" s="217"/>
      <c r="AT215" s="217"/>
      <c r="AU215" s="217"/>
      <c r="AV215" s="218"/>
      <c r="AW215" s="217"/>
      <c r="AX215" s="232"/>
      <c r="AY215" s="236"/>
      <c r="AZ215" s="221"/>
      <c r="BA215" s="221"/>
      <c r="BB215" s="221"/>
      <c r="BC215" s="219"/>
      <c r="BD215" s="219"/>
      <c r="BE215" s="220"/>
      <c r="BF215" s="228"/>
      <c r="BG215" s="221"/>
      <c r="BH215" s="222"/>
      <c r="BI215" s="242"/>
      <c r="BJ215" s="242"/>
      <c r="BK215" s="242"/>
      <c r="BL215" s="242"/>
      <c r="BM215" s="242"/>
      <c r="BN215" s="242"/>
      <c r="BO215" s="243"/>
      <c r="BP215" s="242"/>
      <c r="BQ215" s="245"/>
      <c r="BR215" s="253"/>
      <c r="BS215" s="254"/>
      <c r="BT215" s="254"/>
      <c r="BU215" s="254"/>
      <c r="BV215" s="251"/>
      <c r="BW215" s="251"/>
      <c r="BX215" s="252"/>
      <c r="BY215" s="253"/>
      <c r="BZ215" s="254"/>
      <c r="CA215" s="256"/>
    </row>
    <row r="216" spans="1:79" ht="151.5" customHeight="1" x14ac:dyDescent="0.3">
      <c r="A216" s="260" t="str">
        <f>IFERROR(INDEX(Riesgos!$A$7:$M$12,MATCH(E216,INDEX(Riesgos!$A$7:$M$12,,MATCH(E$7,Riesgos!$A$6:$M$6,0)),0),MATCH(A$7,Riesgos!$A$6:$M$6,0)),"")</f>
        <v/>
      </c>
      <c r="B216" s="124" t="str">
        <f>IFERROR(INDEX(Riesgos!$A$7:$M$12,MATCH(E216,INDEX(Riesgos!$A$7:$M$12,,MATCH(E$7,Riesgos!$A$6:$M$6,0)),0),MATCH(B$7,Riesgos!$A$6:$M$6,0)),"")</f>
        <v/>
      </c>
      <c r="C216" s="124"/>
      <c r="D216" s="125" t="str">
        <f>IFERROR(INDEX(Riesgos!$A$7:$M$12,MATCH(E216,INDEX(Riesgos!$A$7:$M$12,,MATCH(E$7,Riesgos!$A$6:$M$6,0)),0),MATCH(D$7,Riesgos!$A$6:$M$6,0)),"")</f>
        <v/>
      </c>
      <c r="E216" s="189"/>
      <c r="F216" s="189"/>
      <c r="G216" s="127" t="str">
        <f t="shared" si="4"/>
        <v/>
      </c>
      <c r="H216" s="198"/>
      <c r="I216" s="129" t="str">
        <f>IF(A215=A216,IFERROR(IF(AND(#REF!="Probabilidad",#REF!="Probabilidad"),(#REF!-(+#REF!*#REF!)),IF(#REF!="Probabilidad",(#REF!-(+#REF!*#REF!)),IF(#REF!="Impacto",#REF!,""))),""),IFERROR(IF(#REF!="Probabilidad",(#REF!-(+#REF!*#REF!)),IF(#REF!="Impacto",#REF!,"")),""))</f>
        <v/>
      </c>
      <c r="J216" s="128" t="str">
        <f>IFERROR(IF(I216="","",IF(I216&lt;='Listas y tablas'!$L$3,"Muy Baja",IF(I216&lt;='Listas y tablas'!$L$4,"Baja",IF(I216&lt;='Listas y tablas'!$L$5,"Media",IF(I216&lt;='Listas y tablas'!$L$6,"Alta","Muy Alta"))))),"")</f>
        <v/>
      </c>
      <c r="K216" s="200"/>
      <c r="L216" s="261"/>
      <c r="M216" s="141"/>
      <c r="N216" s="121"/>
      <c r="O216" s="121"/>
      <c r="P216" s="142"/>
      <c r="Q216" s="259"/>
      <c r="R216" s="121"/>
      <c r="S216" s="121"/>
      <c r="T216" s="121"/>
      <c r="U216" s="121"/>
      <c r="V216" s="139"/>
      <c r="W216" s="141"/>
      <c r="X216" s="121"/>
      <c r="Y216" s="121"/>
      <c r="Z216" s="121"/>
      <c r="AA216" s="121"/>
      <c r="AB216" s="121"/>
      <c r="AC216" s="120"/>
      <c r="AD216" s="121"/>
      <c r="AE216" s="142"/>
      <c r="AF216" s="168"/>
      <c r="AG216" s="165"/>
      <c r="AH216" s="165"/>
      <c r="AI216" s="207"/>
      <c r="AJ216" s="164"/>
      <c r="AK216" s="164"/>
      <c r="AL216" s="167"/>
      <c r="AM216" s="168"/>
      <c r="AN216" s="185"/>
      <c r="AO216" s="304"/>
      <c r="AP216" s="217"/>
      <c r="AQ216" s="217"/>
      <c r="AR216" s="217"/>
      <c r="AS216" s="217"/>
      <c r="AT216" s="217"/>
      <c r="AU216" s="217"/>
      <c r="AV216" s="218"/>
      <c r="AW216" s="217"/>
      <c r="AX216" s="232"/>
      <c r="AY216" s="236"/>
      <c r="AZ216" s="221"/>
      <c r="BA216" s="221"/>
      <c r="BB216" s="221"/>
      <c r="BC216" s="219"/>
      <c r="BD216" s="219"/>
      <c r="BE216" s="220"/>
      <c r="BF216" s="228"/>
      <c r="BG216" s="221"/>
      <c r="BH216" s="222"/>
      <c r="BI216" s="242"/>
      <c r="BJ216" s="242"/>
      <c r="BK216" s="242"/>
      <c r="BL216" s="242"/>
      <c r="BM216" s="242"/>
      <c r="BN216" s="242"/>
      <c r="BO216" s="243"/>
      <c r="BP216" s="242"/>
      <c r="BQ216" s="245"/>
      <c r="BR216" s="253"/>
      <c r="BS216" s="254"/>
      <c r="BT216" s="254"/>
      <c r="BU216" s="254"/>
      <c r="BV216" s="251"/>
      <c r="BW216" s="251"/>
      <c r="BX216" s="252"/>
      <c r="BY216" s="253"/>
      <c r="BZ216" s="254"/>
      <c r="CA216" s="256"/>
    </row>
    <row r="217" spans="1:79" ht="151.5" customHeight="1" x14ac:dyDescent="0.3">
      <c r="A217" s="260" t="str">
        <f>IFERROR(INDEX(Riesgos!$A$7:$M$12,MATCH(E217,INDEX(Riesgos!$A$7:$M$12,,MATCH(E$7,Riesgos!$A$6:$M$6,0)),0),MATCH(A$7,Riesgos!$A$6:$M$6,0)),"")</f>
        <v/>
      </c>
      <c r="B217" s="124" t="str">
        <f>IFERROR(INDEX(Riesgos!$A$7:$M$12,MATCH(E217,INDEX(Riesgos!$A$7:$M$12,,MATCH(E$7,Riesgos!$A$6:$M$6,0)),0),MATCH(B$7,Riesgos!$A$6:$M$6,0)),"")</f>
        <v/>
      </c>
      <c r="C217" s="124"/>
      <c r="D217" s="125" t="str">
        <f>IFERROR(INDEX(Riesgos!$A$7:$M$12,MATCH(E217,INDEX(Riesgos!$A$7:$M$12,,MATCH(E$7,Riesgos!$A$6:$M$6,0)),0),MATCH(D$7,Riesgos!$A$6:$M$6,0)),"")</f>
        <v/>
      </c>
      <c r="E217" s="189"/>
      <c r="F217" s="189"/>
      <c r="G217" s="127" t="str">
        <f t="shared" si="4"/>
        <v/>
      </c>
      <c r="H217" s="198"/>
      <c r="I217" s="129" t="str">
        <f>IF(A216=A217,IFERROR(IF(AND(#REF!="Probabilidad",#REF!="Probabilidad"),(#REF!-(+#REF!*#REF!)),IF(#REF!="Probabilidad",(#REF!-(+#REF!*#REF!)),IF(#REF!="Impacto",#REF!,""))),""),IFERROR(IF(#REF!="Probabilidad",(#REF!-(+#REF!*#REF!)),IF(#REF!="Impacto",#REF!,"")),""))</f>
        <v/>
      </c>
      <c r="J217" s="128" t="str">
        <f>IFERROR(IF(I217="","",IF(I217&lt;='Listas y tablas'!$L$3,"Muy Baja",IF(I217&lt;='Listas y tablas'!$L$4,"Baja",IF(I217&lt;='Listas y tablas'!$L$5,"Media",IF(I217&lt;='Listas y tablas'!$L$6,"Alta","Muy Alta"))))),"")</f>
        <v/>
      </c>
      <c r="K217" s="200"/>
      <c r="L217" s="261"/>
      <c r="M217" s="141"/>
      <c r="N217" s="121"/>
      <c r="O217" s="121"/>
      <c r="P217" s="142"/>
      <c r="Q217" s="259"/>
      <c r="R217" s="121"/>
      <c r="S217" s="121"/>
      <c r="T217" s="121"/>
      <c r="U217" s="121"/>
      <c r="V217" s="139"/>
      <c r="W217" s="141"/>
      <c r="X217" s="121"/>
      <c r="Y217" s="121"/>
      <c r="Z217" s="121"/>
      <c r="AA217" s="121"/>
      <c r="AB217" s="121"/>
      <c r="AC217" s="120"/>
      <c r="AD217" s="121"/>
      <c r="AE217" s="142"/>
      <c r="AF217" s="168"/>
      <c r="AG217" s="165"/>
      <c r="AH217" s="165"/>
      <c r="AI217" s="207"/>
      <c r="AJ217" s="164"/>
      <c r="AK217" s="164"/>
      <c r="AL217" s="167"/>
      <c r="AM217" s="168"/>
      <c r="AN217" s="185"/>
      <c r="AO217" s="304"/>
      <c r="AP217" s="217"/>
      <c r="AQ217" s="217"/>
      <c r="AR217" s="217"/>
      <c r="AS217" s="217"/>
      <c r="AT217" s="217"/>
      <c r="AU217" s="217"/>
      <c r="AV217" s="218"/>
      <c r="AW217" s="217"/>
      <c r="AX217" s="232"/>
      <c r="AY217" s="236"/>
      <c r="AZ217" s="221"/>
      <c r="BA217" s="221"/>
      <c r="BB217" s="221"/>
      <c r="BC217" s="219"/>
      <c r="BD217" s="219"/>
      <c r="BE217" s="220"/>
      <c r="BF217" s="228"/>
      <c r="BG217" s="221"/>
      <c r="BH217" s="222"/>
      <c r="BI217" s="242"/>
      <c r="BJ217" s="242"/>
      <c r="BK217" s="242"/>
      <c r="BL217" s="242"/>
      <c r="BM217" s="242"/>
      <c r="BN217" s="242"/>
      <c r="BO217" s="243"/>
      <c r="BP217" s="242"/>
      <c r="BQ217" s="245"/>
      <c r="BR217" s="253"/>
      <c r="BS217" s="254"/>
      <c r="BT217" s="254"/>
      <c r="BU217" s="254"/>
      <c r="BV217" s="251"/>
      <c r="BW217" s="251"/>
      <c r="BX217" s="252"/>
      <c r="BY217" s="253"/>
      <c r="BZ217" s="254"/>
      <c r="CA217" s="256"/>
    </row>
    <row r="218" spans="1:79" ht="151.5" customHeight="1" x14ac:dyDescent="0.3">
      <c r="A218" s="260" t="str">
        <f>IFERROR(INDEX(Riesgos!$A$7:$M$12,MATCH(E218,INDEX(Riesgos!$A$7:$M$12,,MATCH(E$7,Riesgos!$A$6:$M$6,0)),0),MATCH(A$7,Riesgos!$A$6:$M$6,0)),"")</f>
        <v/>
      </c>
      <c r="B218" s="124" t="str">
        <f>IFERROR(INDEX(Riesgos!$A$7:$M$12,MATCH(E218,INDEX(Riesgos!$A$7:$M$12,,MATCH(E$7,Riesgos!$A$6:$M$6,0)),0),MATCH(B$7,Riesgos!$A$6:$M$6,0)),"")</f>
        <v/>
      </c>
      <c r="C218" s="124"/>
      <c r="D218" s="125" t="str">
        <f>IFERROR(INDEX(Riesgos!$A$7:$M$12,MATCH(E218,INDEX(Riesgos!$A$7:$M$12,,MATCH(E$7,Riesgos!$A$6:$M$6,0)),0),MATCH(D$7,Riesgos!$A$6:$M$6,0)),"")</f>
        <v/>
      </c>
      <c r="E218" s="189"/>
      <c r="F218" s="189"/>
      <c r="G218" s="127" t="str">
        <f t="shared" si="4"/>
        <v/>
      </c>
      <c r="H218" s="198"/>
      <c r="I218" s="129" t="str">
        <f>IF(A217=A218,IFERROR(IF(AND(#REF!="Probabilidad",#REF!="Probabilidad"),(#REF!-(+#REF!*#REF!)),IF(#REF!="Probabilidad",(#REF!-(+#REF!*#REF!)),IF(#REF!="Impacto",#REF!,""))),""),IFERROR(IF(#REF!="Probabilidad",(#REF!-(+#REF!*#REF!)),IF(#REF!="Impacto",#REF!,"")),""))</f>
        <v/>
      </c>
      <c r="J218" s="128" t="str">
        <f>IFERROR(IF(I218="","",IF(I218&lt;='Listas y tablas'!$L$3,"Muy Baja",IF(I218&lt;='Listas y tablas'!$L$4,"Baja",IF(I218&lt;='Listas y tablas'!$L$5,"Media",IF(I218&lt;='Listas y tablas'!$L$6,"Alta","Muy Alta"))))),"")</f>
        <v/>
      </c>
      <c r="K218" s="200"/>
      <c r="L218" s="261"/>
      <c r="M218" s="141"/>
      <c r="N218" s="121"/>
      <c r="O218" s="121"/>
      <c r="P218" s="142"/>
      <c r="Q218" s="259"/>
      <c r="R218" s="121"/>
      <c r="S218" s="121"/>
      <c r="T218" s="121"/>
      <c r="U218" s="121"/>
      <c r="V218" s="139"/>
      <c r="W218" s="141"/>
      <c r="X218" s="121"/>
      <c r="Y218" s="121"/>
      <c r="Z218" s="121"/>
      <c r="AA218" s="121"/>
      <c r="AB218" s="121"/>
      <c r="AC218" s="120"/>
      <c r="AD218" s="121"/>
      <c r="AE218" s="142"/>
      <c r="AF218" s="168"/>
      <c r="AG218" s="165"/>
      <c r="AH218" s="165"/>
      <c r="AI218" s="207"/>
      <c r="AJ218" s="164"/>
      <c r="AK218" s="164"/>
      <c r="AL218" s="167"/>
      <c r="AM218" s="168"/>
      <c r="AN218" s="185"/>
      <c r="AO218" s="304"/>
      <c r="AP218" s="217"/>
      <c r="AQ218" s="217"/>
      <c r="AR218" s="217"/>
      <c r="AS218" s="217"/>
      <c r="AT218" s="217"/>
      <c r="AU218" s="217"/>
      <c r="AV218" s="218"/>
      <c r="AW218" s="217"/>
      <c r="AX218" s="232"/>
      <c r="AY218" s="236"/>
      <c r="AZ218" s="221"/>
      <c r="BA218" s="221"/>
      <c r="BB218" s="221"/>
      <c r="BC218" s="219"/>
      <c r="BD218" s="219"/>
      <c r="BE218" s="220"/>
      <c r="BF218" s="228"/>
      <c r="BG218" s="221"/>
      <c r="BH218" s="222"/>
      <c r="BI218" s="242"/>
      <c r="BJ218" s="242"/>
      <c r="BK218" s="242"/>
      <c r="BL218" s="242"/>
      <c r="BM218" s="242"/>
      <c r="BN218" s="242"/>
      <c r="BO218" s="243"/>
      <c r="BP218" s="242"/>
      <c r="BQ218" s="245"/>
      <c r="BR218" s="253"/>
      <c r="BS218" s="254"/>
      <c r="BT218" s="254"/>
      <c r="BU218" s="254"/>
      <c r="BV218" s="251"/>
      <c r="BW218" s="251"/>
      <c r="BX218" s="252"/>
      <c r="BY218" s="253"/>
      <c r="BZ218" s="254"/>
      <c r="CA218" s="256"/>
    </row>
    <row r="219" spans="1:79" ht="151.5" customHeight="1" x14ac:dyDescent="0.3">
      <c r="A219" s="260" t="str">
        <f>IFERROR(INDEX(Riesgos!$A$7:$M$12,MATCH(E219,INDEX(Riesgos!$A$7:$M$12,,MATCH(E$7,Riesgos!$A$6:$M$6,0)),0),MATCH(A$7,Riesgos!$A$6:$M$6,0)),"")</f>
        <v/>
      </c>
      <c r="B219" s="124" t="str">
        <f>IFERROR(INDEX(Riesgos!$A$7:$M$12,MATCH(E219,INDEX(Riesgos!$A$7:$M$12,,MATCH(E$7,Riesgos!$A$6:$M$6,0)),0),MATCH(B$7,Riesgos!$A$6:$M$6,0)),"")</f>
        <v/>
      </c>
      <c r="C219" s="124"/>
      <c r="D219" s="125" t="str">
        <f>IFERROR(INDEX(Riesgos!$A$7:$M$12,MATCH(E219,INDEX(Riesgos!$A$7:$M$12,,MATCH(E$7,Riesgos!$A$6:$M$6,0)),0),MATCH(D$7,Riesgos!$A$6:$M$6,0)),"")</f>
        <v/>
      </c>
      <c r="E219" s="189"/>
      <c r="F219" s="189"/>
      <c r="G219" s="127" t="str">
        <f t="shared" si="4"/>
        <v/>
      </c>
      <c r="H219" s="198"/>
      <c r="I219" s="129" t="str">
        <f>IF(A218=A219,IFERROR(IF(AND(#REF!="Probabilidad",#REF!="Probabilidad"),(#REF!-(+#REF!*#REF!)),IF(#REF!="Probabilidad",(#REF!-(+#REF!*#REF!)),IF(#REF!="Impacto",#REF!,""))),""),IFERROR(IF(#REF!="Probabilidad",(#REF!-(+#REF!*#REF!)),IF(#REF!="Impacto",#REF!,"")),""))</f>
        <v/>
      </c>
      <c r="J219" s="128" t="str">
        <f>IFERROR(IF(I219="","",IF(I219&lt;='Listas y tablas'!$L$3,"Muy Baja",IF(I219&lt;='Listas y tablas'!$L$4,"Baja",IF(I219&lt;='Listas y tablas'!$L$5,"Media",IF(I219&lt;='Listas y tablas'!$L$6,"Alta","Muy Alta"))))),"")</f>
        <v/>
      </c>
      <c r="K219" s="200"/>
      <c r="L219" s="261"/>
      <c r="M219" s="141"/>
      <c r="N219" s="121"/>
      <c r="O219" s="121"/>
      <c r="P219" s="142"/>
      <c r="Q219" s="259"/>
      <c r="R219" s="121"/>
      <c r="S219" s="121"/>
      <c r="T219" s="121"/>
      <c r="U219" s="121"/>
      <c r="V219" s="139"/>
      <c r="W219" s="141"/>
      <c r="X219" s="121"/>
      <c r="Y219" s="121"/>
      <c r="Z219" s="121"/>
      <c r="AA219" s="121"/>
      <c r="AB219" s="121"/>
      <c r="AC219" s="120"/>
      <c r="AD219" s="121"/>
      <c r="AE219" s="142"/>
      <c r="AF219" s="168"/>
      <c r="AG219" s="165"/>
      <c r="AH219" s="165"/>
      <c r="AI219" s="207"/>
      <c r="AJ219" s="164"/>
      <c r="AK219" s="164"/>
      <c r="AL219" s="167"/>
      <c r="AM219" s="168"/>
      <c r="AN219" s="185"/>
      <c r="AO219" s="304"/>
      <c r="AP219" s="217"/>
      <c r="AQ219" s="217"/>
      <c r="AR219" s="217"/>
      <c r="AS219" s="217"/>
      <c r="AT219" s="217"/>
      <c r="AU219" s="217"/>
      <c r="AV219" s="218"/>
      <c r="AW219" s="217"/>
      <c r="AX219" s="232"/>
      <c r="AY219" s="236"/>
      <c r="AZ219" s="221"/>
      <c r="BA219" s="221"/>
      <c r="BB219" s="221"/>
      <c r="BC219" s="219"/>
      <c r="BD219" s="219"/>
      <c r="BE219" s="220"/>
      <c r="BF219" s="228"/>
      <c r="BG219" s="221"/>
      <c r="BH219" s="222"/>
      <c r="BI219" s="242"/>
      <c r="BJ219" s="242"/>
      <c r="BK219" s="242"/>
      <c r="BL219" s="242"/>
      <c r="BM219" s="242"/>
      <c r="BN219" s="242"/>
      <c r="BO219" s="243"/>
      <c r="BP219" s="242"/>
      <c r="BQ219" s="245"/>
      <c r="BR219" s="253"/>
      <c r="BS219" s="254"/>
      <c r="BT219" s="254"/>
      <c r="BU219" s="254"/>
      <c r="BV219" s="251"/>
      <c r="BW219" s="251"/>
      <c r="BX219" s="252"/>
      <c r="BY219" s="253"/>
      <c r="BZ219" s="254"/>
      <c r="CA219" s="256"/>
    </row>
    <row r="220" spans="1:79" ht="151.5" customHeight="1" x14ac:dyDescent="0.3">
      <c r="A220" s="260" t="str">
        <f>IFERROR(INDEX(Riesgos!$A$7:$M$12,MATCH(E220,INDEX(Riesgos!$A$7:$M$12,,MATCH(E$7,Riesgos!$A$6:$M$6,0)),0),MATCH(A$7,Riesgos!$A$6:$M$6,0)),"")</f>
        <v/>
      </c>
      <c r="B220" s="124" t="str">
        <f>IFERROR(INDEX(Riesgos!$A$7:$M$12,MATCH(E220,INDEX(Riesgos!$A$7:$M$12,,MATCH(E$7,Riesgos!$A$6:$M$6,0)),0),MATCH(B$7,Riesgos!$A$6:$M$6,0)),"")</f>
        <v/>
      </c>
      <c r="C220" s="124"/>
      <c r="D220" s="125" t="str">
        <f>IFERROR(INDEX(Riesgos!$A$7:$M$12,MATCH(E220,INDEX(Riesgos!$A$7:$M$12,,MATCH(E$7,Riesgos!$A$6:$M$6,0)),0),MATCH(D$7,Riesgos!$A$6:$M$6,0)),"")</f>
        <v/>
      </c>
      <c r="E220" s="189"/>
      <c r="F220" s="189"/>
      <c r="G220" s="127" t="str">
        <f t="shared" si="4"/>
        <v/>
      </c>
      <c r="H220" s="198"/>
      <c r="I220" s="129" t="str">
        <f>IF(A219=A220,IFERROR(IF(AND(#REF!="Probabilidad",#REF!="Probabilidad"),(#REF!-(+#REF!*#REF!)),IF(#REF!="Probabilidad",(#REF!-(+#REF!*#REF!)),IF(#REF!="Impacto",#REF!,""))),""),IFERROR(IF(#REF!="Probabilidad",(#REF!-(+#REF!*#REF!)),IF(#REF!="Impacto",#REF!,"")),""))</f>
        <v/>
      </c>
      <c r="J220" s="128" t="str">
        <f>IFERROR(IF(I220="","",IF(I220&lt;='Listas y tablas'!$L$3,"Muy Baja",IF(I220&lt;='Listas y tablas'!$L$4,"Baja",IF(I220&lt;='Listas y tablas'!$L$5,"Media",IF(I220&lt;='Listas y tablas'!$L$6,"Alta","Muy Alta"))))),"")</f>
        <v/>
      </c>
      <c r="K220" s="200"/>
      <c r="L220" s="261"/>
      <c r="M220" s="141"/>
      <c r="N220" s="121"/>
      <c r="O220" s="121"/>
      <c r="P220" s="142"/>
      <c r="Q220" s="259"/>
      <c r="R220" s="121"/>
      <c r="S220" s="121"/>
      <c r="T220" s="121"/>
      <c r="U220" s="121"/>
      <c r="V220" s="139"/>
      <c r="W220" s="141"/>
      <c r="X220" s="121"/>
      <c r="Y220" s="121"/>
      <c r="Z220" s="121"/>
      <c r="AA220" s="121"/>
      <c r="AB220" s="121"/>
      <c r="AC220" s="120"/>
      <c r="AD220" s="121"/>
      <c r="AE220" s="142"/>
      <c r="AF220" s="168"/>
      <c r="AG220" s="165"/>
      <c r="AH220" s="165"/>
      <c r="AI220" s="207"/>
      <c r="AJ220" s="164"/>
      <c r="AK220" s="164"/>
      <c r="AL220" s="167"/>
      <c r="AM220" s="168"/>
      <c r="AN220" s="185"/>
      <c r="AO220" s="304"/>
      <c r="AP220" s="217"/>
      <c r="AQ220" s="217"/>
      <c r="AR220" s="217"/>
      <c r="AS220" s="217"/>
      <c r="AT220" s="217"/>
      <c r="AU220" s="217"/>
      <c r="AV220" s="218"/>
      <c r="AW220" s="217"/>
      <c r="AX220" s="232"/>
      <c r="AY220" s="236"/>
      <c r="AZ220" s="221"/>
      <c r="BA220" s="221"/>
      <c r="BB220" s="221"/>
      <c r="BC220" s="219"/>
      <c r="BD220" s="219"/>
      <c r="BE220" s="220"/>
      <c r="BF220" s="228"/>
      <c r="BG220" s="221"/>
      <c r="BH220" s="222"/>
      <c r="BI220" s="242"/>
      <c r="BJ220" s="242"/>
      <c r="BK220" s="242"/>
      <c r="BL220" s="242"/>
      <c r="BM220" s="242"/>
      <c r="BN220" s="242"/>
      <c r="BO220" s="243"/>
      <c r="BP220" s="242"/>
      <c r="BQ220" s="245"/>
      <c r="BR220" s="253"/>
      <c r="BS220" s="254"/>
      <c r="BT220" s="254"/>
      <c r="BU220" s="254"/>
      <c r="BV220" s="251"/>
      <c r="BW220" s="251"/>
      <c r="BX220" s="252"/>
      <c r="BY220" s="253"/>
      <c r="BZ220" s="254"/>
      <c r="CA220" s="256"/>
    </row>
    <row r="221" spans="1:79" ht="151.5" customHeight="1" x14ac:dyDescent="0.3">
      <c r="A221" s="260" t="str">
        <f>IFERROR(INDEX(Riesgos!$A$7:$M$12,MATCH(E221,INDEX(Riesgos!$A$7:$M$12,,MATCH(E$7,Riesgos!$A$6:$M$6,0)),0),MATCH(A$7,Riesgos!$A$6:$M$6,0)),"")</f>
        <v/>
      </c>
      <c r="B221" s="124" t="str">
        <f>IFERROR(INDEX(Riesgos!$A$7:$M$12,MATCH(E221,INDEX(Riesgos!$A$7:$M$12,,MATCH(E$7,Riesgos!$A$6:$M$6,0)),0),MATCH(B$7,Riesgos!$A$6:$M$6,0)),"")</f>
        <v/>
      </c>
      <c r="C221" s="124"/>
      <c r="D221" s="125" t="str">
        <f>IFERROR(INDEX(Riesgos!$A$7:$M$12,MATCH(E221,INDEX(Riesgos!$A$7:$M$12,,MATCH(E$7,Riesgos!$A$6:$M$6,0)),0),MATCH(D$7,Riesgos!$A$6:$M$6,0)),"")</f>
        <v/>
      </c>
      <c r="E221" s="189"/>
      <c r="F221" s="189"/>
      <c r="G221" s="127" t="str">
        <f t="shared" si="4"/>
        <v/>
      </c>
      <c r="H221" s="198"/>
      <c r="I221" s="129" t="str">
        <f>IF(A220=A221,IFERROR(IF(AND(#REF!="Probabilidad",#REF!="Probabilidad"),(#REF!-(+#REF!*#REF!)),IF(#REF!="Probabilidad",(#REF!-(+#REF!*#REF!)),IF(#REF!="Impacto",#REF!,""))),""),IFERROR(IF(#REF!="Probabilidad",(#REF!-(+#REF!*#REF!)),IF(#REF!="Impacto",#REF!,"")),""))</f>
        <v/>
      </c>
      <c r="J221" s="128" t="str">
        <f>IFERROR(IF(I221="","",IF(I221&lt;='Listas y tablas'!$L$3,"Muy Baja",IF(I221&lt;='Listas y tablas'!$L$4,"Baja",IF(I221&lt;='Listas y tablas'!$L$5,"Media",IF(I221&lt;='Listas y tablas'!$L$6,"Alta","Muy Alta"))))),"")</f>
        <v/>
      </c>
      <c r="K221" s="200"/>
      <c r="L221" s="261"/>
      <c r="M221" s="141"/>
      <c r="N221" s="121"/>
      <c r="O221" s="121"/>
      <c r="P221" s="142"/>
      <c r="Q221" s="259"/>
      <c r="R221" s="121"/>
      <c r="S221" s="121"/>
      <c r="T221" s="121"/>
      <c r="U221" s="121"/>
      <c r="V221" s="139"/>
      <c r="W221" s="141"/>
      <c r="X221" s="121"/>
      <c r="Y221" s="121"/>
      <c r="Z221" s="121"/>
      <c r="AA221" s="121"/>
      <c r="AB221" s="121"/>
      <c r="AC221" s="120"/>
      <c r="AD221" s="121"/>
      <c r="AE221" s="142"/>
      <c r="AF221" s="168"/>
      <c r="AG221" s="165"/>
      <c r="AH221" s="165"/>
      <c r="AI221" s="207"/>
      <c r="AJ221" s="164"/>
      <c r="AK221" s="164"/>
      <c r="AL221" s="167"/>
      <c r="AM221" s="168"/>
      <c r="AN221" s="185"/>
      <c r="AO221" s="304"/>
      <c r="AP221" s="217"/>
      <c r="AQ221" s="217"/>
      <c r="AR221" s="217"/>
      <c r="AS221" s="217"/>
      <c r="AT221" s="217"/>
      <c r="AU221" s="217"/>
      <c r="AV221" s="218"/>
      <c r="AW221" s="217"/>
      <c r="AX221" s="232"/>
      <c r="AY221" s="236"/>
      <c r="AZ221" s="221"/>
      <c r="BA221" s="221"/>
      <c r="BB221" s="221"/>
      <c r="BC221" s="219"/>
      <c r="BD221" s="219"/>
      <c r="BE221" s="220"/>
      <c r="BF221" s="228"/>
      <c r="BG221" s="221"/>
      <c r="BH221" s="222"/>
      <c r="BI221" s="242"/>
      <c r="BJ221" s="242"/>
      <c r="BK221" s="242"/>
      <c r="BL221" s="242"/>
      <c r="BM221" s="242"/>
      <c r="BN221" s="242"/>
      <c r="BO221" s="243"/>
      <c r="BP221" s="242"/>
      <c r="BQ221" s="245"/>
      <c r="BR221" s="253"/>
      <c r="BS221" s="254"/>
      <c r="BT221" s="254"/>
      <c r="BU221" s="254"/>
      <c r="BV221" s="251"/>
      <c r="BW221" s="251"/>
      <c r="BX221" s="252"/>
      <c r="BY221" s="253"/>
      <c r="BZ221" s="254"/>
      <c r="CA221" s="256"/>
    </row>
    <row r="222" spans="1:79" ht="151.5" customHeight="1" x14ac:dyDescent="0.3">
      <c r="A222" s="260" t="str">
        <f>IFERROR(INDEX(Riesgos!$A$7:$M$12,MATCH(E222,INDEX(Riesgos!$A$7:$M$12,,MATCH(E$7,Riesgos!$A$6:$M$6,0)),0),MATCH(A$7,Riesgos!$A$6:$M$6,0)),"")</f>
        <v/>
      </c>
      <c r="B222" s="124" t="str">
        <f>IFERROR(INDEX(Riesgos!$A$7:$M$12,MATCH(E222,INDEX(Riesgos!$A$7:$M$12,,MATCH(E$7,Riesgos!$A$6:$M$6,0)),0),MATCH(B$7,Riesgos!$A$6:$M$6,0)),"")</f>
        <v/>
      </c>
      <c r="C222" s="124"/>
      <c r="D222" s="125" t="str">
        <f>IFERROR(INDEX(Riesgos!$A$7:$M$12,MATCH(E222,INDEX(Riesgos!$A$7:$M$12,,MATCH(E$7,Riesgos!$A$6:$M$6,0)),0),MATCH(D$7,Riesgos!$A$6:$M$6,0)),"")</f>
        <v/>
      </c>
      <c r="E222" s="189"/>
      <c r="F222" s="189"/>
      <c r="G222" s="127" t="str">
        <f t="shared" si="4"/>
        <v/>
      </c>
      <c r="H222" s="198"/>
      <c r="I222" s="129" t="str">
        <f>IF(A221=A222,IFERROR(IF(AND(#REF!="Probabilidad",#REF!="Probabilidad"),(#REF!-(+#REF!*#REF!)),IF(#REF!="Probabilidad",(#REF!-(+#REF!*#REF!)),IF(#REF!="Impacto",#REF!,""))),""),IFERROR(IF(#REF!="Probabilidad",(#REF!-(+#REF!*#REF!)),IF(#REF!="Impacto",#REF!,"")),""))</f>
        <v/>
      </c>
      <c r="J222" s="128" t="str">
        <f>IFERROR(IF(I222="","",IF(I222&lt;='Listas y tablas'!$L$3,"Muy Baja",IF(I222&lt;='Listas y tablas'!$L$4,"Baja",IF(I222&lt;='Listas y tablas'!$L$5,"Media",IF(I222&lt;='Listas y tablas'!$L$6,"Alta","Muy Alta"))))),"")</f>
        <v/>
      </c>
      <c r="K222" s="200"/>
      <c r="L222" s="261"/>
      <c r="M222" s="141"/>
      <c r="N222" s="121"/>
      <c r="O222" s="121"/>
      <c r="P222" s="142"/>
      <c r="Q222" s="259"/>
      <c r="R222" s="121"/>
      <c r="S222" s="121"/>
      <c r="T222" s="121"/>
      <c r="U222" s="121"/>
      <c r="V222" s="139"/>
      <c r="W222" s="141"/>
      <c r="X222" s="121"/>
      <c r="Y222" s="121"/>
      <c r="Z222" s="121"/>
      <c r="AA222" s="121"/>
      <c r="AB222" s="121"/>
      <c r="AC222" s="120"/>
      <c r="AD222" s="121"/>
      <c r="AE222" s="142"/>
      <c r="AF222" s="168"/>
      <c r="AG222" s="165"/>
      <c r="AH222" s="165"/>
      <c r="AI222" s="207"/>
      <c r="AJ222" s="164"/>
      <c r="AK222" s="164"/>
      <c r="AL222" s="167"/>
      <c r="AM222" s="168"/>
      <c r="AN222" s="185"/>
      <c r="AO222" s="304"/>
      <c r="AP222" s="217"/>
      <c r="AQ222" s="217"/>
      <c r="AR222" s="217"/>
      <c r="AS222" s="217"/>
      <c r="AT222" s="217"/>
      <c r="AU222" s="217"/>
      <c r="AV222" s="218"/>
      <c r="AW222" s="217"/>
      <c r="AX222" s="232"/>
      <c r="AY222" s="236"/>
      <c r="AZ222" s="221"/>
      <c r="BA222" s="221"/>
      <c r="BB222" s="221"/>
      <c r="BC222" s="219"/>
      <c r="BD222" s="219"/>
      <c r="BE222" s="220"/>
      <c r="BF222" s="228"/>
      <c r="BG222" s="221"/>
      <c r="BH222" s="222"/>
      <c r="BI222" s="242"/>
      <c r="BJ222" s="242"/>
      <c r="BK222" s="242"/>
      <c r="BL222" s="242"/>
      <c r="BM222" s="242"/>
      <c r="BN222" s="242"/>
      <c r="BO222" s="243"/>
      <c r="BP222" s="242"/>
      <c r="BQ222" s="245"/>
      <c r="BR222" s="253"/>
      <c r="BS222" s="254"/>
      <c r="BT222" s="254"/>
      <c r="BU222" s="254"/>
      <c r="BV222" s="251"/>
      <c r="BW222" s="251"/>
      <c r="BX222" s="252"/>
      <c r="BY222" s="253"/>
      <c r="BZ222" s="254"/>
      <c r="CA222" s="256"/>
    </row>
    <row r="223" spans="1:79" ht="151.5" customHeight="1" x14ac:dyDescent="0.3">
      <c r="A223" s="260" t="str">
        <f>IFERROR(INDEX(Riesgos!$A$7:$M$12,MATCH(E223,INDEX(Riesgos!$A$7:$M$12,,MATCH(E$7,Riesgos!$A$6:$M$6,0)),0),MATCH(A$7,Riesgos!$A$6:$M$6,0)),"")</f>
        <v/>
      </c>
      <c r="B223" s="124" t="str">
        <f>IFERROR(INDEX(Riesgos!$A$7:$M$12,MATCH(E223,INDEX(Riesgos!$A$7:$M$12,,MATCH(E$7,Riesgos!$A$6:$M$6,0)),0),MATCH(B$7,Riesgos!$A$6:$M$6,0)),"")</f>
        <v/>
      </c>
      <c r="C223" s="124"/>
      <c r="D223" s="125" t="str">
        <f>IFERROR(INDEX(Riesgos!$A$7:$M$12,MATCH(E223,INDEX(Riesgos!$A$7:$M$12,,MATCH(E$7,Riesgos!$A$6:$M$6,0)),0),MATCH(D$7,Riesgos!$A$6:$M$6,0)),"")</f>
        <v/>
      </c>
      <c r="E223" s="189"/>
      <c r="F223" s="189"/>
      <c r="G223" s="127" t="str">
        <f t="shared" si="4"/>
        <v/>
      </c>
      <c r="H223" s="198"/>
      <c r="I223" s="129" t="str">
        <f>IF(A222=A223,IFERROR(IF(AND(#REF!="Probabilidad",#REF!="Probabilidad"),(#REF!-(+#REF!*#REF!)),IF(#REF!="Probabilidad",(#REF!-(+#REF!*#REF!)),IF(#REF!="Impacto",#REF!,""))),""),IFERROR(IF(#REF!="Probabilidad",(#REF!-(+#REF!*#REF!)),IF(#REF!="Impacto",#REF!,"")),""))</f>
        <v/>
      </c>
      <c r="J223" s="128" t="str">
        <f>IFERROR(IF(I223="","",IF(I223&lt;='Listas y tablas'!$L$3,"Muy Baja",IF(I223&lt;='Listas y tablas'!$L$4,"Baja",IF(I223&lt;='Listas y tablas'!$L$5,"Media",IF(I223&lt;='Listas y tablas'!$L$6,"Alta","Muy Alta"))))),"")</f>
        <v/>
      </c>
      <c r="K223" s="200"/>
      <c r="L223" s="261"/>
      <c r="M223" s="141"/>
      <c r="N223" s="121"/>
      <c r="O223" s="121"/>
      <c r="P223" s="142"/>
      <c r="Q223" s="259"/>
      <c r="R223" s="121"/>
      <c r="S223" s="121"/>
      <c r="T223" s="121"/>
      <c r="U223" s="121"/>
      <c r="V223" s="139"/>
      <c r="W223" s="141"/>
      <c r="X223" s="121"/>
      <c r="Y223" s="121"/>
      <c r="Z223" s="121"/>
      <c r="AA223" s="121"/>
      <c r="AB223" s="121"/>
      <c r="AC223" s="120"/>
      <c r="AD223" s="121"/>
      <c r="AE223" s="142"/>
      <c r="AF223" s="168"/>
      <c r="AG223" s="165"/>
      <c r="AH223" s="165"/>
      <c r="AI223" s="207"/>
      <c r="AJ223" s="164"/>
      <c r="AK223" s="164"/>
      <c r="AL223" s="167"/>
      <c r="AM223" s="168"/>
      <c r="AN223" s="185"/>
      <c r="AO223" s="304"/>
      <c r="AP223" s="217"/>
      <c r="AQ223" s="217"/>
      <c r="AR223" s="217"/>
      <c r="AS223" s="217"/>
      <c r="AT223" s="217"/>
      <c r="AU223" s="217"/>
      <c r="AV223" s="218"/>
      <c r="AW223" s="217"/>
      <c r="AX223" s="232"/>
      <c r="AY223" s="236"/>
      <c r="AZ223" s="221"/>
      <c r="BA223" s="221"/>
      <c r="BB223" s="221"/>
      <c r="BC223" s="219"/>
      <c r="BD223" s="219"/>
      <c r="BE223" s="220"/>
      <c r="BF223" s="228"/>
      <c r="BG223" s="221"/>
      <c r="BH223" s="222"/>
      <c r="BI223" s="242"/>
      <c r="BJ223" s="242"/>
      <c r="BK223" s="242"/>
      <c r="BL223" s="242"/>
      <c r="BM223" s="242"/>
      <c r="BN223" s="242"/>
      <c r="BO223" s="243"/>
      <c r="BP223" s="242"/>
      <c r="BQ223" s="245"/>
      <c r="BR223" s="253"/>
      <c r="BS223" s="254"/>
      <c r="BT223" s="254"/>
      <c r="BU223" s="254"/>
      <c r="BV223" s="251"/>
      <c r="BW223" s="251"/>
      <c r="BX223" s="252"/>
      <c r="BY223" s="253"/>
      <c r="BZ223" s="254"/>
      <c r="CA223" s="256"/>
    </row>
    <row r="224" spans="1:79" ht="151.5" customHeight="1" x14ac:dyDescent="0.3">
      <c r="A224" s="260" t="str">
        <f>IFERROR(INDEX(Riesgos!$A$7:$M$12,MATCH(E224,INDEX(Riesgos!$A$7:$M$12,,MATCH(E$7,Riesgos!$A$6:$M$6,0)),0),MATCH(A$7,Riesgos!$A$6:$M$6,0)),"")</f>
        <v/>
      </c>
      <c r="B224" s="124" t="str">
        <f>IFERROR(INDEX(Riesgos!$A$7:$M$12,MATCH(E224,INDEX(Riesgos!$A$7:$M$12,,MATCH(E$7,Riesgos!$A$6:$M$6,0)),0),MATCH(B$7,Riesgos!$A$6:$M$6,0)),"")</f>
        <v/>
      </c>
      <c r="C224" s="124"/>
      <c r="D224" s="125" t="str">
        <f>IFERROR(INDEX(Riesgos!$A$7:$M$12,MATCH(E224,INDEX(Riesgos!$A$7:$M$12,,MATCH(E$7,Riesgos!$A$6:$M$6,0)),0),MATCH(D$7,Riesgos!$A$6:$M$6,0)),"")</f>
        <v/>
      </c>
      <c r="E224" s="189"/>
      <c r="F224" s="189"/>
      <c r="G224" s="127" t="str">
        <f t="shared" si="4"/>
        <v/>
      </c>
      <c r="H224" s="198"/>
      <c r="I224" s="129" t="str">
        <f>IF(A223=A224,IFERROR(IF(AND(#REF!="Probabilidad",#REF!="Probabilidad"),(#REF!-(+#REF!*#REF!)),IF(#REF!="Probabilidad",(#REF!-(+#REF!*#REF!)),IF(#REF!="Impacto",#REF!,""))),""),IFERROR(IF(#REF!="Probabilidad",(#REF!-(+#REF!*#REF!)),IF(#REF!="Impacto",#REF!,"")),""))</f>
        <v/>
      </c>
      <c r="J224" s="128" t="str">
        <f>IFERROR(IF(I224="","",IF(I224&lt;='Listas y tablas'!$L$3,"Muy Baja",IF(I224&lt;='Listas y tablas'!$L$4,"Baja",IF(I224&lt;='Listas y tablas'!$L$5,"Media",IF(I224&lt;='Listas y tablas'!$L$6,"Alta","Muy Alta"))))),"")</f>
        <v/>
      </c>
      <c r="K224" s="200"/>
      <c r="L224" s="261"/>
      <c r="M224" s="141"/>
      <c r="N224" s="121"/>
      <c r="O224" s="121"/>
      <c r="P224" s="142"/>
      <c r="Q224" s="259"/>
      <c r="R224" s="121"/>
      <c r="S224" s="121"/>
      <c r="T224" s="121"/>
      <c r="U224" s="121"/>
      <c r="V224" s="139"/>
      <c r="W224" s="141"/>
      <c r="X224" s="121"/>
      <c r="Y224" s="121"/>
      <c r="Z224" s="121"/>
      <c r="AA224" s="121"/>
      <c r="AB224" s="121"/>
      <c r="AC224" s="120"/>
      <c r="AD224" s="121"/>
      <c r="AE224" s="142"/>
      <c r="AF224" s="168"/>
      <c r="AG224" s="165"/>
      <c r="AH224" s="165"/>
      <c r="AI224" s="207"/>
      <c r="AJ224" s="164"/>
      <c r="AK224" s="164"/>
      <c r="AL224" s="167"/>
      <c r="AM224" s="168"/>
      <c r="AN224" s="185"/>
      <c r="AO224" s="304"/>
      <c r="AP224" s="217"/>
      <c r="AQ224" s="217"/>
      <c r="AR224" s="217"/>
      <c r="AS224" s="217"/>
      <c r="AT224" s="217"/>
      <c r="AU224" s="217"/>
      <c r="AV224" s="218"/>
      <c r="AW224" s="217"/>
      <c r="AX224" s="232"/>
      <c r="AY224" s="236"/>
      <c r="AZ224" s="221"/>
      <c r="BA224" s="221"/>
      <c r="BB224" s="221"/>
      <c r="BC224" s="219"/>
      <c r="BD224" s="219"/>
      <c r="BE224" s="220"/>
      <c r="BF224" s="228"/>
      <c r="BG224" s="221"/>
      <c r="BH224" s="222"/>
      <c r="BI224" s="242"/>
      <c r="BJ224" s="242"/>
      <c r="BK224" s="242"/>
      <c r="BL224" s="242"/>
      <c r="BM224" s="242"/>
      <c r="BN224" s="242"/>
      <c r="BO224" s="243"/>
      <c r="BP224" s="242"/>
      <c r="BQ224" s="245"/>
      <c r="BR224" s="253"/>
      <c r="BS224" s="254"/>
      <c r="BT224" s="254"/>
      <c r="BU224" s="254"/>
      <c r="BV224" s="251"/>
      <c r="BW224" s="251"/>
      <c r="BX224" s="252"/>
      <c r="BY224" s="253"/>
      <c r="BZ224" s="254"/>
      <c r="CA224" s="256"/>
    </row>
    <row r="225" spans="1:79" ht="151.5" customHeight="1" x14ac:dyDescent="0.3">
      <c r="A225" s="260" t="str">
        <f>IFERROR(INDEX(Riesgos!$A$7:$M$12,MATCH(E225,INDEX(Riesgos!$A$7:$M$12,,MATCH(E$7,Riesgos!$A$6:$M$6,0)),0),MATCH(A$7,Riesgos!$A$6:$M$6,0)),"")</f>
        <v/>
      </c>
      <c r="B225" s="124" t="str">
        <f>IFERROR(INDEX(Riesgos!$A$7:$M$12,MATCH(E225,INDEX(Riesgos!$A$7:$M$12,,MATCH(E$7,Riesgos!$A$6:$M$6,0)),0),MATCH(B$7,Riesgos!$A$6:$M$6,0)),"")</f>
        <v/>
      </c>
      <c r="C225" s="124"/>
      <c r="D225" s="125" t="str">
        <f>IFERROR(INDEX(Riesgos!$A$7:$M$12,MATCH(E225,INDEX(Riesgos!$A$7:$M$12,,MATCH(E$7,Riesgos!$A$6:$M$6,0)),0),MATCH(D$7,Riesgos!$A$6:$M$6,0)),"")</f>
        <v/>
      </c>
      <c r="E225" s="189"/>
      <c r="F225" s="189"/>
      <c r="G225" s="127" t="str">
        <f t="shared" si="4"/>
        <v/>
      </c>
      <c r="H225" s="198"/>
      <c r="I225" s="129" t="str">
        <f>IF(A224=A225,IFERROR(IF(AND(#REF!="Probabilidad",#REF!="Probabilidad"),(#REF!-(+#REF!*#REF!)),IF(#REF!="Probabilidad",(#REF!-(+#REF!*#REF!)),IF(#REF!="Impacto",#REF!,""))),""),IFERROR(IF(#REF!="Probabilidad",(#REF!-(+#REF!*#REF!)),IF(#REF!="Impacto",#REF!,"")),""))</f>
        <v/>
      </c>
      <c r="J225" s="128" t="str">
        <f>IFERROR(IF(I225="","",IF(I225&lt;='Listas y tablas'!$L$3,"Muy Baja",IF(I225&lt;='Listas y tablas'!$L$4,"Baja",IF(I225&lt;='Listas y tablas'!$L$5,"Media",IF(I225&lt;='Listas y tablas'!$L$6,"Alta","Muy Alta"))))),"")</f>
        <v/>
      </c>
      <c r="K225" s="200"/>
      <c r="L225" s="261"/>
      <c r="M225" s="141"/>
      <c r="N225" s="121"/>
      <c r="O225" s="121"/>
      <c r="P225" s="142"/>
      <c r="Q225" s="259"/>
      <c r="R225" s="121"/>
      <c r="S225" s="121"/>
      <c r="T225" s="121"/>
      <c r="U225" s="121"/>
      <c r="V225" s="139"/>
      <c r="W225" s="141"/>
      <c r="X225" s="121"/>
      <c r="Y225" s="121"/>
      <c r="Z225" s="121"/>
      <c r="AA225" s="121"/>
      <c r="AB225" s="121"/>
      <c r="AC225" s="120"/>
      <c r="AD225" s="121"/>
      <c r="AE225" s="142"/>
      <c r="AF225" s="168"/>
      <c r="AG225" s="165"/>
      <c r="AH225" s="165"/>
      <c r="AI225" s="207"/>
      <c r="AJ225" s="164"/>
      <c r="AK225" s="164"/>
      <c r="AL225" s="167"/>
      <c r="AM225" s="168"/>
      <c r="AN225" s="185"/>
      <c r="AO225" s="304"/>
      <c r="AP225" s="217"/>
      <c r="AQ225" s="217"/>
      <c r="AR225" s="217"/>
      <c r="AS225" s="217"/>
      <c r="AT225" s="217"/>
      <c r="AU225" s="217"/>
      <c r="AV225" s="218"/>
      <c r="AW225" s="217"/>
      <c r="AX225" s="232"/>
      <c r="AY225" s="236"/>
      <c r="AZ225" s="221"/>
      <c r="BA225" s="221"/>
      <c r="BB225" s="221"/>
      <c r="BC225" s="219"/>
      <c r="BD225" s="219"/>
      <c r="BE225" s="220"/>
      <c r="BF225" s="228"/>
      <c r="BG225" s="221"/>
      <c r="BH225" s="222"/>
      <c r="BI225" s="242"/>
      <c r="BJ225" s="242"/>
      <c r="BK225" s="242"/>
      <c r="BL225" s="242"/>
      <c r="BM225" s="242"/>
      <c r="BN225" s="242"/>
      <c r="BO225" s="243"/>
      <c r="BP225" s="242"/>
      <c r="BQ225" s="245"/>
      <c r="BR225" s="253"/>
      <c r="BS225" s="254"/>
      <c r="BT225" s="254"/>
      <c r="BU225" s="254"/>
      <c r="BV225" s="251"/>
      <c r="BW225" s="251"/>
      <c r="BX225" s="252"/>
      <c r="BY225" s="253"/>
      <c r="BZ225" s="254"/>
      <c r="CA225" s="256"/>
    </row>
    <row r="226" spans="1:79" ht="151.5" customHeight="1" x14ac:dyDescent="0.3">
      <c r="A226" s="260" t="str">
        <f>IFERROR(INDEX(Riesgos!$A$7:$M$12,MATCH(E226,INDEX(Riesgos!$A$7:$M$12,,MATCH(E$7,Riesgos!$A$6:$M$6,0)),0),MATCH(A$7,Riesgos!$A$6:$M$6,0)),"")</f>
        <v/>
      </c>
      <c r="B226" s="124" t="str">
        <f>IFERROR(INDEX(Riesgos!$A$7:$M$12,MATCH(E226,INDEX(Riesgos!$A$7:$M$12,,MATCH(E$7,Riesgos!$A$6:$M$6,0)),0),MATCH(B$7,Riesgos!$A$6:$M$6,0)),"")</f>
        <v/>
      </c>
      <c r="C226" s="124"/>
      <c r="D226" s="125" t="str">
        <f>IFERROR(INDEX(Riesgos!$A$7:$M$12,MATCH(E226,INDEX(Riesgos!$A$7:$M$12,,MATCH(E$7,Riesgos!$A$6:$M$6,0)),0),MATCH(D$7,Riesgos!$A$6:$M$6,0)),"")</f>
        <v/>
      </c>
      <c r="E226" s="189"/>
      <c r="F226" s="189"/>
      <c r="G226" s="127" t="str">
        <f t="shared" si="4"/>
        <v/>
      </c>
      <c r="H226" s="198"/>
      <c r="I226" s="129" t="str">
        <f>IF(A225=A226,IFERROR(IF(AND(#REF!="Probabilidad",#REF!="Probabilidad"),(#REF!-(+#REF!*#REF!)),IF(#REF!="Probabilidad",(#REF!-(+#REF!*#REF!)),IF(#REF!="Impacto",#REF!,""))),""),IFERROR(IF(#REF!="Probabilidad",(#REF!-(+#REF!*#REF!)),IF(#REF!="Impacto",#REF!,"")),""))</f>
        <v/>
      </c>
      <c r="J226" s="128" t="str">
        <f>IFERROR(IF(I226="","",IF(I226&lt;='Listas y tablas'!$L$3,"Muy Baja",IF(I226&lt;='Listas y tablas'!$L$4,"Baja",IF(I226&lt;='Listas y tablas'!$L$5,"Media",IF(I226&lt;='Listas y tablas'!$L$6,"Alta","Muy Alta"))))),"")</f>
        <v/>
      </c>
      <c r="K226" s="200"/>
      <c r="L226" s="261"/>
      <c r="M226" s="141"/>
      <c r="N226" s="121"/>
      <c r="O226" s="121"/>
      <c r="P226" s="142"/>
      <c r="Q226" s="259"/>
      <c r="R226" s="121"/>
      <c r="S226" s="121"/>
      <c r="T226" s="121"/>
      <c r="U226" s="121"/>
      <c r="V226" s="139"/>
      <c r="W226" s="141"/>
      <c r="X226" s="121"/>
      <c r="Y226" s="121"/>
      <c r="Z226" s="121"/>
      <c r="AA226" s="121"/>
      <c r="AB226" s="121"/>
      <c r="AC226" s="120"/>
      <c r="AD226" s="121"/>
      <c r="AE226" s="142"/>
      <c r="AF226" s="168"/>
      <c r="AG226" s="165"/>
      <c r="AH226" s="165"/>
      <c r="AI226" s="207"/>
      <c r="AJ226" s="164"/>
      <c r="AK226" s="164"/>
      <c r="AL226" s="167"/>
      <c r="AM226" s="168"/>
      <c r="AN226" s="185"/>
      <c r="AO226" s="304"/>
      <c r="AP226" s="217"/>
      <c r="AQ226" s="217"/>
      <c r="AR226" s="217"/>
      <c r="AS226" s="217"/>
      <c r="AT226" s="217"/>
      <c r="AU226" s="217"/>
      <c r="AV226" s="218"/>
      <c r="AW226" s="217"/>
      <c r="AX226" s="232"/>
      <c r="AY226" s="236"/>
      <c r="AZ226" s="221"/>
      <c r="BA226" s="221"/>
      <c r="BB226" s="221"/>
      <c r="BC226" s="219"/>
      <c r="BD226" s="219"/>
      <c r="BE226" s="220"/>
      <c r="BF226" s="228"/>
      <c r="BG226" s="221"/>
      <c r="BH226" s="222"/>
      <c r="BI226" s="242"/>
      <c r="BJ226" s="242"/>
      <c r="BK226" s="242"/>
      <c r="BL226" s="242"/>
      <c r="BM226" s="242"/>
      <c r="BN226" s="242"/>
      <c r="BO226" s="243"/>
      <c r="BP226" s="242"/>
      <c r="BQ226" s="245"/>
      <c r="BR226" s="253"/>
      <c r="BS226" s="254"/>
      <c r="BT226" s="254"/>
      <c r="BU226" s="254"/>
      <c r="BV226" s="251"/>
      <c r="BW226" s="251"/>
      <c r="BX226" s="252"/>
      <c r="BY226" s="253"/>
      <c r="BZ226" s="254"/>
      <c r="CA226" s="256"/>
    </row>
    <row r="227" spans="1:79" ht="151.5" customHeight="1" x14ac:dyDescent="0.3">
      <c r="A227" s="260" t="str">
        <f>IFERROR(INDEX(Riesgos!$A$7:$M$12,MATCH(E227,INDEX(Riesgos!$A$7:$M$12,,MATCH(E$7,Riesgos!$A$6:$M$6,0)),0),MATCH(A$7,Riesgos!$A$6:$M$6,0)),"")</f>
        <v/>
      </c>
      <c r="B227" s="124" t="str">
        <f>IFERROR(INDEX(Riesgos!$A$7:$M$12,MATCH(E227,INDEX(Riesgos!$A$7:$M$12,,MATCH(E$7,Riesgos!$A$6:$M$6,0)),0),MATCH(B$7,Riesgos!$A$6:$M$6,0)),"")</f>
        <v/>
      </c>
      <c r="C227" s="124"/>
      <c r="D227" s="125" t="str">
        <f>IFERROR(INDEX(Riesgos!$A$7:$M$12,MATCH(E227,INDEX(Riesgos!$A$7:$M$12,,MATCH(E$7,Riesgos!$A$6:$M$6,0)),0),MATCH(D$7,Riesgos!$A$6:$M$6,0)),"")</f>
        <v/>
      </c>
      <c r="E227" s="189"/>
      <c r="F227" s="189"/>
      <c r="G227" s="127" t="str">
        <f t="shared" si="4"/>
        <v/>
      </c>
      <c r="H227" s="198"/>
      <c r="I227" s="129" t="str">
        <f>IF(A226=A227,IFERROR(IF(AND(#REF!="Probabilidad",#REF!="Probabilidad"),(#REF!-(+#REF!*#REF!)),IF(#REF!="Probabilidad",(#REF!-(+#REF!*#REF!)),IF(#REF!="Impacto",#REF!,""))),""),IFERROR(IF(#REF!="Probabilidad",(#REF!-(+#REF!*#REF!)),IF(#REF!="Impacto",#REF!,"")),""))</f>
        <v/>
      </c>
      <c r="J227" s="128" t="str">
        <f>IFERROR(IF(I227="","",IF(I227&lt;='Listas y tablas'!$L$3,"Muy Baja",IF(I227&lt;='Listas y tablas'!$L$4,"Baja",IF(I227&lt;='Listas y tablas'!$L$5,"Media",IF(I227&lt;='Listas y tablas'!$L$6,"Alta","Muy Alta"))))),"")</f>
        <v/>
      </c>
      <c r="K227" s="200"/>
      <c r="L227" s="261"/>
      <c r="M227" s="141"/>
      <c r="N227" s="121"/>
      <c r="O227" s="121"/>
      <c r="P227" s="142"/>
      <c r="Q227" s="259"/>
      <c r="R227" s="121"/>
      <c r="S227" s="121"/>
      <c r="T227" s="121"/>
      <c r="U227" s="121"/>
      <c r="V227" s="139"/>
      <c r="W227" s="141"/>
      <c r="X227" s="121"/>
      <c r="Y227" s="121"/>
      <c r="Z227" s="121"/>
      <c r="AA227" s="121"/>
      <c r="AB227" s="121"/>
      <c r="AC227" s="120"/>
      <c r="AD227" s="121"/>
      <c r="AE227" s="142"/>
      <c r="AF227" s="168"/>
      <c r="AG227" s="165"/>
      <c r="AH227" s="165"/>
      <c r="AI227" s="207"/>
      <c r="AJ227" s="164"/>
      <c r="AK227" s="164"/>
      <c r="AL227" s="167"/>
      <c r="AM227" s="168"/>
      <c r="AN227" s="185"/>
      <c r="AO227" s="304"/>
      <c r="AP227" s="217"/>
      <c r="AQ227" s="217"/>
      <c r="AR227" s="217"/>
      <c r="AS227" s="217"/>
      <c r="AT227" s="217"/>
      <c r="AU227" s="217"/>
      <c r="AV227" s="218"/>
      <c r="AW227" s="217"/>
      <c r="AX227" s="232"/>
      <c r="AY227" s="236"/>
      <c r="AZ227" s="221"/>
      <c r="BA227" s="221"/>
      <c r="BB227" s="221"/>
      <c r="BC227" s="219"/>
      <c r="BD227" s="219"/>
      <c r="BE227" s="220"/>
      <c r="BF227" s="228"/>
      <c r="BG227" s="221"/>
      <c r="BH227" s="222"/>
      <c r="BI227" s="242"/>
      <c r="BJ227" s="242"/>
      <c r="BK227" s="242"/>
      <c r="BL227" s="242"/>
      <c r="BM227" s="242"/>
      <c r="BN227" s="242"/>
      <c r="BO227" s="243"/>
      <c r="BP227" s="242"/>
      <c r="BQ227" s="245"/>
      <c r="BR227" s="253"/>
      <c r="BS227" s="254"/>
      <c r="BT227" s="254"/>
      <c r="BU227" s="254"/>
      <c r="BV227" s="251"/>
      <c r="BW227" s="251"/>
      <c r="BX227" s="252"/>
      <c r="BY227" s="253"/>
      <c r="BZ227" s="254"/>
      <c r="CA227" s="256"/>
    </row>
    <row r="228" spans="1:79" ht="151.5" customHeight="1" x14ac:dyDescent="0.3">
      <c r="A228" s="260" t="str">
        <f>IFERROR(INDEX(Riesgos!$A$7:$M$12,MATCH(E228,INDEX(Riesgos!$A$7:$M$12,,MATCH(E$7,Riesgos!$A$6:$M$6,0)),0),MATCH(A$7,Riesgos!$A$6:$M$6,0)),"")</f>
        <v/>
      </c>
      <c r="B228" s="124" t="str">
        <f>IFERROR(INDEX(Riesgos!$A$7:$M$12,MATCH(E228,INDEX(Riesgos!$A$7:$M$12,,MATCH(E$7,Riesgos!$A$6:$M$6,0)),0),MATCH(B$7,Riesgos!$A$6:$M$6,0)),"")</f>
        <v/>
      </c>
      <c r="C228" s="124"/>
      <c r="D228" s="125" t="str">
        <f>IFERROR(INDEX(Riesgos!$A$7:$M$12,MATCH(E228,INDEX(Riesgos!$A$7:$M$12,,MATCH(E$7,Riesgos!$A$6:$M$6,0)),0),MATCH(D$7,Riesgos!$A$6:$M$6,0)),"")</f>
        <v/>
      </c>
      <c r="E228" s="189"/>
      <c r="F228" s="189"/>
      <c r="G228" s="127" t="str">
        <f t="shared" si="4"/>
        <v/>
      </c>
      <c r="H228" s="198"/>
      <c r="I228" s="129" t="str">
        <f>IF(A227=A228,IFERROR(IF(AND(#REF!="Probabilidad",#REF!="Probabilidad"),(#REF!-(+#REF!*#REF!)),IF(#REF!="Probabilidad",(#REF!-(+#REF!*#REF!)),IF(#REF!="Impacto",#REF!,""))),""),IFERROR(IF(#REF!="Probabilidad",(#REF!-(+#REF!*#REF!)),IF(#REF!="Impacto",#REF!,"")),""))</f>
        <v/>
      </c>
      <c r="J228" s="128" t="str">
        <f>IFERROR(IF(I228="","",IF(I228&lt;='Listas y tablas'!$L$3,"Muy Baja",IF(I228&lt;='Listas y tablas'!$L$4,"Baja",IF(I228&lt;='Listas y tablas'!$L$5,"Media",IF(I228&lt;='Listas y tablas'!$L$6,"Alta","Muy Alta"))))),"")</f>
        <v/>
      </c>
      <c r="K228" s="200"/>
      <c r="L228" s="261"/>
      <c r="M228" s="141"/>
      <c r="N228" s="121"/>
      <c r="O228" s="121"/>
      <c r="P228" s="142"/>
      <c r="Q228" s="259"/>
      <c r="R228" s="121"/>
      <c r="S228" s="121"/>
      <c r="T228" s="121"/>
      <c r="U228" s="121"/>
      <c r="V228" s="139"/>
      <c r="W228" s="141"/>
      <c r="X228" s="121"/>
      <c r="Y228" s="121"/>
      <c r="Z228" s="121"/>
      <c r="AA228" s="121"/>
      <c r="AB228" s="121"/>
      <c r="AC228" s="120"/>
      <c r="AD228" s="121"/>
      <c r="AE228" s="142"/>
      <c r="AF228" s="168"/>
      <c r="AG228" s="165"/>
      <c r="AH228" s="165"/>
      <c r="AI228" s="207"/>
      <c r="AJ228" s="164"/>
      <c r="AK228" s="164"/>
      <c r="AL228" s="167"/>
      <c r="AM228" s="168"/>
      <c r="AN228" s="185"/>
      <c r="AO228" s="304"/>
      <c r="AP228" s="217"/>
      <c r="AQ228" s="217"/>
      <c r="AR228" s="217"/>
      <c r="AS228" s="217"/>
      <c r="AT228" s="217"/>
      <c r="AU228" s="217"/>
      <c r="AV228" s="218"/>
      <c r="AW228" s="217"/>
      <c r="AX228" s="232"/>
      <c r="AY228" s="236"/>
      <c r="AZ228" s="221"/>
      <c r="BA228" s="221"/>
      <c r="BB228" s="221"/>
      <c r="BC228" s="219"/>
      <c r="BD228" s="219"/>
      <c r="BE228" s="220"/>
      <c r="BF228" s="228"/>
      <c r="BG228" s="221"/>
      <c r="BH228" s="222"/>
      <c r="BI228" s="242"/>
      <c r="BJ228" s="242"/>
      <c r="BK228" s="242"/>
      <c r="BL228" s="242"/>
      <c r="BM228" s="242"/>
      <c r="BN228" s="242"/>
      <c r="BO228" s="243"/>
      <c r="BP228" s="242"/>
      <c r="BQ228" s="245"/>
      <c r="BR228" s="253"/>
      <c r="BS228" s="254"/>
      <c r="BT228" s="254"/>
      <c r="BU228" s="254"/>
      <c r="BV228" s="251"/>
      <c r="BW228" s="251"/>
      <c r="BX228" s="252"/>
      <c r="BY228" s="253"/>
      <c r="BZ228" s="254"/>
      <c r="CA228" s="256"/>
    </row>
    <row r="229" spans="1:79" ht="151.5" customHeight="1" x14ac:dyDescent="0.3">
      <c r="A229" s="260" t="str">
        <f>IFERROR(INDEX(Riesgos!$A$7:$M$12,MATCH(E229,INDEX(Riesgos!$A$7:$M$12,,MATCH(E$7,Riesgos!$A$6:$M$6,0)),0),MATCH(A$7,Riesgos!$A$6:$M$6,0)),"")</f>
        <v/>
      </c>
      <c r="B229" s="124" t="str">
        <f>IFERROR(INDEX(Riesgos!$A$7:$M$12,MATCH(E229,INDEX(Riesgos!$A$7:$M$12,,MATCH(E$7,Riesgos!$A$6:$M$6,0)),0),MATCH(B$7,Riesgos!$A$6:$M$6,0)),"")</f>
        <v/>
      </c>
      <c r="C229" s="124"/>
      <c r="D229" s="125" t="str">
        <f>IFERROR(INDEX(Riesgos!$A$7:$M$12,MATCH(E229,INDEX(Riesgos!$A$7:$M$12,,MATCH(E$7,Riesgos!$A$6:$M$6,0)),0),MATCH(D$7,Riesgos!$A$6:$M$6,0)),"")</f>
        <v/>
      </c>
      <c r="E229" s="189"/>
      <c r="F229" s="189"/>
      <c r="G229" s="127" t="str">
        <f t="shared" si="4"/>
        <v/>
      </c>
      <c r="H229" s="198"/>
      <c r="I229" s="129" t="str">
        <f>IF(A228=A229,IFERROR(IF(AND(#REF!="Probabilidad",#REF!="Probabilidad"),(#REF!-(+#REF!*#REF!)),IF(#REF!="Probabilidad",(#REF!-(+#REF!*#REF!)),IF(#REF!="Impacto",#REF!,""))),""),IFERROR(IF(#REF!="Probabilidad",(#REF!-(+#REF!*#REF!)),IF(#REF!="Impacto",#REF!,"")),""))</f>
        <v/>
      </c>
      <c r="J229" s="128" t="str">
        <f>IFERROR(IF(I229="","",IF(I229&lt;='Listas y tablas'!$L$3,"Muy Baja",IF(I229&lt;='Listas y tablas'!$L$4,"Baja",IF(I229&lt;='Listas y tablas'!$L$5,"Media",IF(I229&lt;='Listas y tablas'!$L$6,"Alta","Muy Alta"))))),"")</f>
        <v/>
      </c>
      <c r="K229" s="200"/>
      <c r="L229" s="261"/>
      <c r="M229" s="141"/>
      <c r="N229" s="121"/>
      <c r="O229" s="121"/>
      <c r="P229" s="142"/>
      <c r="Q229" s="259"/>
      <c r="R229" s="121"/>
      <c r="S229" s="121"/>
      <c r="T229" s="121"/>
      <c r="U229" s="121"/>
      <c r="V229" s="139"/>
      <c r="W229" s="141"/>
      <c r="X229" s="121"/>
      <c r="Y229" s="121"/>
      <c r="Z229" s="121"/>
      <c r="AA229" s="121"/>
      <c r="AB229" s="121"/>
      <c r="AC229" s="120"/>
      <c r="AD229" s="121"/>
      <c r="AE229" s="142"/>
      <c r="AF229" s="168"/>
      <c r="AG229" s="165"/>
      <c r="AH229" s="165"/>
      <c r="AI229" s="207"/>
      <c r="AJ229" s="164"/>
      <c r="AK229" s="164"/>
      <c r="AL229" s="167"/>
      <c r="AM229" s="168"/>
      <c r="AN229" s="185"/>
      <c r="AO229" s="304"/>
      <c r="AP229" s="217"/>
      <c r="AQ229" s="217"/>
      <c r="AR229" s="217"/>
      <c r="AS229" s="217"/>
      <c r="AT229" s="217"/>
      <c r="AU229" s="217"/>
      <c r="AV229" s="218"/>
      <c r="AW229" s="217"/>
      <c r="AX229" s="232"/>
      <c r="AY229" s="236"/>
      <c r="AZ229" s="221"/>
      <c r="BA229" s="221"/>
      <c r="BB229" s="221"/>
      <c r="BC229" s="219"/>
      <c r="BD229" s="219"/>
      <c r="BE229" s="220"/>
      <c r="BF229" s="228"/>
      <c r="BG229" s="221"/>
      <c r="BH229" s="222"/>
      <c r="BI229" s="242"/>
      <c r="BJ229" s="242"/>
      <c r="BK229" s="242"/>
      <c r="BL229" s="242"/>
      <c r="BM229" s="242"/>
      <c r="BN229" s="242"/>
      <c r="BO229" s="243"/>
      <c r="BP229" s="242"/>
      <c r="BQ229" s="245"/>
      <c r="BR229" s="253"/>
      <c r="BS229" s="254"/>
      <c r="BT229" s="254"/>
      <c r="BU229" s="254"/>
      <c r="BV229" s="251"/>
      <c r="BW229" s="251"/>
      <c r="BX229" s="252"/>
      <c r="BY229" s="253"/>
      <c r="BZ229" s="254"/>
      <c r="CA229" s="256"/>
    </row>
    <row r="230" spans="1:79" ht="151.5" customHeight="1" x14ac:dyDescent="0.3">
      <c r="A230" s="260" t="str">
        <f>IFERROR(INDEX(Riesgos!$A$7:$M$12,MATCH(E230,INDEX(Riesgos!$A$7:$M$12,,MATCH(E$7,Riesgos!$A$6:$M$6,0)),0),MATCH(A$7,Riesgos!$A$6:$M$6,0)),"")</f>
        <v/>
      </c>
      <c r="B230" s="124" t="str">
        <f>IFERROR(INDEX(Riesgos!$A$7:$M$12,MATCH(E230,INDEX(Riesgos!$A$7:$M$12,,MATCH(E$7,Riesgos!$A$6:$M$6,0)),0),MATCH(B$7,Riesgos!$A$6:$M$6,0)),"")</f>
        <v/>
      </c>
      <c r="C230" s="124"/>
      <c r="D230" s="125" t="str">
        <f>IFERROR(INDEX(Riesgos!$A$7:$M$12,MATCH(E230,INDEX(Riesgos!$A$7:$M$12,,MATCH(E$7,Riesgos!$A$6:$M$6,0)),0),MATCH(D$7,Riesgos!$A$6:$M$6,0)),"")</f>
        <v/>
      </c>
      <c r="E230" s="189"/>
      <c r="F230" s="189"/>
      <c r="G230" s="127" t="str">
        <f t="shared" si="4"/>
        <v/>
      </c>
      <c r="H230" s="198"/>
      <c r="I230" s="129" t="str">
        <f>IF(A229=A230,IFERROR(IF(AND(#REF!="Probabilidad",#REF!="Probabilidad"),(#REF!-(+#REF!*#REF!)),IF(#REF!="Probabilidad",(#REF!-(+#REF!*#REF!)),IF(#REF!="Impacto",#REF!,""))),""),IFERROR(IF(#REF!="Probabilidad",(#REF!-(+#REF!*#REF!)),IF(#REF!="Impacto",#REF!,"")),""))</f>
        <v/>
      </c>
      <c r="J230" s="128" t="str">
        <f>IFERROR(IF(I230="","",IF(I230&lt;='Listas y tablas'!$L$3,"Muy Baja",IF(I230&lt;='Listas y tablas'!$L$4,"Baja",IF(I230&lt;='Listas y tablas'!$L$5,"Media",IF(I230&lt;='Listas y tablas'!$L$6,"Alta","Muy Alta"))))),"")</f>
        <v/>
      </c>
      <c r="K230" s="200"/>
      <c r="L230" s="261"/>
      <c r="M230" s="141"/>
      <c r="N230" s="121"/>
      <c r="O230" s="121"/>
      <c r="P230" s="142"/>
      <c r="Q230" s="259"/>
      <c r="R230" s="121"/>
      <c r="S230" s="121"/>
      <c r="T230" s="121"/>
      <c r="U230" s="121"/>
      <c r="V230" s="139"/>
      <c r="W230" s="141"/>
      <c r="X230" s="121"/>
      <c r="Y230" s="121"/>
      <c r="Z230" s="121"/>
      <c r="AA230" s="121"/>
      <c r="AB230" s="121"/>
      <c r="AC230" s="120"/>
      <c r="AD230" s="121"/>
      <c r="AE230" s="142"/>
      <c r="AF230" s="168"/>
      <c r="AG230" s="165"/>
      <c r="AH230" s="165"/>
      <c r="AI230" s="207"/>
      <c r="AJ230" s="164"/>
      <c r="AK230" s="164"/>
      <c r="AL230" s="167"/>
      <c r="AM230" s="168"/>
      <c r="AN230" s="185"/>
      <c r="AO230" s="304"/>
      <c r="AP230" s="217"/>
      <c r="AQ230" s="217"/>
      <c r="AR230" s="217"/>
      <c r="AS230" s="217"/>
      <c r="AT230" s="217"/>
      <c r="AU230" s="217"/>
      <c r="AV230" s="218"/>
      <c r="AW230" s="217"/>
      <c r="AX230" s="232"/>
      <c r="AY230" s="236"/>
      <c r="AZ230" s="221"/>
      <c r="BA230" s="221"/>
      <c r="BB230" s="221"/>
      <c r="BC230" s="219"/>
      <c r="BD230" s="219"/>
      <c r="BE230" s="220"/>
      <c r="BF230" s="228"/>
      <c r="BG230" s="221"/>
      <c r="BH230" s="222"/>
      <c r="BI230" s="242"/>
      <c r="BJ230" s="242"/>
      <c r="BK230" s="242"/>
      <c r="BL230" s="242"/>
      <c r="BM230" s="242"/>
      <c r="BN230" s="242"/>
      <c r="BO230" s="243"/>
      <c r="BP230" s="242"/>
      <c r="BQ230" s="245"/>
      <c r="BR230" s="253"/>
      <c r="BS230" s="254"/>
      <c r="BT230" s="254"/>
      <c r="BU230" s="254"/>
      <c r="BV230" s="251"/>
      <c r="BW230" s="251"/>
      <c r="BX230" s="252"/>
      <c r="BY230" s="253"/>
      <c r="BZ230" s="254"/>
      <c r="CA230" s="256"/>
    </row>
    <row r="231" spans="1:79" ht="151.5" customHeight="1" x14ac:dyDescent="0.3">
      <c r="A231" s="260" t="str">
        <f>IFERROR(INDEX(Riesgos!$A$7:$M$12,MATCH(E231,INDEX(Riesgos!$A$7:$M$12,,MATCH(E$7,Riesgos!$A$6:$M$6,0)),0),MATCH(A$7,Riesgos!$A$6:$M$6,0)),"")</f>
        <v/>
      </c>
      <c r="B231" s="124" t="str">
        <f>IFERROR(INDEX(Riesgos!$A$7:$M$12,MATCH(E231,INDEX(Riesgos!$A$7:$M$12,,MATCH(E$7,Riesgos!$A$6:$M$6,0)),0),MATCH(B$7,Riesgos!$A$6:$M$6,0)),"")</f>
        <v/>
      </c>
      <c r="C231" s="124"/>
      <c r="D231" s="125" t="str">
        <f>IFERROR(INDEX(Riesgos!$A$7:$M$12,MATCH(E231,INDEX(Riesgos!$A$7:$M$12,,MATCH(E$7,Riesgos!$A$6:$M$6,0)),0),MATCH(D$7,Riesgos!$A$6:$M$6,0)),"")</f>
        <v/>
      </c>
      <c r="E231" s="189"/>
      <c r="F231" s="189"/>
      <c r="G231" s="127" t="str">
        <f t="shared" si="4"/>
        <v/>
      </c>
      <c r="H231" s="198"/>
      <c r="I231" s="129" t="str">
        <f>IF(A230=A231,IFERROR(IF(AND(#REF!="Probabilidad",#REF!="Probabilidad"),(#REF!-(+#REF!*#REF!)),IF(#REF!="Probabilidad",(#REF!-(+#REF!*#REF!)),IF(#REF!="Impacto",#REF!,""))),""),IFERROR(IF(#REF!="Probabilidad",(#REF!-(+#REF!*#REF!)),IF(#REF!="Impacto",#REF!,"")),""))</f>
        <v/>
      </c>
      <c r="J231" s="128" t="str">
        <f>IFERROR(IF(I231="","",IF(I231&lt;='Listas y tablas'!$L$3,"Muy Baja",IF(I231&lt;='Listas y tablas'!$L$4,"Baja",IF(I231&lt;='Listas y tablas'!$L$5,"Media",IF(I231&lt;='Listas y tablas'!$L$6,"Alta","Muy Alta"))))),"")</f>
        <v/>
      </c>
      <c r="K231" s="200"/>
      <c r="L231" s="261"/>
      <c r="M231" s="141"/>
      <c r="N231" s="121"/>
      <c r="O231" s="121"/>
      <c r="P231" s="142"/>
      <c r="Q231" s="259"/>
      <c r="R231" s="121"/>
      <c r="S231" s="121"/>
      <c r="T231" s="121"/>
      <c r="U231" s="121"/>
      <c r="V231" s="139"/>
      <c r="W231" s="141"/>
      <c r="X231" s="121"/>
      <c r="Y231" s="121"/>
      <c r="Z231" s="121"/>
      <c r="AA231" s="121"/>
      <c r="AB231" s="121"/>
      <c r="AC231" s="120"/>
      <c r="AD231" s="121"/>
      <c r="AE231" s="142"/>
      <c r="AF231" s="168"/>
      <c r="AG231" s="165"/>
      <c r="AH231" s="165"/>
      <c r="AI231" s="207"/>
      <c r="AJ231" s="164"/>
      <c r="AK231" s="164"/>
      <c r="AL231" s="167"/>
      <c r="AM231" s="168"/>
      <c r="AN231" s="185"/>
      <c r="AO231" s="304"/>
      <c r="AP231" s="217"/>
      <c r="AQ231" s="217"/>
      <c r="AR231" s="217"/>
      <c r="AS231" s="217"/>
      <c r="AT231" s="217"/>
      <c r="AU231" s="217"/>
      <c r="AV231" s="218"/>
      <c r="AW231" s="217"/>
      <c r="AX231" s="232"/>
      <c r="AY231" s="236"/>
      <c r="AZ231" s="221"/>
      <c r="BA231" s="221"/>
      <c r="BB231" s="221"/>
      <c r="BC231" s="219"/>
      <c r="BD231" s="219"/>
      <c r="BE231" s="220"/>
      <c r="BF231" s="228"/>
      <c r="BG231" s="221"/>
      <c r="BH231" s="222"/>
      <c r="BI231" s="242"/>
      <c r="BJ231" s="242"/>
      <c r="BK231" s="242"/>
      <c r="BL231" s="242"/>
      <c r="BM231" s="242"/>
      <c r="BN231" s="242"/>
      <c r="BO231" s="243"/>
      <c r="BP231" s="242"/>
      <c r="BQ231" s="245"/>
      <c r="BR231" s="253"/>
      <c r="BS231" s="254"/>
      <c r="BT231" s="254"/>
      <c r="BU231" s="254"/>
      <c r="BV231" s="251"/>
      <c r="BW231" s="251"/>
      <c r="BX231" s="252"/>
      <c r="BY231" s="253"/>
      <c r="BZ231" s="254"/>
      <c r="CA231" s="256"/>
    </row>
    <row r="232" spans="1:79" ht="151.5" customHeight="1" x14ac:dyDescent="0.3">
      <c r="A232" s="260" t="str">
        <f>IFERROR(INDEX(Riesgos!$A$7:$M$12,MATCH(E232,INDEX(Riesgos!$A$7:$M$12,,MATCH(E$7,Riesgos!$A$6:$M$6,0)),0),MATCH(A$7,Riesgos!$A$6:$M$6,0)),"")</f>
        <v/>
      </c>
      <c r="B232" s="124" t="str">
        <f>IFERROR(INDEX(Riesgos!$A$7:$M$12,MATCH(E232,INDEX(Riesgos!$A$7:$M$12,,MATCH(E$7,Riesgos!$A$6:$M$6,0)),0),MATCH(B$7,Riesgos!$A$6:$M$6,0)),"")</f>
        <v/>
      </c>
      <c r="C232" s="124"/>
      <c r="D232" s="125" t="str">
        <f>IFERROR(INDEX(Riesgos!$A$7:$M$12,MATCH(E232,INDEX(Riesgos!$A$7:$M$12,,MATCH(E$7,Riesgos!$A$6:$M$6,0)),0),MATCH(D$7,Riesgos!$A$6:$M$6,0)),"")</f>
        <v/>
      </c>
      <c r="E232" s="189"/>
      <c r="F232" s="189"/>
      <c r="G232" s="127" t="str">
        <f t="shared" si="4"/>
        <v/>
      </c>
      <c r="H232" s="198"/>
      <c r="I232" s="129" t="str">
        <f>IF(A231=A232,IFERROR(IF(AND(#REF!="Probabilidad",#REF!="Probabilidad"),(#REF!-(+#REF!*#REF!)),IF(#REF!="Probabilidad",(#REF!-(+#REF!*#REF!)),IF(#REF!="Impacto",#REF!,""))),""),IFERROR(IF(#REF!="Probabilidad",(#REF!-(+#REF!*#REF!)),IF(#REF!="Impacto",#REF!,"")),""))</f>
        <v/>
      </c>
      <c r="J232" s="128" t="str">
        <f>IFERROR(IF(I232="","",IF(I232&lt;='Listas y tablas'!$L$3,"Muy Baja",IF(I232&lt;='Listas y tablas'!$L$4,"Baja",IF(I232&lt;='Listas y tablas'!$L$5,"Media",IF(I232&lt;='Listas y tablas'!$L$6,"Alta","Muy Alta"))))),"")</f>
        <v/>
      </c>
      <c r="K232" s="200"/>
      <c r="L232" s="261"/>
      <c r="M232" s="141"/>
      <c r="N232" s="121"/>
      <c r="O232" s="121"/>
      <c r="P232" s="142"/>
      <c r="Q232" s="259"/>
      <c r="R232" s="121"/>
      <c r="S232" s="121"/>
      <c r="T232" s="121"/>
      <c r="U232" s="121"/>
      <c r="V232" s="139"/>
      <c r="W232" s="141"/>
      <c r="X232" s="121"/>
      <c r="Y232" s="121"/>
      <c r="Z232" s="121"/>
      <c r="AA232" s="121"/>
      <c r="AB232" s="121"/>
      <c r="AC232" s="120"/>
      <c r="AD232" s="121"/>
      <c r="AE232" s="142"/>
      <c r="AF232" s="168"/>
      <c r="AG232" s="165"/>
      <c r="AH232" s="165"/>
      <c r="AI232" s="207"/>
      <c r="AJ232" s="164"/>
      <c r="AK232" s="164"/>
      <c r="AL232" s="167"/>
      <c r="AM232" s="168"/>
      <c r="AN232" s="185"/>
      <c r="AO232" s="304"/>
      <c r="AP232" s="217"/>
      <c r="AQ232" s="217"/>
      <c r="AR232" s="217"/>
      <c r="AS232" s="217"/>
      <c r="AT232" s="217"/>
      <c r="AU232" s="217"/>
      <c r="AV232" s="218"/>
      <c r="AW232" s="217"/>
      <c r="AX232" s="232"/>
      <c r="AY232" s="236"/>
      <c r="AZ232" s="221"/>
      <c r="BA232" s="221"/>
      <c r="BB232" s="221"/>
      <c r="BC232" s="219"/>
      <c r="BD232" s="219"/>
      <c r="BE232" s="220"/>
      <c r="BF232" s="228"/>
      <c r="BG232" s="221"/>
      <c r="BH232" s="222"/>
      <c r="BI232" s="242"/>
      <c r="BJ232" s="242"/>
      <c r="BK232" s="242"/>
      <c r="BL232" s="242"/>
      <c r="BM232" s="242"/>
      <c r="BN232" s="242"/>
      <c r="BO232" s="243"/>
      <c r="BP232" s="242"/>
      <c r="BQ232" s="245"/>
      <c r="BR232" s="253"/>
      <c r="BS232" s="254"/>
      <c r="BT232" s="254"/>
      <c r="BU232" s="254"/>
      <c r="BV232" s="251"/>
      <c r="BW232" s="251"/>
      <c r="BX232" s="252"/>
      <c r="BY232" s="253"/>
      <c r="BZ232" s="254"/>
      <c r="CA232" s="256"/>
    </row>
    <row r="233" spans="1:79" ht="151.5" customHeight="1" x14ac:dyDescent="0.3">
      <c r="A233" s="260" t="str">
        <f>IFERROR(INDEX(Riesgos!$A$7:$M$12,MATCH(E233,INDEX(Riesgos!$A$7:$M$12,,MATCH(E$7,Riesgos!$A$6:$M$6,0)),0),MATCH(A$7,Riesgos!$A$6:$M$6,0)),"")</f>
        <v/>
      </c>
      <c r="B233" s="124" t="str">
        <f>IFERROR(INDEX(Riesgos!$A$7:$M$12,MATCH(E233,INDEX(Riesgos!$A$7:$M$12,,MATCH(E$7,Riesgos!$A$6:$M$6,0)),0),MATCH(B$7,Riesgos!$A$6:$M$6,0)),"")</f>
        <v/>
      </c>
      <c r="C233" s="124"/>
      <c r="D233" s="125" t="str">
        <f>IFERROR(INDEX(Riesgos!$A$7:$M$12,MATCH(E233,INDEX(Riesgos!$A$7:$M$12,,MATCH(E$7,Riesgos!$A$6:$M$6,0)),0),MATCH(D$7,Riesgos!$A$6:$M$6,0)),"")</f>
        <v/>
      </c>
      <c r="E233" s="189"/>
      <c r="F233" s="189"/>
      <c r="G233" s="127" t="str">
        <f t="shared" si="4"/>
        <v/>
      </c>
      <c r="H233" s="198"/>
      <c r="I233" s="129" t="str">
        <f>IF(A232=A233,IFERROR(IF(AND(#REF!="Probabilidad",#REF!="Probabilidad"),(#REF!-(+#REF!*#REF!)),IF(#REF!="Probabilidad",(#REF!-(+#REF!*#REF!)),IF(#REF!="Impacto",#REF!,""))),""),IFERROR(IF(#REF!="Probabilidad",(#REF!-(+#REF!*#REF!)),IF(#REF!="Impacto",#REF!,"")),""))</f>
        <v/>
      </c>
      <c r="J233" s="128" t="str">
        <f>IFERROR(IF(I233="","",IF(I233&lt;='Listas y tablas'!$L$3,"Muy Baja",IF(I233&lt;='Listas y tablas'!$L$4,"Baja",IF(I233&lt;='Listas y tablas'!$L$5,"Media",IF(I233&lt;='Listas y tablas'!$L$6,"Alta","Muy Alta"))))),"")</f>
        <v/>
      </c>
      <c r="K233" s="200"/>
      <c r="L233" s="261"/>
      <c r="M233" s="141"/>
      <c r="N233" s="121"/>
      <c r="O233" s="121"/>
      <c r="P233" s="142"/>
      <c r="Q233" s="259"/>
      <c r="R233" s="121"/>
      <c r="S233" s="121"/>
      <c r="T233" s="121"/>
      <c r="U233" s="121"/>
      <c r="V233" s="139"/>
      <c r="W233" s="141"/>
      <c r="X233" s="121"/>
      <c r="Y233" s="121"/>
      <c r="Z233" s="121"/>
      <c r="AA233" s="121"/>
      <c r="AB233" s="121"/>
      <c r="AC233" s="120"/>
      <c r="AD233" s="121"/>
      <c r="AE233" s="142"/>
      <c r="AF233" s="168"/>
      <c r="AG233" s="165"/>
      <c r="AH233" s="165"/>
      <c r="AI233" s="207"/>
      <c r="AJ233" s="164"/>
      <c r="AK233" s="164"/>
      <c r="AL233" s="167"/>
      <c r="AM233" s="168"/>
      <c r="AN233" s="185"/>
      <c r="AO233" s="304"/>
      <c r="AP233" s="217"/>
      <c r="AQ233" s="217"/>
      <c r="AR233" s="217"/>
      <c r="AS233" s="217"/>
      <c r="AT233" s="217"/>
      <c r="AU233" s="217"/>
      <c r="AV233" s="218"/>
      <c r="AW233" s="217"/>
      <c r="AX233" s="232"/>
      <c r="AY233" s="236"/>
      <c r="AZ233" s="221"/>
      <c r="BA233" s="221"/>
      <c r="BB233" s="221"/>
      <c r="BC233" s="219"/>
      <c r="BD233" s="219"/>
      <c r="BE233" s="220"/>
      <c r="BF233" s="228"/>
      <c r="BG233" s="221"/>
      <c r="BH233" s="222"/>
      <c r="BI233" s="242"/>
      <c r="BJ233" s="242"/>
      <c r="BK233" s="242"/>
      <c r="BL233" s="242"/>
      <c r="BM233" s="242"/>
      <c r="BN233" s="242"/>
      <c r="BO233" s="243"/>
      <c r="BP233" s="242"/>
      <c r="BQ233" s="245"/>
      <c r="BR233" s="253"/>
      <c r="BS233" s="254"/>
      <c r="BT233" s="254"/>
      <c r="BU233" s="254"/>
      <c r="BV233" s="251"/>
      <c r="BW233" s="251"/>
      <c r="BX233" s="252"/>
      <c r="BY233" s="253"/>
      <c r="BZ233" s="254"/>
      <c r="CA233" s="256"/>
    </row>
    <row r="234" spans="1:79" ht="151.5" customHeight="1" x14ac:dyDescent="0.3">
      <c r="A234" s="260" t="str">
        <f>IFERROR(INDEX(Riesgos!$A$7:$M$12,MATCH(E234,INDEX(Riesgos!$A$7:$M$12,,MATCH(E$7,Riesgos!$A$6:$M$6,0)),0),MATCH(A$7,Riesgos!$A$6:$M$6,0)),"")</f>
        <v/>
      </c>
      <c r="B234" s="124" t="str">
        <f>IFERROR(INDEX(Riesgos!$A$7:$M$12,MATCH(E234,INDEX(Riesgos!$A$7:$M$12,,MATCH(E$7,Riesgos!$A$6:$M$6,0)),0),MATCH(B$7,Riesgos!$A$6:$M$6,0)),"")</f>
        <v/>
      </c>
      <c r="C234" s="124"/>
      <c r="D234" s="125" t="str">
        <f>IFERROR(INDEX(Riesgos!$A$7:$M$12,MATCH(E234,INDEX(Riesgos!$A$7:$M$12,,MATCH(E$7,Riesgos!$A$6:$M$6,0)),0),MATCH(D$7,Riesgos!$A$6:$M$6,0)),"")</f>
        <v/>
      </c>
      <c r="E234" s="189"/>
      <c r="F234" s="189"/>
      <c r="G234" s="127" t="str">
        <f t="shared" si="4"/>
        <v/>
      </c>
      <c r="H234" s="198"/>
      <c r="I234" s="129" t="str">
        <f>IF(A233=A234,IFERROR(IF(AND(#REF!="Probabilidad",#REF!="Probabilidad"),(#REF!-(+#REF!*#REF!)),IF(#REF!="Probabilidad",(#REF!-(+#REF!*#REF!)),IF(#REF!="Impacto",#REF!,""))),""),IFERROR(IF(#REF!="Probabilidad",(#REF!-(+#REF!*#REF!)),IF(#REF!="Impacto",#REF!,"")),""))</f>
        <v/>
      </c>
      <c r="J234" s="128" t="str">
        <f>IFERROR(IF(I234="","",IF(I234&lt;='Listas y tablas'!$L$3,"Muy Baja",IF(I234&lt;='Listas y tablas'!$L$4,"Baja",IF(I234&lt;='Listas y tablas'!$L$5,"Media",IF(I234&lt;='Listas y tablas'!$L$6,"Alta","Muy Alta"))))),"")</f>
        <v/>
      </c>
      <c r="K234" s="200"/>
      <c r="L234" s="261"/>
      <c r="M234" s="141"/>
      <c r="N234" s="121"/>
      <c r="O234" s="121"/>
      <c r="P234" s="142"/>
      <c r="Q234" s="259"/>
      <c r="R234" s="121"/>
      <c r="S234" s="121"/>
      <c r="T234" s="121"/>
      <c r="U234" s="121"/>
      <c r="V234" s="139"/>
      <c r="W234" s="141"/>
      <c r="X234" s="121"/>
      <c r="Y234" s="121"/>
      <c r="Z234" s="121"/>
      <c r="AA234" s="121"/>
      <c r="AB234" s="121"/>
      <c r="AC234" s="120"/>
      <c r="AD234" s="121"/>
      <c r="AE234" s="142"/>
      <c r="AF234" s="168"/>
      <c r="AG234" s="165"/>
      <c r="AH234" s="165"/>
      <c r="AI234" s="207"/>
      <c r="AJ234" s="164"/>
      <c r="AK234" s="164"/>
      <c r="AL234" s="167"/>
      <c r="AM234" s="168"/>
      <c r="AN234" s="185"/>
      <c r="AO234" s="304"/>
      <c r="AP234" s="217"/>
      <c r="AQ234" s="217"/>
      <c r="AR234" s="217"/>
      <c r="AS234" s="217"/>
      <c r="AT234" s="217"/>
      <c r="AU234" s="217"/>
      <c r="AV234" s="218"/>
      <c r="AW234" s="217"/>
      <c r="AX234" s="232"/>
      <c r="AY234" s="236"/>
      <c r="AZ234" s="221"/>
      <c r="BA234" s="221"/>
      <c r="BB234" s="221"/>
      <c r="BC234" s="219"/>
      <c r="BD234" s="219"/>
      <c r="BE234" s="220"/>
      <c r="BF234" s="228"/>
      <c r="BG234" s="221"/>
      <c r="BH234" s="222"/>
      <c r="BI234" s="242"/>
      <c r="BJ234" s="242"/>
      <c r="BK234" s="242"/>
      <c r="BL234" s="242"/>
      <c r="BM234" s="242"/>
      <c r="BN234" s="242"/>
      <c r="BO234" s="243"/>
      <c r="BP234" s="242"/>
      <c r="BQ234" s="245"/>
      <c r="BR234" s="253"/>
      <c r="BS234" s="254"/>
      <c r="BT234" s="254"/>
      <c r="BU234" s="254"/>
      <c r="BV234" s="251"/>
      <c r="BW234" s="251"/>
      <c r="BX234" s="252"/>
      <c r="BY234" s="253"/>
      <c r="BZ234" s="254"/>
      <c r="CA234" s="256"/>
    </row>
    <row r="235" spans="1:79" ht="151.5" customHeight="1" x14ac:dyDescent="0.3">
      <c r="A235" s="260" t="str">
        <f>IFERROR(INDEX(Riesgos!$A$7:$M$12,MATCH(E235,INDEX(Riesgos!$A$7:$M$12,,MATCH(E$7,Riesgos!$A$6:$M$6,0)),0),MATCH(A$7,Riesgos!$A$6:$M$6,0)),"")</f>
        <v/>
      </c>
      <c r="B235" s="124" t="str">
        <f>IFERROR(INDEX(Riesgos!$A$7:$M$12,MATCH(E235,INDEX(Riesgos!$A$7:$M$12,,MATCH(E$7,Riesgos!$A$6:$M$6,0)),0),MATCH(B$7,Riesgos!$A$6:$M$6,0)),"")</f>
        <v/>
      </c>
      <c r="C235" s="124"/>
      <c r="D235" s="125" t="str">
        <f>IFERROR(INDEX(Riesgos!$A$7:$M$12,MATCH(E235,INDEX(Riesgos!$A$7:$M$12,,MATCH(E$7,Riesgos!$A$6:$M$6,0)),0),MATCH(D$7,Riesgos!$A$6:$M$6,0)),"")</f>
        <v/>
      </c>
      <c r="E235" s="189"/>
      <c r="F235" s="189"/>
      <c r="G235" s="127" t="str">
        <f t="shared" si="4"/>
        <v/>
      </c>
      <c r="H235" s="198"/>
      <c r="I235" s="129" t="str">
        <f>IF(A234=A235,IFERROR(IF(AND(#REF!="Probabilidad",#REF!="Probabilidad"),(#REF!-(+#REF!*#REF!)),IF(#REF!="Probabilidad",(#REF!-(+#REF!*#REF!)),IF(#REF!="Impacto",#REF!,""))),""),IFERROR(IF(#REF!="Probabilidad",(#REF!-(+#REF!*#REF!)),IF(#REF!="Impacto",#REF!,"")),""))</f>
        <v/>
      </c>
      <c r="J235" s="128" t="str">
        <f>IFERROR(IF(I235="","",IF(I235&lt;='Listas y tablas'!$L$3,"Muy Baja",IF(I235&lt;='Listas y tablas'!$L$4,"Baja",IF(I235&lt;='Listas y tablas'!$L$5,"Media",IF(I235&lt;='Listas y tablas'!$L$6,"Alta","Muy Alta"))))),"")</f>
        <v/>
      </c>
      <c r="K235" s="200"/>
      <c r="L235" s="261"/>
      <c r="M235" s="141"/>
      <c r="N235" s="121"/>
      <c r="O235" s="121"/>
      <c r="P235" s="142"/>
      <c r="Q235" s="259"/>
      <c r="R235" s="121"/>
      <c r="S235" s="121"/>
      <c r="T235" s="121"/>
      <c r="U235" s="121"/>
      <c r="V235" s="139"/>
      <c r="W235" s="141"/>
      <c r="X235" s="121"/>
      <c r="Y235" s="121"/>
      <c r="Z235" s="121"/>
      <c r="AA235" s="121"/>
      <c r="AB235" s="121"/>
      <c r="AC235" s="120"/>
      <c r="AD235" s="121"/>
      <c r="AE235" s="142"/>
      <c r="AF235" s="168"/>
      <c r="AG235" s="165"/>
      <c r="AH235" s="165"/>
      <c r="AI235" s="207"/>
      <c r="AJ235" s="164"/>
      <c r="AK235" s="164"/>
      <c r="AL235" s="167"/>
      <c r="AM235" s="168"/>
      <c r="AN235" s="185"/>
      <c r="AO235" s="304"/>
      <c r="AP235" s="217"/>
      <c r="AQ235" s="217"/>
      <c r="AR235" s="217"/>
      <c r="AS235" s="217"/>
      <c r="AT235" s="217"/>
      <c r="AU235" s="217"/>
      <c r="AV235" s="218"/>
      <c r="AW235" s="217"/>
      <c r="AX235" s="232"/>
      <c r="AY235" s="236"/>
      <c r="AZ235" s="221"/>
      <c r="BA235" s="221"/>
      <c r="BB235" s="221"/>
      <c r="BC235" s="219"/>
      <c r="BD235" s="219"/>
      <c r="BE235" s="220"/>
      <c r="BF235" s="228"/>
      <c r="BG235" s="221"/>
      <c r="BH235" s="222"/>
      <c r="BI235" s="242"/>
      <c r="BJ235" s="242"/>
      <c r="BK235" s="242"/>
      <c r="BL235" s="242"/>
      <c r="BM235" s="242"/>
      <c r="BN235" s="242"/>
      <c r="BO235" s="243"/>
      <c r="BP235" s="242"/>
      <c r="BQ235" s="245"/>
      <c r="BR235" s="253"/>
      <c r="BS235" s="254"/>
      <c r="BT235" s="254"/>
      <c r="BU235" s="254"/>
      <c r="BV235" s="251"/>
      <c r="BW235" s="251"/>
      <c r="BX235" s="252"/>
      <c r="BY235" s="253"/>
      <c r="BZ235" s="254"/>
      <c r="CA235" s="256"/>
    </row>
    <row r="236" spans="1:79" ht="151.5" customHeight="1" x14ac:dyDescent="0.3">
      <c r="A236" s="260" t="str">
        <f>IFERROR(INDEX(Riesgos!$A$7:$M$12,MATCH(E236,INDEX(Riesgos!$A$7:$M$12,,MATCH(E$7,Riesgos!$A$6:$M$6,0)),0),MATCH(A$7,Riesgos!$A$6:$M$6,0)),"")</f>
        <v/>
      </c>
      <c r="B236" s="124" t="str">
        <f>IFERROR(INDEX(Riesgos!$A$7:$M$12,MATCH(E236,INDEX(Riesgos!$A$7:$M$12,,MATCH(E$7,Riesgos!$A$6:$M$6,0)),0),MATCH(B$7,Riesgos!$A$6:$M$6,0)),"")</f>
        <v/>
      </c>
      <c r="C236" s="124"/>
      <c r="D236" s="125" t="str">
        <f>IFERROR(INDEX(Riesgos!$A$7:$M$12,MATCH(E236,INDEX(Riesgos!$A$7:$M$12,,MATCH(E$7,Riesgos!$A$6:$M$6,0)),0),MATCH(D$7,Riesgos!$A$6:$M$6,0)),"")</f>
        <v/>
      </c>
      <c r="E236" s="189"/>
      <c r="F236" s="189"/>
      <c r="G236" s="127" t="str">
        <f t="shared" si="4"/>
        <v/>
      </c>
      <c r="H236" s="198"/>
      <c r="I236" s="129" t="str">
        <f>IF(A235=A236,IFERROR(IF(AND(#REF!="Probabilidad",#REF!="Probabilidad"),(#REF!-(+#REF!*#REF!)),IF(#REF!="Probabilidad",(#REF!-(+#REF!*#REF!)),IF(#REF!="Impacto",#REF!,""))),""),IFERROR(IF(#REF!="Probabilidad",(#REF!-(+#REF!*#REF!)),IF(#REF!="Impacto",#REF!,"")),""))</f>
        <v/>
      </c>
      <c r="J236" s="128" t="str">
        <f>IFERROR(IF(I236="","",IF(I236&lt;='Listas y tablas'!$L$3,"Muy Baja",IF(I236&lt;='Listas y tablas'!$L$4,"Baja",IF(I236&lt;='Listas y tablas'!$L$5,"Media",IF(I236&lt;='Listas y tablas'!$L$6,"Alta","Muy Alta"))))),"")</f>
        <v/>
      </c>
      <c r="K236" s="200"/>
      <c r="L236" s="261"/>
      <c r="M236" s="141"/>
      <c r="N236" s="121"/>
      <c r="O236" s="121"/>
      <c r="P236" s="142"/>
      <c r="Q236" s="259"/>
      <c r="R236" s="121"/>
      <c r="S236" s="121"/>
      <c r="T236" s="121"/>
      <c r="U236" s="121"/>
      <c r="V236" s="139"/>
      <c r="W236" s="141"/>
      <c r="X236" s="121"/>
      <c r="Y236" s="121"/>
      <c r="Z236" s="121"/>
      <c r="AA236" s="121"/>
      <c r="AB236" s="121"/>
      <c r="AC236" s="120"/>
      <c r="AD236" s="121"/>
      <c r="AE236" s="142"/>
      <c r="AF236" s="168"/>
      <c r="AG236" s="165"/>
      <c r="AH236" s="165"/>
      <c r="AI236" s="207"/>
      <c r="AJ236" s="164"/>
      <c r="AK236" s="164"/>
      <c r="AL236" s="167"/>
      <c r="AM236" s="168"/>
      <c r="AN236" s="185"/>
      <c r="AO236" s="304"/>
      <c r="AP236" s="217"/>
      <c r="AQ236" s="217"/>
      <c r="AR236" s="217"/>
      <c r="AS236" s="217"/>
      <c r="AT236" s="217"/>
      <c r="AU236" s="217"/>
      <c r="AV236" s="218"/>
      <c r="AW236" s="217"/>
      <c r="AX236" s="232"/>
      <c r="AY236" s="236"/>
      <c r="AZ236" s="221"/>
      <c r="BA236" s="221"/>
      <c r="BB236" s="221"/>
      <c r="BC236" s="219"/>
      <c r="BD236" s="219"/>
      <c r="BE236" s="220"/>
      <c r="BF236" s="228"/>
      <c r="BG236" s="221"/>
      <c r="BH236" s="222"/>
      <c r="BI236" s="242"/>
      <c r="BJ236" s="242"/>
      <c r="BK236" s="242"/>
      <c r="BL236" s="242"/>
      <c r="BM236" s="242"/>
      <c r="BN236" s="242"/>
      <c r="BO236" s="243"/>
      <c r="BP236" s="242"/>
      <c r="BQ236" s="245"/>
      <c r="BR236" s="253"/>
      <c r="BS236" s="254"/>
      <c r="BT236" s="254"/>
      <c r="BU236" s="254"/>
      <c r="BV236" s="251"/>
      <c r="BW236" s="251"/>
      <c r="BX236" s="252"/>
      <c r="BY236" s="253"/>
      <c r="BZ236" s="254"/>
      <c r="CA236" s="256"/>
    </row>
    <row r="237" spans="1:79" ht="151.5" customHeight="1" x14ac:dyDescent="0.3">
      <c r="A237" s="260" t="str">
        <f>IFERROR(INDEX(Riesgos!$A$7:$M$12,MATCH(E237,INDEX(Riesgos!$A$7:$M$12,,MATCH(E$7,Riesgos!$A$6:$M$6,0)),0),MATCH(A$7,Riesgos!$A$6:$M$6,0)),"")</f>
        <v/>
      </c>
      <c r="B237" s="124" t="str">
        <f>IFERROR(INDEX(Riesgos!$A$7:$M$12,MATCH(E237,INDEX(Riesgos!$A$7:$M$12,,MATCH(E$7,Riesgos!$A$6:$M$6,0)),0),MATCH(B$7,Riesgos!$A$6:$M$6,0)),"")</f>
        <v/>
      </c>
      <c r="C237" s="124"/>
      <c r="D237" s="125" t="str">
        <f>IFERROR(INDEX(Riesgos!$A$7:$M$12,MATCH(E237,INDEX(Riesgos!$A$7:$M$12,,MATCH(E$7,Riesgos!$A$6:$M$6,0)),0),MATCH(D$7,Riesgos!$A$6:$M$6,0)),"")</f>
        <v/>
      </c>
      <c r="E237" s="189"/>
      <c r="F237" s="189"/>
      <c r="G237" s="127" t="str">
        <f t="shared" si="4"/>
        <v/>
      </c>
      <c r="H237" s="198"/>
      <c r="I237" s="129" t="str">
        <f>IF(A236=A237,IFERROR(IF(AND(#REF!="Probabilidad",#REF!="Probabilidad"),(#REF!-(+#REF!*#REF!)),IF(#REF!="Probabilidad",(#REF!-(+#REF!*#REF!)),IF(#REF!="Impacto",#REF!,""))),""),IFERROR(IF(#REF!="Probabilidad",(#REF!-(+#REF!*#REF!)),IF(#REF!="Impacto",#REF!,"")),""))</f>
        <v/>
      </c>
      <c r="J237" s="128" t="str">
        <f>IFERROR(IF(I237="","",IF(I237&lt;='Listas y tablas'!$L$3,"Muy Baja",IF(I237&lt;='Listas y tablas'!$L$4,"Baja",IF(I237&lt;='Listas y tablas'!$L$5,"Media",IF(I237&lt;='Listas y tablas'!$L$6,"Alta","Muy Alta"))))),"")</f>
        <v/>
      </c>
      <c r="K237" s="200"/>
      <c r="L237" s="261"/>
      <c r="M237" s="141"/>
      <c r="N237" s="121"/>
      <c r="O237" s="121"/>
      <c r="P237" s="142"/>
      <c r="Q237" s="259"/>
      <c r="R237" s="121"/>
      <c r="S237" s="121"/>
      <c r="T237" s="121"/>
      <c r="U237" s="121"/>
      <c r="V237" s="139"/>
      <c r="W237" s="141"/>
      <c r="X237" s="121"/>
      <c r="Y237" s="121"/>
      <c r="Z237" s="121"/>
      <c r="AA237" s="121"/>
      <c r="AB237" s="121"/>
      <c r="AC237" s="120"/>
      <c r="AD237" s="121"/>
      <c r="AE237" s="142"/>
      <c r="AF237" s="168"/>
      <c r="AG237" s="165"/>
      <c r="AH237" s="165"/>
      <c r="AI237" s="207"/>
      <c r="AJ237" s="164"/>
      <c r="AK237" s="164"/>
      <c r="AL237" s="167"/>
      <c r="AM237" s="168"/>
      <c r="AN237" s="185"/>
      <c r="AO237" s="304"/>
      <c r="AP237" s="217"/>
      <c r="AQ237" s="217"/>
      <c r="AR237" s="217"/>
      <c r="AS237" s="217"/>
      <c r="AT237" s="217"/>
      <c r="AU237" s="217"/>
      <c r="AV237" s="218"/>
      <c r="AW237" s="217"/>
      <c r="AX237" s="232"/>
      <c r="AY237" s="236"/>
      <c r="AZ237" s="221"/>
      <c r="BA237" s="221"/>
      <c r="BB237" s="221"/>
      <c r="BC237" s="219"/>
      <c r="BD237" s="219"/>
      <c r="BE237" s="220"/>
      <c r="BF237" s="228"/>
      <c r="BG237" s="221"/>
      <c r="BH237" s="222"/>
      <c r="BI237" s="242"/>
      <c r="BJ237" s="242"/>
      <c r="BK237" s="242"/>
      <c r="BL237" s="242"/>
      <c r="BM237" s="242"/>
      <c r="BN237" s="242"/>
      <c r="BO237" s="243"/>
      <c r="BP237" s="242"/>
      <c r="BQ237" s="245"/>
      <c r="BR237" s="253"/>
      <c r="BS237" s="254"/>
      <c r="BT237" s="254"/>
      <c r="BU237" s="254"/>
      <c r="BV237" s="251"/>
      <c r="BW237" s="251"/>
      <c r="BX237" s="252"/>
      <c r="BY237" s="253"/>
      <c r="BZ237" s="254"/>
      <c r="CA237" s="256"/>
    </row>
    <row r="238" spans="1:79" ht="151.5" customHeight="1" x14ac:dyDescent="0.3">
      <c r="A238" s="260" t="str">
        <f>IFERROR(INDEX(Riesgos!$A$7:$M$12,MATCH(E238,INDEX(Riesgos!$A$7:$M$12,,MATCH(E$7,Riesgos!$A$6:$M$6,0)),0),MATCH(A$7,Riesgos!$A$6:$M$6,0)),"")</f>
        <v/>
      </c>
      <c r="B238" s="124" t="str">
        <f>IFERROR(INDEX(Riesgos!$A$7:$M$12,MATCH(E238,INDEX(Riesgos!$A$7:$M$12,,MATCH(E$7,Riesgos!$A$6:$M$6,0)),0),MATCH(B$7,Riesgos!$A$6:$M$6,0)),"")</f>
        <v/>
      </c>
      <c r="C238" s="124"/>
      <c r="D238" s="125" t="str">
        <f>IFERROR(INDEX(Riesgos!$A$7:$M$12,MATCH(E238,INDEX(Riesgos!$A$7:$M$12,,MATCH(E$7,Riesgos!$A$6:$M$6,0)),0),MATCH(D$7,Riesgos!$A$6:$M$6,0)),"")</f>
        <v/>
      </c>
      <c r="E238" s="189"/>
      <c r="F238" s="189"/>
      <c r="G238" s="127" t="str">
        <f t="shared" si="4"/>
        <v/>
      </c>
      <c r="H238" s="198"/>
      <c r="I238" s="129" t="str">
        <f>IF(A237=A238,IFERROR(IF(AND(#REF!="Probabilidad",#REF!="Probabilidad"),(#REF!-(+#REF!*#REF!)),IF(#REF!="Probabilidad",(#REF!-(+#REF!*#REF!)),IF(#REF!="Impacto",#REF!,""))),""),IFERROR(IF(#REF!="Probabilidad",(#REF!-(+#REF!*#REF!)),IF(#REF!="Impacto",#REF!,"")),""))</f>
        <v/>
      </c>
      <c r="J238" s="128" t="str">
        <f>IFERROR(IF(I238="","",IF(I238&lt;='Listas y tablas'!$L$3,"Muy Baja",IF(I238&lt;='Listas y tablas'!$L$4,"Baja",IF(I238&lt;='Listas y tablas'!$L$5,"Media",IF(I238&lt;='Listas y tablas'!$L$6,"Alta","Muy Alta"))))),"")</f>
        <v/>
      </c>
      <c r="K238" s="200"/>
      <c r="L238" s="261"/>
      <c r="M238" s="141"/>
      <c r="N238" s="121"/>
      <c r="O238" s="121"/>
      <c r="P238" s="142"/>
      <c r="Q238" s="259"/>
      <c r="R238" s="121"/>
      <c r="S238" s="121"/>
      <c r="T238" s="121"/>
      <c r="U238" s="121"/>
      <c r="V238" s="139"/>
      <c r="W238" s="141"/>
      <c r="X238" s="121"/>
      <c r="Y238" s="121"/>
      <c r="Z238" s="121"/>
      <c r="AA238" s="121"/>
      <c r="AB238" s="121"/>
      <c r="AC238" s="120"/>
      <c r="AD238" s="121"/>
      <c r="AE238" s="142"/>
      <c r="AF238" s="168"/>
      <c r="AG238" s="165"/>
      <c r="AH238" s="165"/>
      <c r="AI238" s="207"/>
      <c r="AJ238" s="164"/>
      <c r="AK238" s="164"/>
      <c r="AL238" s="167"/>
      <c r="AM238" s="168"/>
      <c r="AN238" s="185"/>
      <c r="AO238" s="304"/>
      <c r="AP238" s="217"/>
      <c r="AQ238" s="217"/>
      <c r="AR238" s="217"/>
      <c r="AS238" s="217"/>
      <c r="AT238" s="217"/>
      <c r="AU238" s="217"/>
      <c r="AV238" s="218"/>
      <c r="AW238" s="217"/>
      <c r="AX238" s="232"/>
      <c r="AY238" s="236"/>
      <c r="AZ238" s="221"/>
      <c r="BA238" s="221"/>
      <c r="BB238" s="221"/>
      <c r="BC238" s="219"/>
      <c r="BD238" s="219"/>
      <c r="BE238" s="220"/>
      <c r="BF238" s="228"/>
      <c r="BG238" s="221"/>
      <c r="BH238" s="222"/>
      <c r="BI238" s="242"/>
      <c r="BJ238" s="242"/>
      <c r="BK238" s="242"/>
      <c r="BL238" s="242"/>
      <c r="BM238" s="242"/>
      <c r="BN238" s="242"/>
      <c r="BO238" s="243"/>
      <c r="BP238" s="242"/>
      <c r="BQ238" s="245"/>
      <c r="BR238" s="253"/>
      <c r="BS238" s="254"/>
      <c r="BT238" s="254"/>
      <c r="BU238" s="254"/>
      <c r="BV238" s="251"/>
      <c r="BW238" s="251"/>
      <c r="BX238" s="252"/>
      <c r="BY238" s="253"/>
      <c r="BZ238" s="254"/>
      <c r="CA238" s="256"/>
    </row>
    <row r="239" spans="1:79" ht="151.5" customHeight="1" x14ac:dyDescent="0.3">
      <c r="A239" s="260" t="str">
        <f>IFERROR(INDEX(Riesgos!$A$7:$M$12,MATCH(E239,INDEX(Riesgos!$A$7:$M$12,,MATCH(E$7,Riesgos!$A$6:$M$6,0)),0),MATCH(A$7,Riesgos!$A$6:$M$6,0)),"")</f>
        <v/>
      </c>
      <c r="B239" s="124" t="str">
        <f>IFERROR(INDEX(Riesgos!$A$7:$M$12,MATCH(E239,INDEX(Riesgos!$A$7:$M$12,,MATCH(E$7,Riesgos!$A$6:$M$6,0)),0),MATCH(B$7,Riesgos!$A$6:$M$6,0)),"")</f>
        <v/>
      </c>
      <c r="C239" s="124"/>
      <c r="D239" s="125" t="str">
        <f>IFERROR(INDEX(Riesgos!$A$7:$M$12,MATCH(E239,INDEX(Riesgos!$A$7:$M$12,,MATCH(E$7,Riesgos!$A$6:$M$6,0)),0),MATCH(D$7,Riesgos!$A$6:$M$6,0)),"")</f>
        <v/>
      </c>
      <c r="E239" s="189"/>
      <c r="F239" s="189"/>
      <c r="G239" s="127" t="str">
        <f t="shared" si="4"/>
        <v/>
      </c>
      <c r="H239" s="198"/>
      <c r="I239" s="129" t="str">
        <f>IF(A238=A239,IFERROR(IF(AND(#REF!="Probabilidad",#REF!="Probabilidad"),(#REF!-(+#REF!*#REF!)),IF(#REF!="Probabilidad",(#REF!-(+#REF!*#REF!)),IF(#REF!="Impacto",#REF!,""))),""),IFERROR(IF(#REF!="Probabilidad",(#REF!-(+#REF!*#REF!)),IF(#REF!="Impacto",#REF!,"")),""))</f>
        <v/>
      </c>
      <c r="J239" s="128" t="str">
        <f>IFERROR(IF(I239="","",IF(I239&lt;='Listas y tablas'!$L$3,"Muy Baja",IF(I239&lt;='Listas y tablas'!$L$4,"Baja",IF(I239&lt;='Listas y tablas'!$L$5,"Media",IF(I239&lt;='Listas y tablas'!$L$6,"Alta","Muy Alta"))))),"")</f>
        <v/>
      </c>
      <c r="K239" s="200"/>
      <c r="L239" s="261"/>
      <c r="M239" s="141"/>
      <c r="N239" s="121"/>
      <c r="O239" s="121"/>
      <c r="P239" s="142"/>
      <c r="Q239" s="259"/>
      <c r="R239" s="121"/>
      <c r="S239" s="121"/>
      <c r="T239" s="121"/>
      <c r="U239" s="121"/>
      <c r="V239" s="139"/>
      <c r="W239" s="141"/>
      <c r="X239" s="121"/>
      <c r="Y239" s="121"/>
      <c r="Z239" s="121"/>
      <c r="AA239" s="121"/>
      <c r="AB239" s="121"/>
      <c r="AC239" s="120"/>
      <c r="AD239" s="121"/>
      <c r="AE239" s="142"/>
      <c r="AF239" s="168"/>
      <c r="AG239" s="165"/>
      <c r="AH239" s="165"/>
      <c r="AI239" s="207"/>
      <c r="AJ239" s="164"/>
      <c r="AK239" s="164"/>
      <c r="AL239" s="167"/>
      <c r="AM239" s="168"/>
      <c r="AN239" s="185"/>
      <c r="AO239" s="304"/>
      <c r="AP239" s="217"/>
      <c r="AQ239" s="217"/>
      <c r="AR239" s="217"/>
      <c r="AS239" s="217"/>
      <c r="AT239" s="217"/>
      <c r="AU239" s="217"/>
      <c r="AV239" s="218"/>
      <c r="AW239" s="217"/>
      <c r="AX239" s="232"/>
      <c r="AY239" s="236"/>
      <c r="AZ239" s="221"/>
      <c r="BA239" s="221"/>
      <c r="BB239" s="221"/>
      <c r="BC239" s="219"/>
      <c r="BD239" s="219"/>
      <c r="BE239" s="220"/>
      <c r="BF239" s="228"/>
      <c r="BG239" s="221"/>
      <c r="BH239" s="222"/>
      <c r="BI239" s="242"/>
      <c r="BJ239" s="242"/>
      <c r="BK239" s="242"/>
      <c r="BL239" s="242"/>
      <c r="BM239" s="242"/>
      <c r="BN239" s="242"/>
      <c r="BO239" s="243"/>
      <c r="BP239" s="242"/>
      <c r="BQ239" s="245"/>
      <c r="BR239" s="253"/>
      <c r="BS239" s="254"/>
      <c r="BT239" s="254"/>
      <c r="BU239" s="254"/>
      <c r="BV239" s="251"/>
      <c r="BW239" s="251"/>
      <c r="BX239" s="252"/>
      <c r="BY239" s="253"/>
      <c r="BZ239" s="254"/>
      <c r="CA239" s="256"/>
    </row>
    <row r="240" spans="1:79" ht="151.5" customHeight="1" x14ac:dyDescent="0.3">
      <c r="A240" s="260" t="str">
        <f>IFERROR(INDEX(Riesgos!$A$7:$M$12,MATCH(E240,INDEX(Riesgos!$A$7:$M$12,,MATCH(E$7,Riesgos!$A$6:$M$6,0)),0),MATCH(A$7,Riesgos!$A$6:$M$6,0)),"")</f>
        <v/>
      </c>
      <c r="B240" s="124" t="str">
        <f>IFERROR(INDEX(Riesgos!$A$7:$M$12,MATCH(E240,INDEX(Riesgos!$A$7:$M$12,,MATCH(E$7,Riesgos!$A$6:$M$6,0)),0),MATCH(B$7,Riesgos!$A$6:$M$6,0)),"")</f>
        <v/>
      </c>
      <c r="C240" s="124"/>
      <c r="D240" s="125" t="str">
        <f>IFERROR(INDEX(Riesgos!$A$7:$M$12,MATCH(E240,INDEX(Riesgos!$A$7:$M$12,,MATCH(E$7,Riesgos!$A$6:$M$6,0)),0),MATCH(D$7,Riesgos!$A$6:$M$6,0)),"")</f>
        <v/>
      </c>
      <c r="E240" s="189"/>
      <c r="F240" s="189"/>
      <c r="G240" s="127" t="str">
        <f t="shared" si="4"/>
        <v/>
      </c>
      <c r="H240" s="198"/>
      <c r="I240" s="129" t="str">
        <f>IF(A239=A240,IFERROR(IF(AND(#REF!="Probabilidad",#REF!="Probabilidad"),(#REF!-(+#REF!*#REF!)),IF(#REF!="Probabilidad",(#REF!-(+#REF!*#REF!)),IF(#REF!="Impacto",#REF!,""))),""),IFERROR(IF(#REF!="Probabilidad",(#REF!-(+#REF!*#REF!)),IF(#REF!="Impacto",#REF!,"")),""))</f>
        <v/>
      </c>
      <c r="J240" s="128" t="str">
        <f>IFERROR(IF(I240="","",IF(I240&lt;='Listas y tablas'!$L$3,"Muy Baja",IF(I240&lt;='Listas y tablas'!$L$4,"Baja",IF(I240&lt;='Listas y tablas'!$L$5,"Media",IF(I240&lt;='Listas y tablas'!$L$6,"Alta","Muy Alta"))))),"")</f>
        <v/>
      </c>
      <c r="K240" s="200"/>
      <c r="L240" s="261"/>
      <c r="M240" s="141"/>
      <c r="N240" s="121"/>
      <c r="O240" s="121"/>
      <c r="P240" s="142"/>
      <c r="Q240" s="259"/>
      <c r="R240" s="121"/>
      <c r="S240" s="121"/>
      <c r="T240" s="121"/>
      <c r="U240" s="121"/>
      <c r="V240" s="139"/>
      <c r="W240" s="141"/>
      <c r="X240" s="121"/>
      <c r="Y240" s="121"/>
      <c r="Z240" s="121"/>
      <c r="AA240" s="121"/>
      <c r="AB240" s="121"/>
      <c r="AC240" s="120"/>
      <c r="AD240" s="121"/>
      <c r="AE240" s="142"/>
      <c r="AF240" s="168"/>
      <c r="AG240" s="165"/>
      <c r="AH240" s="165"/>
      <c r="AI240" s="207"/>
      <c r="AJ240" s="164"/>
      <c r="AK240" s="164"/>
      <c r="AL240" s="167"/>
      <c r="AM240" s="168"/>
      <c r="AN240" s="185"/>
      <c r="AO240" s="304"/>
      <c r="AP240" s="217"/>
      <c r="AQ240" s="217"/>
      <c r="AR240" s="217"/>
      <c r="AS240" s="217"/>
      <c r="AT240" s="217"/>
      <c r="AU240" s="217"/>
      <c r="AV240" s="218"/>
      <c r="AW240" s="217"/>
      <c r="AX240" s="232"/>
      <c r="AY240" s="236"/>
      <c r="AZ240" s="221"/>
      <c r="BA240" s="221"/>
      <c r="BB240" s="221"/>
      <c r="BC240" s="219"/>
      <c r="BD240" s="219"/>
      <c r="BE240" s="220"/>
      <c r="BF240" s="228"/>
      <c r="BG240" s="221"/>
      <c r="BH240" s="222"/>
      <c r="BI240" s="242"/>
      <c r="BJ240" s="242"/>
      <c r="BK240" s="242"/>
      <c r="BL240" s="242"/>
      <c r="BM240" s="242"/>
      <c r="BN240" s="242"/>
      <c r="BO240" s="243"/>
      <c r="BP240" s="242"/>
      <c r="BQ240" s="245"/>
      <c r="BR240" s="253"/>
      <c r="BS240" s="254"/>
      <c r="BT240" s="254"/>
      <c r="BU240" s="254"/>
      <c r="BV240" s="251"/>
      <c r="BW240" s="251"/>
      <c r="BX240" s="252"/>
      <c r="BY240" s="253"/>
      <c r="BZ240" s="254"/>
      <c r="CA240" s="256"/>
    </row>
    <row r="241" spans="1:79" ht="151.5" customHeight="1" x14ac:dyDescent="0.3">
      <c r="A241" s="260" t="str">
        <f>IFERROR(INDEX(Riesgos!$A$7:$M$12,MATCH(E241,INDEX(Riesgos!$A$7:$M$12,,MATCH(E$7,Riesgos!$A$6:$M$6,0)),0),MATCH(A$7,Riesgos!$A$6:$M$6,0)),"")</f>
        <v/>
      </c>
      <c r="B241" s="124" t="str">
        <f>IFERROR(INDEX(Riesgos!$A$7:$M$12,MATCH(E241,INDEX(Riesgos!$A$7:$M$12,,MATCH(E$7,Riesgos!$A$6:$M$6,0)),0),MATCH(B$7,Riesgos!$A$6:$M$6,0)),"")</f>
        <v/>
      </c>
      <c r="C241" s="124"/>
      <c r="D241" s="125" t="str">
        <f>IFERROR(INDEX(Riesgos!$A$7:$M$12,MATCH(E241,INDEX(Riesgos!$A$7:$M$12,,MATCH(E$7,Riesgos!$A$6:$M$6,0)),0),MATCH(D$7,Riesgos!$A$6:$M$6,0)),"")</f>
        <v/>
      </c>
      <c r="E241" s="189"/>
      <c r="F241" s="189"/>
      <c r="G241" s="127" t="str">
        <f t="shared" si="4"/>
        <v/>
      </c>
      <c r="H241" s="198"/>
      <c r="I241" s="129" t="str">
        <f>IF(A240=A241,IFERROR(IF(AND(#REF!="Probabilidad",#REF!="Probabilidad"),(#REF!-(+#REF!*#REF!)),IF(#REF!="Probabilidad",(#REF!-(+#REF!*#REF!)),IF(#REF!="Impacto",#REF!,""))),""),IFERROR(IF(#REF!="Probabilidad",(#REF!-(+#REF!*#REF!)),IF(#REF!="Impacto",#REF!,"")),""))</f>
        <v/>
      </c>
      <c r="J241" s="128" t="str">
        <f>IFERROR(IF(I241="","",IF(I241&lt;='Listas y tablas'!$L$3,"Muy Baja",IF(I241&lt;='Listas y tablas'!$L$4,"Baja",IF(I241&lt;='Listas y tablas'!$L$5,"Media",IF(I241&lt;='Listas y tablas'!$L$6,"Alta","Muy Alta"))))),"")</f>
        <v/>
      </c>
      <c r="K241" s="200"/>
      <c r="L241" s="261"/>
      <c r="M241" s="141"/>
      <c r="N241" s="121"/>
      <c r="O241" s="121"/>
      <c r="P241" s="142"/>
      <c r="Q241" s="259"/>
      <c r="R241" s="121"/>
      <c r="S241" s="121"/>
      <c r="T241" s="121"/>
      <c r="U241" s="121"/>
      <c r="V241" s="139"/>
      <c r="W241" s="141"/>
      <c r="X241" s="121"/>
      <c r="Y241" s="121"/>
      <c r="Z241" s="121"/>
      <c r="AA241" s="121"/>
      <c r="AB241" s="121"/>
      <c r="AC241" s="120"/>
      <c r="AD241" s="121"/>
      <c r="AE241" s="142"/>
      <c r="AF241" s="168"/>
      <c r="AG241" s="165"/>
      <c r="AH241" s="165"/>
      <c r="AI241" s="207"/>
      <c r="AJ241" s="164"/>
      <c r="AK241" s="164"/>
      <c r="AL241" s="167"/>
      <c r="AM241" s="168"/>
      <c r="AN241" s="185"/>
      <c r="AO241" s="304"/>
      <c r="AP241" s="217"/>
      <c r="AQ241" s="217"/>
      <c r="AR241" s="217"/>
      <c r="AS241" s="217"/>
      <c r="AT241" s="217"/>
      <c r="AU241" s="217"/>
      <c r="AV241" s="218"/>
      <c r="AW241" s="217"/>
      <c r="AX241" s="232"/>
      <c r="AY241" s="236"/>
      <c r="AZ241" s="221"/>
      <c r="BA241" s="221"/>
      <c r="BB241" s="221"/>
      <c r="BC241" s="219"/>
      <c r="BD241" s="219"/>
      <c r="BE241" s="220"/>
      <c r="BF241" s="228"/>
      <c r="BG241" s="221"/>
      <c r="BH241" s="222"/>
      <c r="BI241" s="242"/>
      <c r="BJ241" s="242"/>
      <c r="BK241" s="242"/>
      <c r="BL241" s="242"/>
      <c r="BM241" s="242"/>
      <c r="BN241" s="242"/>
      <c r="BO241" s="243"/>
      <c r="BP241" s="242"/>
      <c r="BQ241" s="245"/>
      <c r="BR241" s="253"/>
      <c r="BS241" s="254"/>
      <c r="BT241" s="254"/>
      <c r="BU241" s="254"/>
      <c r="BV241" s="251"/>
      <c r="BW241" s="251"/>
      <c r="BX241" s="252"/>
      <c r="BY241" s="253"/>
      <c r="BZ241" s="254"/>
      <c r="CA241" s="256"/>
    </row>
    <row r="242" spans="1:79" ht="151.5" customHeight="1" x14ac:dyDescent="0.3">
      <c r="A242" s="260" t="str">
        <f>IFERROR(INDEX(Riesgos!$A$7:$M$12,MATCH(E242,INDEX(Riesgos!$A$7:$M$12,,MATCH(E$7,Riesgos!$A$6:$M$6,0)),0),MATCH(A$7,Riesgos!$A$6:$M$6,0)),"")</f>
        <v/>
      </c>
      <c r="B242" s="124" t="str">
        <f>IFERROR(INDEX(Riesgos!$A$7:$M$12,MATCH(E242,INDEX(Riesgos!$A$7:$M$12,,MATCH(E$7,Riesgos!$A$6:$M$6,0)),0),MATCH(B$7,Riesgos!$A$6:$M$6,0)),"")</f>
        <v/>
      </c>
      <c r="C242" s="124"/>
      <c r="D242" s="125" t="str">
        <f>IFERROR(INDEX(Riesgos!$A$7:$M$12,MATCH(E242,INDEX(Riesgos!$A$7:$M$12,,MATCH(E$7,Riesgos!$A$6:$M$6,0)),0),MATCH(D$7,Riesgos!$A$6:$M$6,0)),"")</f>
        <v/>
      </c>
      <c r="E242" s="189"/>
      <c r="F242" s="189"/>
      <c r="G242" s="127" t="str">
        <f t="shared" si="4"/>
        <v/>
      </c>
      <c r="H242" s="198"/>
      <c r="I242" s="129" t="str">
        <f>IF(A241=A242,IFERROR(IF(AND(#REF!="Probabilidad",#REF!="Probabilidad"),(#REF!-(+#REF!*#REF!)),IF(#REF!="Probabilidad",(#REF!-(+#REF!*#REF!)),IF(#REF!="Impacto",#REF!,""))),""),IFERROR(IF(#REF!="Probabilidad",(#REF!-(+#REF!*#REF!)),IF(#REF!="Impacto",#REF!,"")),""))</f>
        <v/>
      </c>
      <c r="J242" s="128" t="str">
        <f>IFERROR(IF(I242="","",IF(I242&lt;='Listas y tablas'!$L$3,"Muy Baja",IF(I242&lt;='Listas y tablas'!$L$4,"Baja",IF(I242&lt;='Listas y tablas'!$L$5,"Media",IF(I242&lt;='Listas y tablas'!$L$6,"Alta","Muy Alta"))))),"")</f>
        <v/>
      </c>
      <c r="K242" s="200"/>
      <c r="L242" s="261"/>
      <c r="M242" s="141"/>
      <c r="N242" s="121"/>
      <c r="O242" s="121"/>
      <c r="P242" s="142"/>
      <c r="Q242" s="259"/>
      <c r="R242" s="121"/>
      <c r="S242" s="121"/>
      <c r="T242" s="121"/>
      <c r="U242" s="121"/>
      <c r="V242" s="139"/>
      <c r="W242" s="141"/>
      <c r="X242" s="121"/>
      <c r="Y242" s="121"/>
      <c r="Z242" s="121"/>
      <c r="AA242" s="121"/>
      <c r="AB242" s="121"/>
      <c r="AC242" s="120"/>
      <c r="AD242" s="121"/>
      <c r="AE242" s="142"/>
      <c r="AF242" s="168"/>
      <c r="AG242" s="165"/>
      <c r="AH242" s="165"/>
      <c r="AI242" s="207"/>
      <c r="AJ242" s="164"/>
      <c r="AK242" s="164"/>
      <c r="AL242" s="167"/>
      <c r="AM242" s="168"/>
      <c r="AN242" s="185"/>
      <c r="AO242" s="304"/>
      <c r="AP242" s="217"/>
      <c r="AQ242" s="217"/>
      <c r="AR242" s="217"/>
      <c r="AS242" s="217"/>
      <c r="AT242" s="217"/>
      <c r="AU242" s="217"/>
      <c r="AV242" s="218"/>
      <c r="AW242" s="217"/>
      <c r="AX242" s="232"/>
      <c r="AY242" s="236"/>
      <c r="AZ242" s="221"/>
      <c r="BA242" s="221"/>
      <c r="BB242" s="221"/>
      <c r="BC242" s="219"/>
      <c r="BD242" s="219"/>
      <c r="BE242" s="220"/>
      <c r="BF242" s="228"/>
      <c r="BG242" s="221"/>
      <c r="BH242" s="222"/>
      <c r="BI242" s="242"/>
      <c r="BJ242" s="242"/>
      <c r="BK242" s="242"/>
      <c r="BL242" s="242"/>
      <c r="BM242" s="242"/>
      <c r="BN242" s="242"/>
      <c r="BO242" s="243"/>
      <c r="BP242" s="242"/>
      <c r="BQ242" s="245"/>
      <c r="BR242" s="253"/>
      <c r="BS242" s="254"/>
      <c r="BT242" s="254"/>
      <c r="BU242" s="254"/>
      <c r="BV242" s="251"/>
      <c r="BW242" s="251"/>
      <c r="BX242" s="252"/>
      <c r="BY242" s="253"/>
      <c r="BZ242" s="254"/>
      <c r="CA242" s="256"/>
    </row>
    <row r="243" spans="1:79" ht="151.5" customHeight="1" x14ac:dyDescent="0.3">
      <c r="A243" s="260" t="str">
        <f>IFERROR(INDEX(Riesgos!$A$7:$M$12,MATCH(E243,INDEX(Riesgos!$A$7:$M$12,,MATCH(E$7,Riesgos!$A$6:$M$6,0)),0),MATCH(A$7,Riesgos!$A$6:$M$6,0)),"")</f>
        <v/>
      </c>
      <c r="B243" s="124" t="str">
        <f>IFERROR(INDEX(Riesgos!$A$7:$M$12,MATCH(E243,INDEX(Riesgos!$A$7:$M$12,,MATCH(E$7,Riesgos!$A$6:$M$6,0)),0),MATCH(B$7,Riesgos!$A$6:$M$6,0)),"")</f>
        <v/>
      </c>
      <c r="C243" s="124"/>
      <c r="D243" s="125" t="str">
        <f>IFERROR(INDEX(Riesgos!$A$7:$M$12,MATCH(E243,INDEX(Riesgos!$A$7:$M$12,,MATCH(E$7,Riesgos!$A$6:$M$6,0)),0),MATCH(D$7,Riesgos!$A$6:$M$6,0)),"")</f>
        <v/>
      </c>
      <c r="E243" s="189"/>
      <c r="F243" s="189"/>
      <c r="G243" s="127" t="str">
        <f t="shared" si="4"/>
        <v/>
      </c>
      <c r="H243" s="198"/>
      <c r="I243" s="129" t="str">
        <f>IF(A242=A243,IFERROR(IF(AND(#REF!="Probabilidad",#REF!="Probabilidad"),(#REF!-(+#REF!*#REF!)),IF(#REF!="Probabilidad",(#REF!-(+#REF!*#REF!)),IF(#REF!="Impacto",#REF!,""))),""),IFERROR(IF(#REF!="Probabilidad",(#REF!-(+#REF!*#REF!)),IF(#REF!="Impacto",#REF!,"")),""))</f>
        <v/>
      </c>
      <c r="J243" s="128" t="str">
        <f>IFERROR(IF(I243="","",IF(I243&lt;='Listas y tablas'!$L$3,"Muy Baja",IF(I243&lt;='Listas y tablas'!$L$4,"Baja",IF(I243&lt;='Listas y tablas'!$L$5,"Media",IF(I243&lt;='Listas y tablas'!$L$6,"Alta","Muy Alta"))))),"")</f>
        <v/>
      </c>
      <c r="K243" s="200"/>
      <c r="L243" s="261"/>
      <c r="M243" s="141"/>
      <c r="N243" s="121"/>
      <c r="O243" s="121"/>
      <c r="P243" s="142"/>
      <c r="Q243" s="259"/>
      <c r="R243" s="121"/>
      <c r="S243" s="121"/>
      <c r="T243" s="121"/>
      <c r="U243" s="121"/>
      <c r="V243" s="139"/>
      <c r="W243" s="141"/>
      <c r="X243" s="121"/>
      <c r="Y243" s="121"/>
      <c r="Z243" s="121"/>
      <c r="AA243" s="121"/>
      <c r="AB243" s="121"/>
      <c r="AC243" s="120"/>
      <c r="AD243" s="121"/>
      <c r="AE243" s="142"/>
      <c r="AF243" s="168"/>
      <c r="AG243" s="165"/>
      <c r="AH243" s="165"/>
      <c r="AI243" s="207"/>
      <c r="AJ243" s="164"/>
      <c r="AK243" s="164"/>
      <c r="AL243" s="167"/>
      <c r="AM243" s="168"/>
      <c r="AN243" s="185"/>
      <c r="AO243" s="304"/>
      <c r="AP243" s="217"/>
      <c r="AQ243" s="217"/>
      <c r="AR243" s="217"/>
      <c r="AS243" s="217"/>
      <c r="AT243" s="217"/>
      <c r="AU243" s="217"/>
      <c r="AV243" s="218"/>
      <c r="AW243" s="217"/>
      <c r="AX243" s="232"/>
      <c r="AY243" s="236"/>
      <c r="AZ243" s="221"/>
      <c r="BA243" s="221"/>
      <c r="BB243" s="221"/>
      <c r="BC243" s="219"/>
      <c r="BD243" s="219"/>
      <c r="BE243" s="220"/>
      <c r="BF243" s="228"/>
      <c r="BG243" s="221"/>
      <c r="BH243" s="222"/>
      <c r="BI243" s="242"/>
      <c r="BJ243" s="242"/>
      <c r="BK243" s="242"/>
      <c r="BL243" s="242"/>
      <c r="BM243" s="242"/>
      <c r="BN243" s="242"/>
      <c r="BO243" s="243"/>
      <c r="BP243" s="242"/>
      <c r="BQ243" s="245"/>
      <c r="BR243" s="253"/>
      <c r="BS243" s="254"/>
      <c r="BT243" s="254"/>
      <c r="BU243" s="254"/>
      <c r="BV243" s="251"/>
      <c r="BW243" s="251"/>
      <c r="BX243" s="252"/>
      <c r="BY243" s="253"/>
      <c r="BZ243" s="254"/>
      <c r="CA243" s="256"/>
    </row>
    <row r="244" spans="1:79" ht="151.5" customHeight="1" x14ac:dyDescent="0.3">
      <c r="A244" s="260" t="str">
        <f>IFERROR(INDEX(Riesgos!$A$7:$M$12,MATCH(E244,INDEX(Riesgos!$A$7:$M$12,,MATCH(E$7,Riesgos!$A$6:$M$6,0)),0),MATCH(A$7,Riesgos!$A$6:$M$6,0)),"")</f>
        <v/>
      </c>
      <c r="B244" s="124" t="str">
        <f>IFERROR(INDEX(Riesgos!$A$7:$M$12,MATCH(E244,INDEX(Riesgos!$A$7:$M$12,,MATCH(E$7,Riesgos!$A$6:$M$6,0)),0),MATCH(B$7,Riesgos!$A$6:$M$6,0)),"")</f>
        <v/>
      </c>
      <c r="C244" s="124"/>
      <c r="D244" s="125" t="str">
        <f>IFERROR(INDEX(Riesgos!$A$7:$M$12,MATCH(E244,INDEX(Riesgos!$A$7:$M$12,,MATCH(E$7,Riesgos!$A$6:$M$6,0)),0),MATCH(D$7,Riesgos!$A$6:$M$6,0)),"")</f>
        <v/>
      </c>
      <c r="E244" s="189"/>
      <c r="F244" s="189"/>
      <c r="G244" s="127" t="str">
        <f t="shared" si="4"/>
        <v/>
      </c>
      <c r="H244" s="198"/>
      <c r="I244" s="129" t="str">
        <f>IF(A243=A244,IFERROR(IF(AND(#REF!="Probabilidad",#REF!="Probabilidad"),(#REF!-(+#REF!*#REF!)),IF(#REF!="Probabilidad",(#REF!-(+#REF!*#REF!)),IF(#REF!="Impacto",#REF!,""))),""),IFERROR(IF(#REF!="Probabilidad",(#REF!-(+#REF!*#REF!)),IF(#REF!="Impacto",#REF!,"")),""))</f>
        <v/>
      </c>
      <c r="J244" s="128" t="str">
        <f>IFERROR(IF(I244="","",IF(I244&lt;='Listas y tablas'!$L$3,"Muy Baja",IF(I244&lt;='Listas y tablas'!$L$4,"Baja",IF(I244&lt;='Listas y tablas'!$L$5,"Media",IF(I244&lt;='Listas y tablas'!$L$6,"Alta","Muy Alta"))))),"")</f>
        <v/>
      </c>
      <c r="K244" s="200"/>
      <c r="L244" s="261"/>
      <c r="M244" s="141"/>
      <c r="N244" s="121"/>
      <c r="O244" s="121"/>
      <c r="P244" s="142"/>
      <c r="Q244" s="259"/>
      <c r="R244" s="121"/>
      <c r="S244" s="121"/>
      <c r="T244" s="121"/>
      <c r="U244" s="121"/>
      <c r="V244" s="139"/>
      <c r="W244" s="141"/>
      <c r="X244" s="121"/>
      <c r="Y244" s="121"/>
      <c r="Z244" s="121"/>
      <c r="AA244" s="121"/>
      <c r="AB244" s="121"/>
      <c r="AC244" s="120"/>
      <c r="AD244" s="121"/>
      <c r="AE244" s="142"/>
      <c r="AF244" s="168"/>
      <c r="AG244" s="165"/>
      <c r="AH244" s="165"/>
      <c r="AI244" s="207"/>
      <c r="AJ244" s="164"/>
      <c r="AK244" s="164"/>
      <c r="AL244" s="167"/>
      <c r="AM244" s="168"/>
      <c r="AN244" s="185"/>
      <c r="AO244" s="304"/>
      <c r="AP244" s="217"/>
      <c r="AQ244" s="217"/>
      <c r="AR244" s="217"/>
      <c r="AS244" s="217"/>
      <c r="AT244" s="217"/>
      <c r="AU244" s="217"/>
      <c r="AV244" s="218"/>
      <c r="AW244" s="217"/>
      <c r="AX244" s="232"/>
      <c r="AY244" s="236"/>
      <c r="AZ244" s="221"/>
      <c r="BA244" s="221"/>
      <c r="BB244" s="221"/>
      <c r="BC244" s="219"/>
      <c r="BD244" s="219"/>
      <c r="BE244" s="220"/>
      <c r="BF244" s="228"/>
      <c r="BG244" s="221"/>
      <c r="BH244" s="222"/>
      <c r="BI244" s="242"/>
      <c r="BJ244" s="242"/>
      <c r="BK244" s="242"/>
      <c r="BL244" s="242"/>
      <c r="BM244" s="242"/>
      <c r="BN244" s="242"/>
      <c r="BO244" s="243"/>
      <c r="BP244" s="242"/>
      <c r="BQ244" s="245"/>
      <c r="BR244" s="253"/>
      <c r="BS244" s="254"/>
      <c r="BT244" s="254"/>
      <c r="BU244" s="254"/>
      <c r="BV244" s="251"/>
      <c r="BW244" s="251"/>
      <c r="BX244" s="252"/>
      <c r="BY244" s="253"/>
      <c r="BZ244" s="254"/>
      <c r="CA244" s="256"/>
    </row>
    <row r="245" spans="1:79" ht="151.5" customHeight="1" x14ac:dyDescent="0.3">
      <c r="A245" s="260" t="str">
        <f>IFERROR(INDEX(Riesgos!$A$7:$M$12,MATCH(E245,INDEX(Riesgos!$A$7:$M$12,,MATCH(E$7,Riesgos!$A$6:$M$6,0)),0),MATCH(A$7,Riesgos!$A$6:$M$6,0)),"")</f>
        <v/>
      </c>
      <c r="B245" s="124" t="str">
        <f>IFERROR(INDEX(Riesgos!$A$7:$M$12,MATCH(E245,INDEX(Riesgos!$A$7:$M$12,,MATCH(E$7,Riesgos!$A$6:$M$6,0)),0),MATCH(B$7,Riesgos!$A$6:$M$6,0)),"")</f>
        <v/>
      </c>
      <c r="C245" s="124"/>
      <c r="D245" s="125" t="str">
        <f>IFERROR(INDEX(Riesgos!$A$7:$M$12,MATCH(E245,INDEX(Riesgos!$A$7:$M$12,,MATCH(E$7,Riesgos!$A$6:$M$6,0)),0),MATCH(D$7,Riesgos!$A$6:$M$6,0)),"")</f>
        <v/>
      </c>
      <c r="E245" s="189"/>
      <c r="F245" s="189"/>
      <c r="G245" s="127" t="str">
        <f t="shared" si="4"/>
        <v/>
      </c>
      <c r="H245" s="198"/>
      <c r="I245" s="129" t="str">
        <f>IF(A244=A245,IFERROR(IF(AND(#REF!="Probabilidad",#REF!="Probabilidad"),(#REF!-(+#REF!*#REF!)),IF(#REF!="Probabilidad",(#REF!-(+#REF!*#REF!)),IF(#REF!="Impacto",#REF!,""))),""),IFERROR(IF(#REF!="Probabilidad",(#REF!-(+#REF!*#REF!)),IF(#REF!="Impacto",#REF!,"")),""))</f>
        <v/>
      </c>
      <c r="J245" s="128" t="str">
        <f>IFERROR(IF(I245="","",IF(I245&lt;='Listas y tablas'!$L$3,"Muy Baja",IF(I245&lt;='Listas y tablas'!$L$4,"Baja",IF(I245&lt;='Listas y tablas'!$L$5,"Media",IF(I245&lt;='Listas y tablas'!$L$6,"Alta","Muy Alta"))))),"")</f>
        <v/>
      </c>
      <c r="K245" s="200"/>
      <c r="L245" s="261"/>
      <c r="M245" s="141"/>
      <c r="N245" s="121"/>
      <c r="O245" s="121"/>
      <c r="P245" s="142"/>
      <c r="Q245" s="259"/>
      <c r="R245" s="121"/>
      <c r="S245" s="121"/>
      <c r="T245" s="121"/>
      <c r="U245" s="121"/>
      <c r="V245" s="139"/>
      <c r="W245" s="141"/>
      <c r="X245" s="121"/>
      <c r="Y245" s="121"/>
      <c r="Z245" s="121"/>
      <c r="AA245" s="121"/>
      <c r="AB245" s="121"/>
      <c r="AC245" s="120"/>
      <c r="AD245" s="121"/>
      <c r="AE245" s="142"/>
      <c r="AF245" s="168"/>
      <c r="AG245" s="165"/>
      <c r="AH245" s="165"/>
      <c r="AI245" s="207"/>
      <c r="AJ245" s="164"/>
      <c r="AK245" s="164"/>
      <c r="AL245" s="167"/>
      <c r="AM245" s="168"/>
      <c r="AN245" s="185"/>
      <c r="AO245" s="304"/>
      <c r="AP245" s="217"/>
      <c r="AQ245" s="217"/>
      <c r="AR245" s="217"/>
      <c r="AS245" s="217"/>
      <c r="AT245" s="217"/>
      <c r="AU245" s="217"/>
      <c r="AV245" s="218"/>
      <c r="AW245" s="217"/>
      <c r="AX245" s="232"/>
      <c r="AY245" s="236"/>
      <c r="AZ245" s="221"/>
      <c r="BA245" s="221"/>
      <c r="BB245" s="221"/>
      <c r="BC245" s="219"/>
      <c r="BD245" s="219"/>
      <c r="BE245" s="220"/>
      <c r="BF245" s="228"/>
      <c r="BG245" s="221"/>
      <c r="BH245" s="222"/>
      <c r="BI245" s="242"/>
      <c r="BJ245" s="242"/>
      <c r="BK245" s="242"/>
      <c r="BL245" s="242"/>
      <c r="BM245" s="242"/>
      <c r="BN245" s="242"/>
      <c r="BO245" s="243"/>
      <c r="BP245" s="242"/>
      <c r="BQ245" s="245"/>
      <c r="BR245" s="253"/>
      <c r="BS245" s="254"/>
      <c r="BT245" s="254"/>
      <c r="BU245" s="254"/>
      <c r="BV245" s="251"/>
      <c r="BW245" s="251"/>
      <c r="BX245" s="252"/>
      <c r="BY245" s="253"/>
      <c r="BZ245" s="254"/>
      <c r="CA245" s="256"/>
    </row>
    <row r="246" spans="1:79" ht="151.5" customHeight="1" x14ac:dyDescent="0.3">
      <c r="A246" s="260" t="str">
        <f>IFERROR(INDEX(Riesgos!$A$7:$M$12,MATCH(E246,INDEX(Riesgos!$A$7:$M$12,,MATCH(E$7,Riesgos!$A$6:$M$6,0)),0),MATCH(A$7,Riesgos!$A$6:$M$6,0)),"")</f>
        <v/>
      </c>
      <c r="B246" s="124" t="str">
        <f>IFERROR(INDEX(Riesgos!$A$7:$M$12,MATCH(E246,INDEX(Riesgos!$A$7:$M$12,,MATCH(E$7,Riesgos!$A$6:$M$6,0)),0),MATCH(B$7,Riesgos!$A$6:$M$6,0)),"")</f>
        <v/>
      </c>
      <c r="C246" s="124"/>
      <c r="D246" s="125" t="str">
        <f>IFERROR(INDEX(Riesgos!$A$7:$M$12,MATCH(E246,INDEX(Riesgos!$A$7:$M$12,,MATCH(E$7,Riesgos!$A$6:$M$6,0)),0),MATCH(D$7,Riesgos!$A$6:$M$6,0)),"")</f>
        <v/>
      </c>
      <c r="E246" s="189"/>
      <c r="F246" s="189"/>
      <c r="G246" s="127" t="str">
        <f t="shared" si="4"/>
        <v/>
      </c>
      <c r="H246" s="198"/>
      <c r="I246" s="129" t="str">
        <f>IF(A245=A246,IFERROR(IF(AND(#REF!="Probabilidad",#REF!="Probabilidad"),(#REF!-(+#REF!*#REF!)),IF(#REF!="Probabilidad",(#REF!-(+#REF!*#REF!)),IF(#REF!="Impacto",#REF!,""))),""),IFERROR(IF(#REF!="Probabilidad",(#REF!-(+#REF!*#REF!)),IF(#REF!="Impacto",#REF!,"")),""))</f>
        <v/>
      </c>
      <c r="J246" s="128" t="str">
        <f>IFERROR(IF(I246="","",IF(I246&lt;='Listas y tablas'!$L$3,"Muy Baja",IF(I246&lt;='Listas y tablas'!$L$4,"Baja",IF(I246&lt;='Listas y tablas'!$L$5,"Media",IF(I246&lt;='Listas y tablas'!$L$6,"Alta","Muy Alta"))))),"")</f>
        <v/>
      </c>
      <c r="K246" s="200"/>
      <c r="L246" s="261"/>
      <c r="M246" s="141"/>
      <c r="N246" s="121"/>
      <c r="O246" s="121"/>
      <c r="P246" s="142"/>
      <c r="Q246" s="259"/>
      <c r="R246" s="121"/>
      <c r="S246" s="121"/>
      <c r="T246" s="121"/>
      <c r="U246" s="121"/>
      <c r="V246" s="139"/>
      <c r="W246" s="141"/>
      <c r="X246" s="121"/>
      <c r="Y246" s="121"/>
      <c r="Z246" s="121"/>
      <c r="AA246" s="121"/>
      <c r="AB246" s="121"/>
      <c r="AC246" s="120"/>
      <c r="AD246" s="121"/>
      <c r="AE246" s="142"/>
      <c r="AF246" s="168"/>
      <c r="AG246" s="165"/>
      <c r="AH246" s="165"/>
      <c r="AI246" s="207"/>
      <c r="AJ246" s="164"/>
      <c r="AK246" s="164"/>
      <c r="AL246" s="167"/>
      <c r="AM246" s="168"/>
      <c r="AN246" s="185"/>
      <c r="AO246" s="304"/>
      <c r="AP246" s="217"/>
      <c r="AQ246" s="217"/>
      <c r="AR246" s="217"/>
      <c r="AS246" s="217"/>
      <c r="AT246" s="217"/>
      <c r="AU246" s="217"/>
      <c r="AV246" s="218"/>
      <c r="AW246" s="217"/>
      <c r="AX246" s="232"/>
      <c r="AY246" s="236"/>
      <c r="AZ246" s="221"/>
      <c r="BA246" s="221"/>
      <c r="BB246" s="221"/>
      <c r="BC246" s="219"/>
      <c r="BD246" s="219"/>
      <c r="BE246" s="220"/>
      <c r="BF246" s="228"/>
      <c r="BG246" s="221"/>
      <c r="BH246" s="222"/>
      <c r="BI246" s="242"/>
      <c r="BJ246" s="242"/>
      <c r="BK246" s="242"/>
      <c r="BL246" s="242"/>
      <c r="BM246" s="242"/>
      <c r="BN246" s="242"/>
      <c r="BO246" s="243"/>
      <c r="BP246" s="242"/>
      <c r="BQ246" s="245"/>
      <c r="BR246" s="253"/>
      <c r="BS246" s="254"/>
      <c r="BT246" s="254"/>
      <c r="BU246" s="254"/>
      <c r="BV246" s="251"/>
      <c r="BW246" s="251"/>
      <c r="BX246" s="252"/>
      <c r="BY246" s="253"/>
      <c r="BZ246" s="254"/>
      <c r="CA246" s="256"/>
    </row>
    <row r="247" spans="1:79" ht="151.5" customHeight="1" x14ac:dyDescent="0.3">
      <c r="A247" s="260" t="str">
        <f>IFERROR(INDEX(Riesgos!$A$7:$M$12,MATCH(E247,INDEX(Riesgos!$A$7:$M$12,,MATCH(E$7,Riesgos!$A$6:$M$6,0)),0),MATCH(A$7,Riesgos!$A$6:$M$6,0)),"")</f>
        <v/>
      </c>
      <c r="B247" s="124" t="str">
        <f>IFERROR(INDEX(Riesgos!$A$7:$M$12,MATCH(E247,INDEX(Riesgos!$A$7:$M$12,,MATCH(E$7,Riesgos!$A$6:$M$6,0)),0),MATCH(B$7,Riesgos!$A$6:$M$6,0)),"")</f>
        <v/>
      </c>
      <c r="C247" s="124"/>
      <c r="D247" s="125" t="str">
        <f>IFERROR(INDEX(Riesgos!$A$7:$M$12,MATCH(E247,INDEX(Riesgos!$A$7:$M$12,,MATCH(E$7,Riesgos!$A$6:$M$6,0)),0),MATCH(D$7,Riesgos!$A$6:$M$6,0)),"")</f>
        <v/>
      </c>
      <c r="E247" s="189"/>
      <c r="F247" s="189"/>
      <c r="G247" s="127" t="str">
        <f t="shared" si="4"/>
        <v/>
      </c>
      <c r="H247" s="198"/>
      <c r="I247" s="129" t="str">
        <f>IF(A246=A247,IFERROR(IF(AND(#REF!="Probabilidad",#REF!="Probabilidad"),(#REF!-(+#REF!*#REF!)),IF(#REF!="Probabilidad",(#REF!-(+#REF!*#REF!)),IF(#REF!="Impacto",#REF!,""))),""),IFERROR(IF(#REF!="Probabilidad",(#REF!-(+#REF!*#REF!)),IF(#REF!="Impacto",#REF!,"")),""))</f>
        <v/>
      </c>
      <c r="J247" s="128" t="str">
        <f>IFERROR(IF(I247="","",IF(I247&lt;='Listas y tablas'!$L$3,"Muy Baja",IF(I247&lt;='Listas y tablas'!$L$4,"Baja",IF(I247&lt;='Listas y tablas'!$L$5,"Media",IF(I247&lt;='Listas y tablas'!$L$6,"Alta","Muy Alta"))))),"")</f>
        <v/>
      </c>
      <c r="K247" s="200"/>
      <c r="L247" s="261"/>
      <c r="M247" s="141"/>
      <c r="N247" s="121"/>
      <c r="O247" s="121"/>
      <c r="P247" s="142"/>
      <c r="Q247" s="259"/>
      <c r="R247" s="121"/>
      <c r="S247" s="121"/>
      <c r="T247" s="121"/>
      <c r="U247" s="121"/>
      <c r="V247" s="139"/>
      <c r="W247" s="141"/>
      <c r="X247" s="121"/>
      <c r="Y247" s="121"/>
      <c r="Z247" s="121"/>
      <c r="AA247" s="121"/>
      <c r="AB247" s="121"/>
      <c r="AC247" s="120"/>
      <c r="AD247" s="121"/>
      <c r="AE247" s="142"/>
      <c r="AF247" s="168"/>
      <c r="AG247" s="165"/>
      <c r="AH247" s="165"/>
      <c r="AI247" s="207"/>
      <c r="AJ247" s="164"/>
      <c r="AK247" s="164"/>
      <c r="AL247" s="167"/>
      <c r="AM247" s="168"/>
      <c r="AN247" s="185"/>
      <c r="AO247" s="304"/>
      <c r="AP247" s="217"/>
      <c r="AQ247" s="217"/>
      <c r="AR247" s="217"/>
      <c r="AS247" s="217"/>
      <c r="AT247" s="217"/>
      <c r="AU247" s="217"/>
      <c r="AV247" s="218"/>
      <c r="AW247" s="217"/>
      <c r="AX247" s="232"/>
      <c r="AY247" s="236"/>
      <c r="AZ247" s="221"/>
      <c r="BA247" s="221"/>
      <c r="BB247" s="221"/>
      <c r="BC247" s="219"/>
      <c r="BD247" s="219"/>
      <c r="BE247" s="220"/>
      <c r="BF247" s="228"/>
      <c r="BG247" s="221"/>
      <c r="BH247" s="222"/>
      <c r="BI247" s="242"/>
      <c r="BJ247" s="242"/>
      <c r="BK247" s="242"/>
      <c r="BL247" s="242"/>
      <c r="BM247" s="242"/>
      <c r="BN247" s="242"/>
      <c r="BO247" s="243"/>
      <c r="BP247" s="242"/>
      <c r="BQ247" s="245"/>
      <c r="BR247" s="253"/>
      <c r="BS247" s="254"/>
      <c r="BT247" s="254"/>
      <c r="BU247" s="254"/>
      <c r="BV247" s="251"/>
      <c r="BW247" s="251"/>
      <c r="BX247" s="252"/>
      <c r="BY247" s="253"/>
      <c r="BZ247" s="254"/>
      <c r="CA247" s="256"/>
    </row>
    <row r="248" spans="1:79" ht="151.5" customHeight="1" x14ac:dyDescent="0.3">
      <c r="A248" s="260" t="str">
        <f>IFERROR(INDEX(Riesgos!$A$7:$M$12,MATCH(E248,INDEX(Riesgos!$A$7:$M$12,,MATCH(E$7,Riesgos!$A$6:$M$6,0)),0),MATCH(A$7,Riesgos!$A$6:$M$6,0)),"")</f>
        <v/>
      </c>
      <c r="B248" s="124" t="str">
        <f>IFERROR(INDEX(Riesgos!$A$7:$M$12,MATCH(E248,INDEX(Riesgos!$A$7:$M$12,,MATCH(E$7,Riesgos!$A$6:$M$6,0)),0),MATCH(B$7,Riesgos!$A$6:$M$6,0)),"")</f>
        <v/>
      </c>
      <c r="C248" s="124"/>
      <c r="D248" s="125" t="str">
        <f>IFERROR(INDEX(Riesgos!$A$7:$M$12,MATCH(E248,INDEX(Riesgos!$A$7:$M$12,,MATCH(E$7,Riesgos!$A$6:$M$6,0)),0),MATCH(D$7,Riesgos!$A$6:$M$6,0)),"")</f>
        <v/>
      </c>
      <c r="E248" s="189"/>
      <c r="F248" s="189"/>
      <c r="G248" s="127" t="str">
        <f t="shared" si="4"/>
        <v/>
      </c>
      <c r="H248" s="198"/>
      <c r="I248" s="129" t="str">
        <f>IF(A247=A248,IFERROR(IF(AND(#REF!="Probabilidad",#REF!="Probabilidad"),(#REF!-(+#REF!*#REF!)),IF(#REF!="Probabilidad",(#REF!-(+#REF!*#REF!)),IF(#REF!="Impacto",#REF!,""))),""),IFERROR(IF(#REF!="Probabilidad",(#REF!-(+#REF!*#REF!)),IF(#REF!="Impacto",#REF!,"")),""))</f>
        <v/>
      </c>
      <c r="J248" s="128" t="str">
        <f>IFERROR(IF(I248="","",IF(I248&lt;='Listas y tablas'!$L$3,"Muy Baja",IF(I248&lt;='Listas y tablas'!$L$4,"Baja",IF(I248&lt;='Listas y tablas'!$L$5,"Media",IF(I248&lt;='Listas y tablas'!$L$6,"Alta","Muy Alta"))))),"")</f>
        <v/>
      </c>
      <c r="K248" s="200"/>
      <c r="L248" s="261"/>
      <c r="M248" s="141"/>
      <c r="N248" s="121"/>
      <c r="O248" s="121"/>
      <c r="P248" s="142"/>
      <c r="Q248" s="259"/>
      <c r="R248" s="121"/>
      <c r="S248" s="121"/>
      <c r="T248" s="121"/>
      <c r="U248" s="121"/>
      <c r="V248" s="139"/>
      <c r="W248" s="141"/>
      <c r="X248" s="121"/>
      <c r="Y248" s="121"/>
      <c r="Z248" s="121"/>
      <c r="AA248" s="121"/>
      <c r="AB248" s="121"/>
      <c r="AC248" s="120"/>
      <c r="AD248" s="121"/>
      <c r="AE248" s="142"/>
      <c r="AF248" s="168"/>
      <c r="AG248" s="165"/>
      <c r="AH248" s="165"/>
      <c r="AI248" s="207"/>
      <c r="AJ248" s="164"/>
      <c r="AK248" s="164"/>
      <c r="AL248" s="167"/>
      <c r="AM248" s="168"/>
      <c r="AN248" s="185"/>
      <c r="AO248" s="304"/>
      <c r="AP248" s="217"/>
      <c r="AQ248" s="217"/>
      <c r="AR248" s="217"/>
      <c r="AS248" s="217"/>
      <c r="AT248" s="217"/>
      <c r="AU248" s="217"/>
      <c r="AV248" s="218"/>
      <c r="AW248" s="217"/>
      <c r="AX248" s="232"/>
      <c r="AY248" s="236"/>
      <c r="AZ248" s="221"/>
      <c r="BA248" s="221"/>
      <c r="BB248" s="221"/>
      <c r="BC248" s="219"/>
      <c r="BD248" s="219"/>
      <c r="BE248" s="220"/>
      <c r="BF248" s="228"/>
      <c r="BG248" s="221"/>
      <c r="BH248" s="222"/>
      <c r="BI248" s="242"/>
      <c r="BJ248" s="242"/>
      <c r="BK248" s="242"/>
      <c r="BL248" s="242"/>
      <c r="BM248" s="242"/>
      <c r="BN248" s="242"/>
      <c r="BO248" s="243"/>
      <c r="BP248" s="242"/>
      <c r="BQ248" s="245"/>
      <c r="BR248" s="253"/>
      <c r="BS248" s="254"/>
      <c r="BT248" s="254"/>
      <c r="BU248" s="254"/>
      <c r="BV248" s="251"/>
      <c r="BW248" s="251"/>
      <c r="BX248" s="252"/>
      <c r="BY248" s="253"/>
      <c r="BZ248" s="254"/>
      <c r="CA248" s="256"/>
    </row>
    <row r="249" spans="1:79" ht="151.5" customHeight="1" x14ac:dyDescent="0.3">
      <c r="A249" s="260" t="str">
        <f>IFERROR(INDEX(Riesgos!$A$7:$M$12,MATCH(E249,INDEX(Riesgos!$A$7:$M$12,,MATCH(E$7,Riesgos!$A$6:$M$6,0)),0),MATCH(A$7,Riesgos!$A$6:$M$6,0)),"")</f>
        <v/>
      </c>
      <c r="B249" s="124" t="str">
        <f>IFERROR(INDEX(Riesgos!$A$7:$M$12,MATCH(E249,INDEX(Riesgos!$A$7:$M$12,,MATCH(E$7,Riesgos!$A$6:$M$6,0)),0),MATCH(B$7,Riesgos!$A$6:$M$6,0)),"")</f>
        <v/>
      </c>
      <c r="C249" s="124"/>
      <c r="D249" s="125" t="str">
        <f>IFERROR(INDEX(Riesgos!$A$7:$M$12,MATCH(E249,INDEX(Riesgos!$A$7:$M$12,,MATCH(E$7,Riesgos!$A$6:$M$6,0)),0),MATCH(D$7,Riesgos!$A$6:$M$6,0)),"")</f>
        <v/>
      </c>
      <c r="E249" s="189"/>
      <c r="F249" s="189"/>
      <c r="G249" s="127" t="str">
        <f t="shared" si="4"/>
        <v/>
      </c>
      <c r="H249" s="198"/>
      <c r="I249" s="129" t="str">
        <f>IF(A248=A249,IFERROR(IF(AND(#REF!="Probabilidad",#REF!="Probabilidad"),(#REF!-(+#REF!*#REF!)),IF(#REF!="Probabilidad",(#REF!-(+#REF!*#REF!)),IF(#REF!="Impacto",#REF!,""))),""),IFERROR(IF(#REF!="Probabilidad",(#REF!-(+#REF!*#REF!)),IF(#REF!="Impacto",#REF!,"")),""))</f>
        <v/>
      </c>
      <c r="J249" s="128" t="str">
        <f>IFERROR(IF(I249="","",IF(I249&lt;='Listas y tablas'!$L$3,"Muy Baja",IF(I249&lt;='Listas y tablas'!$L$4,"Baja",IF(I249&lt;='Listas y tablas'!$L$5,"Media",IF(I249&lt;='Listas y tablas'!$L$6,"Alta","Muy Alta"))))),"")</f>
        <v/>
      </c>
      <c r="K249" s="200"/>
      <c r="L249" s="261"/>
      <c r="M249" s="141"/>
      <c r="N249" s="121"/>
      <c r="O249" s="121"/>
      <c r="P249" s="142"/>
      <c r="Q249" s="259"/>
      <c r="R249" s="121"/>
      <c r="S249" s="121"/>
      <c r="T249" s="121"/>
      <c r="U249" s="121"/>
      <c r="V249" s="139"/>
      <c r="W249" s="141"/>
      <c r="X249" s="121"/>
      <c r="Y249" s="121"/>
      <c r="Z249" s="121"/>
      <c r="AA249" s="121"/>
      <c r="AB249" s="121"/>
      <c r="AC249" s="120"/>
      <c r="AD249" s="121"/>
      <c r="AE249" s="142"/>
      <c r="AF249" s="168"/>
      <c r="AG249" s="165"/>
      <c r="AH249" s="165"/>
      <c r="AI249" s="207"/>
      <c r="AJ249" s="164"/>
      <c r="AK249" s="164"/>
      <c r="AL249" s="167"/>
      <c r="AM249" s="168"/>
      <c r="AN249" s="185"/>
      <c r="AO249" s="304"/>
      <c r="AP249" s="217"/>
      <c r="AQ249" s="217"/>
      <c r="AR249" s="217"/>
      <c r="AS249" s="217"/>
      <c r="AT249" s="217"/>
      <c r="AU249" s="217"/>
      <c r="AV249" s="218"/>
      <c r="AW249" s="217"/>
      <c r="AX249" s="232"/>
      <c r="AY249" s="236"/>
      <c r="AZ249" s="221"/>
      <c r="BA249" s="221"/>
      <c r="BB249" s="221"/>
      <c r="BC249" s="219"/>
      <c r="BD249" s="219"/>
      <c r="BE249" s="220"/>
      <c r="BF249" s="228"/>
      <c r="BG249" s="221"/>
      <c r="BH249" s="222"/>
      <c r="BI249" s="242"/>
      <c r="BJ249" s="242"/>
      <c r="BK249" s="242"/>
      <c r="BL249" s="242"/>
      <c r="BM249" s="242"/>
      <c r="BN249" s="242"/>
      <c r="BO249" s="243"/>
      <c r="BP249" s="242"/>
      <c r="BQ249" s="245"/>
      <c r="BR249" s="253"/>
      <c r="BS249" s="254"/>
      <c r="BT249" s="254"/>
      <c r="BU249" s="254"/>
      <c r="BV249" s="251"/>
      <c r="BW249" s="251"/>
      <c r="BX249" s="252"/>
      <c r="BY249" s="253"/>
      <c r="BZ249" s="254"/>
      <c r="CA249" s="256"/>
    </row>
    <row r="250" spans="1:79" ht="151.5" customHeight="1" x14ac:dyDescent="0.3">
      <c r="A250" s="260" t="str">
        <f>IFERROR(INDEX(Riesgos!$A$7:$M$12,MATCH(E250,INDEX(Riesgos!$A$7:$M$12,,MATCH(E$7,Riesgos!$A$6:$M$6,0)),0),MATCH(A$7,Riesgos!$A$6:$M$6,0)),"")</f>
        <v/>
      </c>
      <c r="B250" s="124" t="str">
        <f>IFERROR(INDEX(Riesgos!$A$7:$M$12,MATCH(E250,INDEX(Riesgos!$A$7:$M$12,,MATCH(E$7,Riesgos!$A$6:$M$6,0)),0),MATCH(B$7,Riesgos!$A$6:$M$6,0)),"")</f>
        <v/>
      </c>
      <c r="C250" s="124"/>
      <c r="D250" s="125" t="str">
        <f>IFERROR(INDEX(Riesgos!$A$7:$M$12,MATCH(E250,INDEX(Riesgos!$A$7:$M$12,,MATCH(E$7,Riesgos!$A$6:$M$6,0)),0),MATCH(D$7,Riesgos!$A$6:$M$6,0)),"")</f>
        <v/>
      </c>
      <c r="E250" s="189"/>
      <c r="F250" s="189"/>
      <c r="G250" s="127" t="str">
        <f t="shared" si="4"/>
        <v/>
      </c>
      <c r="H250" s="198"/>
      <c r="I250" s="129" t="str">
        <f>IF(A249=A250,IFERROR(IF(AND(#REF!="Probabilidad",#REF!="Probabilidad"),(#REF!-(+#REF!*#REF!)),IF(#REF!="Probabilidad",(#REF!-(+#REF!*#REF!)),IF(#REF!="Impacto",#REF!,""))),""),IFERROR(IF(#REF!="Probabilidad",(#REF!-(+#REF!*#REF!)),IF(#REF!="Impacto",#REF!,"")),""))</f>
        <v/>
      </c>
      <c r="J250" s="128" t="str">
        <f>IFERROR(IF(I250="","",IF(I250&lt;='Listas y tablas'!$L$3,"Muy Baja",IF(I250&lt;='Listas y tablas'!$L$4,"Baja",IF(I250&lt;='Listas y tablas'!$L$5,"Media",IF(I250&lt;='Listas y tablas'!$L$6,"Alta","Muy Alta"))))),"")</f>
        <v/>
      </c>
      <c r="K250" s="200"/>
      <c r="L250" s="261"/>
      <c r="M250" s="141"/>
      <c r="N250" s="121"/>
      <c r="O250" s="121"/>
      <c r="P250" s="142"/>
      <c r="Q250" s="259"/>
      <c r="R250" s="121"/>
      <c r="S250" s="121"/>
      <c r="T250" s="121"/>
      <c r="U250" s="121"/>
      <c r="V250" s="139"/>
      <c r="W250" s="141"/>
      <c r="X250" s="121"/>
      <c r="Y250" s="121"/>
      <c r="Z250" s="121"/>
      <c r="AA250" s="121"/>
      <c r="AB250" s="121"/>
      <c r="AC250" s="120"/>
      <c r="AD250" s="121"/>
      <c r="AE250" s="142"/>
      <c r="AF250" s="168"/>
      <c r="AG250" s="165"/>
      <c r="AH250" s="165"/>
      <c r="AI250" s="207"/>
      <c r="AJ250" s="164"/>
      <c r="AK250" s="164"/>
      <c r="AL250" s="167"/>
      <c r="AM250" s="168"/>
      <c r="AN250" s="185"/>
      <c r="AO250" s="304"/>
      <c r="AP250" s="217"/>
      <c r="AQ250" s="217"/>
      <c r="AR250" s="217"/>
      <c r="AS250" s="217"/>
      <c r="AT250" s="217"/>
      <c r="AU250" s="217"/>
      <c r="AV250" s="218"/>
      <c r="AW250" s="217"/>
      <c r="AX250" s="232"/>
      <c r="AY250" s="236"/>
      <c r="AZ250" s="221"/>
      <c r="BA250" s="221"/>
      <c r="BB250" s="221"/>
      <c r="BC250" s="219"/>
      <c r="BD250" s="219"/>
      <c r="BE250" s="220"/>
      <c r="BF250" s="228"/>
      <c r="BG250" s="221"/>
      <c r="BH250" s="222"/>
      <c r="BI250" s="242"/>
      <c r="BJ250" s="242"/>
      <c r="BK250" s="242"/>
      <c r="BL250" s="242"/>
      <c r="BM250" s="242"/>
      <c r="BN250" s="242"/>
      <c r="BO250" s="243"/>
      <c r="BP250" s="242"/>
      <c r="BQ250" s="245"/>
      <c r="BR250" s="253"/>
      <c r="BS250" s="254"/>
      <c r="BT250" s="254"/>
      <c r="BU250" s="254"/>
      <c r="BV250" s="251"/>
      <c r="BW250" s="251"/>
      <c r="BX250" s="252"/>
      <c r="BY250" s="253"/>
      <c r="BZ250" s="254"/>
      <c r="CA250" s="256"/>
    </row>
    <row r="251" spans="1:79" ht="151.5" customHeight="1" x14ac:dyDescent="0.3">
      <c r="A251" s="260" t="str">
        <f>IFERROR(INDEX(Riesgos!$A$7:$M$12,MATCH(E251,INDEX(Riesgos!$A$7:$M$12,,MATCH(E$7,Riesgos!$A$6:$M$6,0)),0),MATCH(A$7,Riesgos!$A$6:$M$6,0)),"")</f>
        <v/>
      </c>
      <c r="B251" s="124" t="str">
        <f>IFERROR(INDEX(Riesgos!$A$7:$M$12,MATCH(E251,INDEX(Riesgos!$A$7:$M$12,,MATCH(E$7,Riesgos!$A$6:$M$6,0)),0),MATCH(B$7,Riesgos!$A$6:$M$6,0)),"")</f>
        <v/>
      </c>
      <c r="C251" s="124"/>
      <c r="D251" s="125" t="str">
        <f>IFERROR(INDEX(Riesgos!$A$7:$M$12,MATCH(E251,INDEX(Riesgos!$A$7:$M$12,,MATCH(E$7,Riesgos!$A$6:$M$6,0)),0),MATCH(D$7,Riesgos!$A$6:$M$6,0)),"")</f>
        <v/>
      </c>
      <c r="E251" s="189"/>
      <c r="F251" s="189"/>
      <c r="G251" s="127" t="str">
        <f>IF(ISTEXT(E251),1+G250,"")</f>
        <v/>
      </c>
      <c r="H251" s="198"/>
      <c r="I251" s="129" t="str">
        <f>IF(A250=A251,IFERROR(IF(AND(#REF!="Probabilidad",#REF!="Probabilidad"),(#REF!-(+#REF!*#REF!)),IF(#REF!="Probabilidad",(#REF!-(+#REF!*#REF!)),IF(#REF!="Impacto",#REF!,""))),""),IFERROR(IF(#REF!="Probabilidad",(#REF!-(+#REF!*#REF!)),IF(#REF!="Impacto",#REF!,"")),""))</f>
        <v/>
      </c>
      <c r="J251" s="128" t="str">
        <f>IFERROR(IF(I251="","",IF(I251&lt;='Listas y tablas'!$L$3,"Muy Baja",IF(I251&lt;='Listas y tablas'!$L$4,"Baja",IF(I251&lt;='Listas y tablas'!$L$5,"Media",IF(I251&lt;='Listas y tablas'!$L$6,"Alta","Muy Alta"))))),"")</f>
        <v/>
      </c>
      <c r="K251" s="200"/>
      <c r="L251" s="261"/>
      <c r="M251" s="141"/>
      <c r="N251" s="121"/>
      <c r="O251" s="121"/>
      <c r="P251" s="142"/>
      <c r="Q251" s="259"/>
      <c r="R251" s="121"/>
      <c r="S251" s="121"/>
      <c r="T251" s="121"/>
      <c r="U251" s="121"/>
      <c r="V251" s="139"/>
      <c r="W251" s="141"/>
      <c r="X251" s="121"/>
      <c r="Y251" s="121"/>
      <c r="Z251" s="121"/>
      <c r="AA251" s="121"/>
      <c r="AB251" s="121"/>
      <c r="AC251" s="120"/>
      <c r="AD251" s="121"/>
      <c r="AE251" s="142"/>
      <c r="AF251" s="168"/>
      <c r="AG251" s="165"/>
      <c r="AH251" s="165"/>
      <c r="AI251" s="207"/>
      <c r="AJ251" s="164"/>
      <c r="AK251" s="164"/>
      <c r="AL251" s="167"/>
      <c r="AM251" s="168"/>
      <c r="AN251" s="185"/>
      <c r="AO251" s="304"/>
      <c r="AP251" s="217"/>
      <c r="AQ251" s="217"/>
      <c r="AR251" s="217"/>
      <c r="AS251" s="217"/>
      <c r="AT251" s="217"/>
      <c r="AU251" s="217"/>
      <c r="AV251" s="218"/>
      <c r="AW251" s="217"/>
      <c r="AX251" s="232"/>
      <c r="AY251" s="236"/>
      <c r="AZ251" s="221"/>
      <c r="BA251" s="221"/>
      <c r="BB251" s="221"/>
      <c r="BC251" s="219"/>
      <c r="BD251" s="219"/>
      <c r="BE251" s="220"/>
      <c r="BF251" s="228"/>
      <c r="BG251" s="221"/>
      <c r="BH251" s="222"/>
      <c r="BI251" s="242"/>
      <c r="BJ251" s="242"/>
      <c r="BK251" s="242"/>
      <c r="BL251" s="242"/>
      <c r="BM251" s="242"/>
      <c r="BN251" s="242"/>
      <c r="BO251" s="243"/>
      <c r="BP251" s="242"/>
      <c r="BQ251" s="245"/>
      <c r="BR251" s="253"/>
      <c r="BS251" s="254"/>
      <c r="BT251" s="254"/>
      <c r="BU251" s="254"/>
      <c r="BV251" s="251"/>
      <c r="BW251" s="251"/>
      <c r="BX251" s="252"/>
      <c r="BY251" s="253"/>
      <c r="BZ251" s="254"/>
      <c r="CA251" s="256"/>
    </row>
    <row r="252" spans="1:79" ht="49.5" customHeight="1" thickBot="1" x14ac:dyDescent="0.35">
      <c r="A252" s="262"/>
      <c r="B252" s="263"/>
      <c r="C252" s="263"/>
      <c r="D252" s="264" t="s">
        <v>125</v>
      </c>
      <c r="E252" s="264" t="s">
        <v>125</v>
      </c>
      <c r="F252" s="264"/>
      <c r="G252" s="264"/>
      <c r="H252" s="264"/>
      <c r="I252" s="264"/>
      <c r="J252" s="264"/>
      <c r="K252" s="264"/>
      <c r="L252" s="145"/>
      <c r="M252" s="143"/>
      <c r="N252" s="144"/>
      <c r="O252" s="144"/>
      <c r="P252" s="145"/>
      <c r="Q252" s="259"/>
      <c r="R252" s="121"/>
      <c r="S252" s="121"/>
      <c r="T252" s="121"/>
      <c r="U252" s="121"/>
      <c r="V252" s="139"/>
      <c r="W252" s="143"/>
      <c r="X252" s="144"/>
      <c r="Y252" s="144"/>
      <c r="Z252" s="144"/>
      <c r="AA252" s="144"/>
      <c r="AB252" s="144"/>
      <c r="AC252" s="209"/>
      <c r="AD252" s="144"/>
      <c r="AE252" s="145"/>
      <c r="AF252" s="143"/>
      <c r="AG252" s="144"/>
      <c r="AH252" s="144"/>
      <c r="AI252" s="208"/>
      <c r="AJ252" s="208"/>
      <c r="AK252" s="144"/>
      <c r="AL252" s="145"/>
      <c r="AM252" s="143"/>
      <c r="AN252" s="186"/>
      <c r="AO252" s="305"/>
      <c r="AP252" s="224"/>
      <c r="AQ252" s="224"/>
      <c r="AR252" s="224"/>
      <c r="AS252" s="224"/>
      <c r="AT252" s="224"/>
      <c r="AU252" s="224"/>
      <c r="AV252" s="225"/>
      <c r="AW252" s="224"/>
      <c r="AX252" s="226"/>
      <c r="AY252" s="223"/>
      <c r="AZ252" s="224"/>
      <c r="BA252" s="224"/>
      <c r="BB252" s="224"/>
      <c r="BC252" s="224"/>
      <c r="BD252" s="224"/>
      <c r="BE252" s="226"/>
      <c r="BF252" s="229"/>
      <c r="BG252" s="224"/>
      <c r="BH252" s="226"/>
      <c r="BI252" s="246"/>
      <c r="BJ252" s="246"/>
      <c r="BK252" s="246"/>
      <c r="BL252" s="246"/>
      <c r="BM252" s="246"/>
      <c r="BN252" s="246"/>
      <c r="BO252" s="247"/>
      <c r="BP252" s="246"/>
      <c r="BQ252" s="248"/>
      <c r="BR252" s="255"/>
      <c r="BS252" s="246"/>
      <c r="BT252" s="246"/>
      <c r="BU252" s="246"/>
      <c r="BV252" s="246"/>
      <c r="BW252" s="246"/>
      <c r="BX252" s="248"/>
      <c r="BY252" s="255"/>
      <c r="BZ252" s="246"/>
      <c r="CA252" s="248"/>
    </row>
    <row r="253" spans="1:79" x14ac:dyDescent="0.3">
      <c r="A253" s="2" t="s">
        <v>251</v>
      </c>
      <c r="B253" s="2" t="s">
        <v>251</v>
      </c>
      <c r="D253" s="2" t="s">
        <v>251</v>
      </c>
      <c r="E253" s="1" t="s">
        <v>251</v>
      </c>
      <c r="G253" s="1" t="s">
        <v>251</v>
      </c>
      <c r="H253" s="1" t="s">
        <v>251</v>
      </c>
      <c r="I253" s="1" t="s">
        <v>251</v>
      </c>
      <c r="J253" s="1" t="s">
        <v>251</v>
      </c>
      <c r="K253" s="1" t="s">
        <v>251</v>
      </c>
      <c r="L253" s="1" t="s">
        <v>251</v>
      </c>
      <c r="M253" s="1" t="s">
        <v>251</v>
      </c>
      <c r="N253" s="1" t="s">
        <v>251</v>
      </c>
      <c r="O253" s="1" t="s">
        <v>251</v>
      </c>
      <c r="P253" s="1" t="s">
        <v>251</v>
      </c>
      <c r="Q253" s="1" t="s">
        <v>251</v>
      </c>
      <c r="R253" s="1" t="s">
        <v>251</v>
      </c>
      <c r="S253" s="1" t="s">
        <v>251</v>
      </c>
      <c r="T253" s="1" t="s">
        <v>251</v>
      </c>
      <c r="U253" s="1" t="s">
        <v>251</v>
      </c>
      <c r="V253" s="1" t="s">
        <v>251</v>
      </c>
      <c r="X253" s="1" t="s">
        <v>251</v>
      </c>
      <c r="AG253" s="1" t="s">
        <v>251</v>
      </c>
      <c r="AQ253" s="1" t="s">
        <v>251</v>
      </c>
      <c r="AZ253" s="1" t="s">
        <v>251</v>
      </c>
      <c r="BJ253" s="1" t="s">
        <v>251</v>
      </c>
      <c r="BS253" s="1" t="s">
        <v>251</v>
      </c>
    </row>
    <row r="254" spans="1:79" x14ac:dyDescent="0.3">
      <c r="A254" s="1"/>
      <c r="B254" s="1"/>
      <c r="C254" s="1"/>
      <c r="D254" s="1"/>
    </row>
  </sheetData>
  <dataConsolidate/>
  <mergeCells count="45">
    <mergeCell ref="W6:X6"/>
    <mergeCell ref="AP6:AQ6"/>
    <mergeCell ref="BI6:BJ6"/>
    <mergeCell ref="BI4:CA4"/>
    <mergeCell ref="BI5:BQ5"/>
    <mergeCell ref="BY5:CA5"/>
    <mergeCell ref="BK6:BN6"/>
    <mergeCell ref="BP6:BQ6"/>
    <mergeCell ref="BR6:BS6"/>
    <mergeCell ref="BT6:BU6"/>
    <mergeCell ref="BW6:BX6"/>
    <mergeCell ref="BY6:BY7"/>
    <mergeCell ref="BZ6:BZ7"/>
    <mergeCell ref="CA6:CA7"/>
    <mergeCell ref="BR5:BX5"/>
    <mergeCell ref="AH6:AI6"/>
    <mergeCell ref="AF6:AG6"/>
    <mergeCell ref="AP4:BH4"/>
    <mergeCell ref="AP5:AX5"/>
    <mergeCell ref="BF5:BH5"/>
    <mergeCell ref="AR6:AU6"/>
    <mergeCell ref="AW6:AX6"/>
    <mergeCell ref="AY6:AZ6"/>
    <mergeCell ref="BD6:BE6"/>
    <mergeCell ref="BF6:BF7"/>
    <mergeCell ref="BG6:BG7"/>
    <mergeCell ref="BH6:BH7"/>
    <mergeCell ref="AY5:BE5"/>
    <mergeCell ref="BA6:BB6"/>
    <mergeCell ref="A1:CA2"/>
    <mergeCell ref="M4:P6"/>
    <mergeCell ref="I4:L6"/>
    <mergeCell ref="Q4:V6"/>
    <mergeCell ref="G4:H6"/>
    <mergeCell ref="A4:F6"/>
    <mergeCell ref="AM6:AM7"/>
    <mergeCell ref="AN6:AN7"/>
    <mergeCell ref="AO6:AO7"/>
    <mergeCell ref="AM5:AO5"/>
    <mergeCell ref="W4:AO4"/>
    <mergeCell ref="W5:AE5"/>
    <mergeCell ref="AF5:AL5"/>
    <mergeCell ref="AD6:AE6"/>
    <mergeCell ref="Y6:AB6"/>
    <mergeCell ref="AK6:AL6"/>
  </mergeCells>
  <conditionalFormatting sqref="J8:J251">
    <cfRule type="cellIs" dxfId="11" priority="21" operator="equal">
      <formula>"Muy Alta"</formula>
    </cfRule>
    <cfRule type="cellIs" dxfId="10" priority="22" operator="equal">
      <formula>"Alta"</formula>
    </cfRule>
    <cfRule type="cellIs" dxfId="9" priority="23" operator="equal">
      <formula>"Media"</formula>
    </cfRule>
    <cfRule type="cellIs" dxfId="8" priority="24" operator="equal">
      <formula>"Baja"</formula>
    </cfRule>
    <cfRule type="cellIs" dxfId="7" priority="25" operator="equal">
      <formula>"Muy Baja"</formula>
    </cfRule>
  </conditionalFormatting>
  <conditionalFormatting sqref="AC8:AC252">
    <cfRule type="cellIs" dxfId="6" priority="3" operator="equal">
      <formula>"sí"</formula>
    </cfRule>
  </conditionalFormatting>
  <conditionalFormatting sqref="AV8:AV252">
    <cfRule type="cellIs" dxfId="5" priority="2" operator="equal">
      <formula>"sí"</formula>
    </cfRule>
  </conditionalFormatting>
  <conditionalFormatting sqref="BO8:BO252">
    <cfRule type="cellIs" dxfId="4" priority="1" operator="equal">
      <formula>"sí"</formula>
    </cfRule>
  </conditionalFormatting>
  <dataValidations count="1">
    <dataValidation type="list" allowBlank="1" showInputMessage="1" showErrorMessage="1" sqref="E8:F251">
      <formula1>Descripcion_del_Riesgo</formula1>
    </dataValidation>
  </dataValidations>
  <pageMargins left="0.70866141732283472" right="0.70866141732283472" top="0.74803149606299213" bottom="0.74803149606299213" header="0.31496062992125984" footer="0.31496062992125984"/>
  <pageSetup orientation="portrait" r:id="rId1"/>
  <headerFooter>
    <oddFooter>&amp;LVersión 3  02/05/2022</oddFooter>
  </headerFooter>
  <extLst>
    <ext xmlns:x14="http://schemas.microsoft.com/office/spreadsheetml/2009/9/main" uri="{CCE6A557-97BC-4b89-ADB6-D9C93CAAB3DF}">
      <x14:dataValidations xmlns:xm="http://schemas.microsoft.com/office/excel/2006/main" count="2">
        <x14:dataValidation type="list" allowBlank="1" showInputMessage="1" showErrorMessage="1">
          <x14:formula1>
            <xm:f>'Listas y tablas'!$Z$3:$Z$4</xm:f>
          </x14:formula1>
          <xm:sqref>AJ8:AJ251 AK8:AK252 AC8:AD252 BC8:BC251 BD8:BD252 AV8:AW252 BV8:BV251 BW8:BW252 BO8:BP252</xm:sqref>
        </x14:dataValidation>
        <x14:dataValidation type="list" allowBlank="1" showInputMessage="1" showErrorMessage="1">
          <x14:formula1>
            <xm:f>'Opciones Tratamiento'!$B$2:$B$5</xm:f>
          </x14:formula1>
          <xm:sqref>K8:K251</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57"/>
  <sheetViews>
    <sheetView topLeftCell="Q1" workbookViewId="0">
      <selection activeCell="U11" sqref="U11"/>
    </sheetView>
  </sheetViews>
  <sheetFormatPr baseColWidth="10" defaultRowHeight="15" x14ac:dyDescent="0.25"/>
  <cols>
    <col min="1" max="7" width="11.42578125" style="130"/>
    <col min="8" max="8" width="28.5703125" style="130" customWidth="1"/>
    <col min="9" max="16" width="11.42578125" style="130"/>
    <col min="17" max="17" width="17.5703125" style="130" customWidth="1"/>
    <col min="18" max="18" width="60.7109375" style="130" customWidth="1"/>
    <col min="19" max="30" width="11.42578125" style="130"/>
    <col min="31" max="31" width="34.28515625" style="130" customWidth="1"/>
    <col min="32" max="32" width="18.5703125" style="130" customWidth="1"/>
    <col min="33" max="33" width="11.42578125" style="130"/>
    <col min="34" max="34" width="25.140625" style="130" customWidth="1"/>
    <col min="35" max="36" width="11.42578125" style="130"/>
    <col min="37" max="37" width="47.28515625" style="130" customWidth="1"/>
    <col min="38" max="16384" width="11.42578125" style="130"/>
  </cols>
  <sheetData>
    <row r="1" spans="1:37" x14ac:dyDescent="0.25">
      <c r="AC1" s="578" t="s">
        <v>322</v>
      </c>
      <c r="AD1" s="578"/>
      <c r="AE1" s="578"/>
      <c r="AF1" s="578"/>
    </row>
    <row r="2" spans="1:37" s="131" customFormat="1" x14ac:dyDescent="0.25">
      <c r="A2" s="578" t="s">
        <v>33</v>
      </c>
      <c r="B2" s="578"/>
      <c r="C2" s="578"/>
      <c r="D2" s="130"/>
      <c r="E2" s="578" t="s">
        <v>205</v>
      </c>
      <c r="F2" s="578"/>
      <c r="G2" s="130"/>
      <c r="H2" s="578" t="s">
        <v>207</v>
      </c>
      <c r="I2" s="578"/>
      <c r="J2" s="130"/>
      <c r="K2" s="578" t="s">
        <v>41</v>
      </c>
      <c r="L2" s="578"/>
      <c r="M2" s="130"/>
      <c r="N2" s="131" t="s">
        <v>42</v>
      </c>
      <c r="O2" s="130"/>
      <c r="P2" s="130"/>
      <c r="Q2" s="114" t="s">
        <v>187</v>
      </c>
      <c r="R2" s="114" t="s">
        <v>188</v>
      </c>
      <c r="S2" s="130"/>
      <c r="T2" s="131" t="s">
        <v>253</v>
      </c>
      <c r="U2" s="130"/>
      <c r="V2" s="131" t="s">
        <v>259</v>
      </c>
      <c r="W2" s="130"/>
      <c r="X2" s="131" t="s">
        <v>264</v>
      </c>
      <c r="Y2" s="130"/>
      <c r="Z2" s="131" t="s">
        <v>281</v>
      </c>
      <c r="AA2" s="130"/>
      <c r="AB2" s="130"/>
      <c r="AC2" s="174" t="s">
        <v>306</v>
      </c>
      <c r="AD2" s="174" t="s">
        <v>307</v>
      </c>
      <c r="AE2" s="174" t="s">
        <v>60</v>
      </c>
      <c r="AF2" s="174" t="s">
        <v>21</v>
      </c>
      <c r="AG2" s="130"/>
      <c r="AH2" s="578" t="s">
        <v>362</v>
      </c>
      <c r="AI2" s="578"/>
      <c r="AK2" s="174" t="s">
        <v>379</v>
      </c>
    </row>
    <row r="3" spans="1:37" ht="75" x14ac:dyDescent="0.25">
      <c r="A3" s="130" t="s">
        <v>46</v>
      </c>
      <c r="B3" s="130">
        <v>2</v>
      </c>
      <c r="C3" s="132">
        <v>0.2</v>
      </c>
      <c r="E3" s="130" t="s">
        <v>206</v>
      </c>
      <c r="F3" s="132">
        <v>0.2</v>
      </c>
      <c r="H3" s="130" t="s">
        <v>208</v>
      </c>
      <c r="I3" s="132">
        <v>0.5</v>
      </c>
      <c r="K3" s="130" t="s">
        <v>46</v>
      </c>
      <c r="L3" s="132">
        <v>0.2</v>
      </c>
      <c r="N3" s="130" t="s">
        <v>206</v>
      </c>
      <c r="O3" s="132">
        <v>0.2</v>
      </c>
      <c r="Q3" s="115" t="s">
        <v>214</v>
      </c>
      <c r="R3" s="115" t="s">
        <v>215</v>
      </c>
      <c r="T3" s="358" t="s">
        <v>254</v>
      </c>
      <c r="V3" s="358" t="s">
        <v>260</v>
      </c>
      <c r="X3" s="133" t="s">
        <v>265</v>
      </c>
      <c r="Z3" s="130" t="s">
        <v>280</v>
      </c>
      <c r="AC3" s="187">
        <v>5</v>
      </c>
      <c r="AD3" s="133" t="s">
        <v>308</v>
      </c>
      <c r="AE3" s="133" t="s">
        <v>363</v>
      </c>
      <c r="AF3" s="133" t="s">
        <v>313</v>
      </c>
      <c r="AH3" s="133" t="s">
        <v>347</v>
      </c>
      <c r="AI3" s="133" t="s">
        <v>74</v>
      </c>
      <c r="AK3" s="191" t="s">
        <v>380</v>
      </c>
    </row>
    <row r="4" spans="1:37" ht="105" x14ac:dyDescent="0.25">
      <c r="A4" s="130" t="s">
        <v>48</v>
      </c>
      <c r="B4" s="130">
        <v>24</v>
      </c>
      <c r="C4" s="132">
        <v>0.4</v>
      </c>
      <c r="E4" s="130" t="s">
        <v>79</v>
      </c>
      <c r="F4" s="132">
        <v>0.4</v>
      </c>
      <c r="H4" s="130" t="s">
        <v>209</v>
      </c>
      <c r="I4" s="132">
        <v>0.4</v>
      </c>
      <c r="K4" s="130" t="s">
        <v>48</v>
      </c>
      <c r="L4" s="132">
        <v>0.4</v>
      </c>
      <c r="N4" s="130" t="s">
        <v>79</v>
      </c>
      <c r="O4" s="132">
        <v>0.4</v>
      </c>
      <c r="Q4" s="115" t="s">
        <v>216</v>
      </c>
      <c r="R4" s="115" t="s">
        <v>439</v>
      </c>
      <c r="T4" s="358" t="s">
        <v>256</v>
      </c>
      <c r="V4" s="358" t="s">
        <v>261</v>
      </c>
      <c r="X4" s="133" t="s">
        <v>266</v>
      </c>
      <c r="Z4" s="130" t="s">
        <v>279</v>
      </c>
      <c r="AC4" s="187">
        <v>4</v>
      </c>
      <c r="AD4" s="133" t="s">
        <v>309</v>
      </c>
      <c r="AE4" s="133" t="s">
        <v>314</v>
      </c>
      <c r="AF4" s="133" t="s">
        <v>318</v>
      </c>
      <c r="AH4" s="133" t="s">
        <v>348</v>
      </c>
      <c r="AI4" s="133" t="s">
        <v>75</v>
      </c>
      <c r="AK4" s="191" t="s">
        <v>381</v>
      </c>
    </row>
    <row r="5" spans="1:37" ht="90" x14ac:dyDescent="0.25">
      <c r="A5" s="130" t="s">
        <v>102</v>
      </c>
      <c r="B5" s="130">
        <v>500</v>
      </c>
      <c r="C5" s="132">
        <v>0.6</v>
      </c>
      <c r="E5" s="130" t="s">
        <v>76</v>
      </c>
      <c r="F5" s="132">
        <v>0.6</v>
      </c>
      <c r="H5" s="130" t="s">
        <v>210</v>
      </c>
      <c r="I5" s="132">
        <v>0.4</v>
      </c>
      <c r="K5" s="130" t="s">
        <v>102</v>
      </c>
      <c r="L5" s="132">
        <v>0.6</v>
      </c>
      <c r="N5" s="130" t="s">
        <v>76</v>
      </c>
      <c r="O5" s="132">
        <v>0.6</v>
      </c>
      <c r="Q5" s="115" t="s">
        <v>217</v>
      </c>
      <c r="R5" s="115" t="s">
        <v>441</v>
      </c>
      <c r="T5" s="358" t="s">
        <v>257</v>
      </c>
      <c r="V5" s="358" t="s">
        <v>262</v>
      </c>
      <c r="X5" s="133" t="s">
        <v>267</v>
      </c>
      <c r="AC5" s="187">
        <v>3</v>
      </c>
      <c r="AD5" s="133" t="s">
        <v>310</v>
      </c>
      <c r="AE5" s="133" t="s">
        <v>315</v>
      </c>
      <c r="AF5" s="133" t="s">
        <v>317</v>
      </c>
      <c r="AH5" s="133" t="s">
        <v>349</v>
      </c>
      <c r="AI5" s="133" t="s">
        <v>76</v>
      </c>
      <c r="AK5" s="191" t="s">
        <v>382</v>
      </c>
    </row>
    <row r="6" spans="1:37" ht="75" x14ac:dyDescent="0.25">
      <c r="A6" s="130" t="s">
        <v>6</v>
      </c>
      <c r="B6" s="130">
        <v>5000</v>
      </c>
      <c r="C6" s="132">
        <v>0.8</v>
      </c>
      <c r="E6" s="130" t="s">
        <v>7</v>
      </c>
      <c r="F6" s="132">
        <v>0.8</v>
      </c>
      <c r="H6" s="130" t="s">
        <v>211</v>
      </c>
      <c r="I6" s="132">
        <v>0.3</v>
      </c>
      <c r="K6" s="130" t="s">
        <v>6</v>
      </c>
      <c r="L6" s="132">
        <v>0.8</v>
      </c>
      <c r="N6" s="130" t="s">
        <v>7</v>
      </c>
      <c r="O6" s="132">
        <v>0.8</v>
      </c>
      <c r="Q6" s="115" t="s">
        <v>218</v>
      </c>
      <c r="R6" s="115" t="s">
        <v>450</v>
      </c>
      <c r="T6" s="358" t="s">
        <v>255</v>
      </c>
      <c r="V6" s="358" t="s">
        <v>263</v>
      </c>
      <c r="X6" s="133"/>
      <c r="AC6" s="187">
        <v>2</v>
      </c>
      <c r="AD6" s="133" t="s">
        <v>311</v>
      </c>
      <c r="AE6" s="133" t="s">
        <v>316</v>
      </c>
      <c r="AF6" s="133" t="s">
        <v>319</v>
      </c>
      <c r="AH6" s="133" t="s">
        <v>350</v>
      </c>
      <c r="AI6" s="133" t="s">
        <v>74</v>
      </c>
      <c r="AK6" s="190" t="s">
        <v>383</v>
      </c>
    </row>
    <row r="7" spans="1:37" ht="150" x14ac:dyDescent="0.25">
      <c r="A7" s="130" t="s">
        <v>49</v>
      </c>
      <c r="C7" s="132">
        <v>1</v>
      </c>
      <c r="E7" s="130" t="s">
        <v>80</v>
      </c>
      <c r="F7" s="132">
        <v>1</v>
      </c>
      <c r="H7" s="130" t="s">
        <v>212</v>
      </c>
      <c r="I7" s="132">
        <v>0.35</v>
      </c>
      <c r="K7" s="130" t="s">
        <v>49</v>
      </c>
      <c r="L7" s="132">
        <v>1</v>
      </c>
      <c r="N7" s="130" t="s">
        <v>80</v>
      </c>
      <c r="O7" s="132">
        <v>1</v>
      </c>
      <c r="Q7" s="115" t="s">
        <v>219</v>
      </c>
      <c r="R7" s="115" t="s">
        <v>440</v>
      </c>
      <c r="T7" s="358" t="s">
        <v>258</v>
      </c>
      <c r="V7" s="358" t="s">
        <v>258</v>
      </c>
      <c r="X7" s="133"/>
      <c r="AC7" s="187">
        <v>1</v>
      </c>
      <c r="AD7" s="133" t="s">
        <v>312</v>
      </c>
      <c r="AE7" s="133" t="s">
        <v>323</v>
      </c>
      <c r="AF7" s="133" t="s">
        <v>320</v>
      </c>
      <c r="AH7" s="133" t="s">
        <v>351</v>
      </c>
      <c r="AI7" s="133" t="s">
        <v>75</v>
      </c>
      <c r="AK7" s="191" t="s">
        <v>384</v>
      </c>
    </row>
    <row r="8" spans="1:37" ht="105.75" thickBot="1" x14ac:dyDescent="0.3">
      <c r="H8" s="130" t="s">
        <v>213</v>
      </c>
      <c r="I8" s="132">
        <v>0.25</v>
      </c>
      <c r="Q8" s="115" t="s">
        <v>220</v>
      </c>
      <c r="R8" s="115" t="s">
        <v>443</v>
      </c>
      <c r="T8" s="359" t="s">
        <v>490</v>
      </c>
      <c r="V8" s="358" t="s">
        <v>491</v>
      </c>
      <c r="X8" s="133"/>
      <c r="AH8" s="133" t="s">
        <v>352</v>
      </c>
      <c r="AI8" s="133" t="s">
        <v>76</v>
      </c>
      <c r="AK8" s="191" t="s">
        <v>385</v>
      </c>
    </row>
    <row r="9" spans="1:37" ht="120.75" thickTop="1" x14ac:dyDescent="0.25">
      <c r="Q9" s="115" t="s">
        <v>221</v>
      </c>
      <c r="R9" s="115" t="s">
        <v>442</v>
      </c>
      <c r="V9" s="358" t="s">
        <v>492</v>
      </c>
      <c r="X9" s="133"/>
      <c r="AH9" s="133" t="s">
        <v>353</v>
      </c>
      <c r="AI9" s="133" t="s">
        <v>74</v>
      </c>
    </row>
    <row r="10" spans="1:37" ht="60.75" thickBot="1" x14ac:dyDescent="0.3">
      <c r="Q10" s="115" t="s">
        <v>222</v>
      </c>
      <c r="R10" s="115" t="s">
        <v>447</v>
      </c>
      <c r="V10" s="359" t="s">
        <v>490</v>
      </c>
      <c r="AH10" s="133" t="s">
        <v>354</v>
      </c>
      <c r="AI10" s="133" t="s">
        <v>75</v>
      </c>
    </row>
    <row r="11" spans="1:37" ht="75.75" thickTop="1" x14ac:dyDescent="0.25">
      <c r="Q11" s="115" t="s">
        <v>223</v>
      </c>
      <c r="R11" s="115" t="s">
        <v>449</v>
      </c>
      <c r="AH11" s="133" t="s">
        <v>355</v>
      </c>
      <c r="AI11" s="133" t="s">
        <v>76</v>
      </c>
    </row>
    <row r="12" spans="1:37" ht="60" x14ac:dyDescent="0.25">
      <c r="Q12" s="115" t="s">
        <v>224</v>
      </c>
      <c r="R12" s="115" t="s">
        <v>445</v>
      </c>
      <c r="AH12" s="133" t="s">
        <v>356</v>
      </c>
      <c r="AI12" s="133" t="s">
        <v>75</v>
      </c>
    </row>
    <row r="13" spans="1:37" ht="75" x14ac:dyDescent="0.25">
      <c r="Q13" s="115" t="s">
        <v>225</v>
      </c>
      <c r="R13" s="115" t="s">
        <v>448</v>
      </c>
      <c r="AH13" s="133" t="s">
        <v>357</v>
      </c>
      <c r="AI13" s="133" t="s">
        <v>76</v>
      </c>
    </row>
    <row r="14" spans="1:37" ht="75" x14ac:dyDescent="0.25">
      <c r="Q14" s="115" t="s">
        <v>226</v>
      </c>
      <c r="R14" s="115" t="s">
        <v>451</v>
      </c>
      <c r="AH14" s="133" t="s">
        <v>358</v>
      </c>
      <c r="AI14" s="133" t="s">
        <v>77</v>
      </c>
    </row>
    <row r="15" spans="1:37" ht="60" x14ac:dyDescent="0.25">
      <c r="Q15" s="115" t="s">
        <v>227</v>
      </c>
      <c r="R15" s="115" t="s">
        <v>446</v>
      </c>
      <c r="AH15" s="133" t="s">
        <v>359</v>
      </c>
      <c r="AI15" s="133" t="s">
        <v>76</v>
      </c>
    </row>
    <row r="16" spans="1:37" ht="45" x14ac:dyDescent="0.25">
      <c r="Q16" s="115" t="s">
        <v>228</v>
      </c>
      <c r="R16" s="115" t="s">
        <v>229</v>
      </c>
      <c r="AH16" s="133" t="s">
        <v>360</v>
      </c>
      <c r="AI16" s="133" t="s">
        <v>77</v>
      </c>
    </row>
    <row r="17" spans="17:35" ht="105" x14ac:dyDescent="0.25">
      <c r="Q17" s="115" t="s">
        <v>230</v>
      </c>
      <c r="R17" s="115" t="s">
        <v>444</v>
      </c>
      <c r="AH17" s="133" t="s">
        <v>361</v>
      </c>
      <c r="AI17" s="133" t="s">
        <v>77</v>
      </c>
    </row>
    <row r="18" spans="17:35" ht="75" x14ac:dyDescent="0.25">
      <c r="Q18" s="115" t="s">
        <v>231</v>
      </c>
      <c r="R18" s="115" t="s">
        <v>452</v>
      </c>
      <c r="AH18" s="133"/>
      <c r="AI18" s="133"/>
    </row>
    <row r="19" spans="17:35" x14ac:dyDescent="0.25">
      <c r="AH19" s="133"/>
      <c r="AI19" s="133"/>
    </row>
    <row r="20" spans="17:35" x14ac:dyDescent="0.25">
      <c r="AH20" s="133"/>
      <c r="AI20" s="133"/>
    </row>
    <row r="21" spans="17:35" x14ac:dyDescent="0.25">
      <c r="AH21" s="133"/>
      <c r="AI21" s="133"/>
    </row>
    <row r="22" spans="17:35" x14ac:dyDescent="0.25">
      <c r="AH22" s="133"/>
      <c r="AI22" s="133"/>
    </row>
    <row r="23" spans="17:35" x14ac:dyDescent="0.25">
      <c r="AH23" s="133"/>
      <c r="AI23" s="133"/>
    </row>
    <row r="24" spans="17:35" x14ac:dyDescent="0.25">
      <c r="AH24" s="133"/>
      <c r="AI24" s="133"/>
    </row>
    <row r="25" spans="17:35" x14ac:dyDescent="0.25">
      <c r="AH25" s="133"/>
      <c r="AI25" s="133"/>
    </row>
    <row r="26" spans="17:35" x14ac:dyDescent="0.25">
      <c r="AH26" s="133"/>
      <c r="AI26" s="133"/>
    </row>
    <row r="27" spans="17:35" x14ac:dyDescent="0.25">
      <c r="AH27" s="133"/>
      <c r="AI27" s="133"/>
    </row>
    <row r="28" spans="17:35" x14ac:dyDescent="0.25">
      <c r="AH28" s="133"/>
      <c r="AI28" s="133"/>
    </row>
    <row r="29" spans="17:35" x14ac:dyDescent="0.25">
      <c r="AH29" s="133"/>
      <c r="AI29" s="133"/>
    </row>
    <row r="30" spans="17:35" x14ac:dyDescent="0.25">
      <c r="AH30" s="133"/>
      <c r="AI30" s="133"/>
    </row>
    <row r="31" spans="17:35" x14ac:dyDescent="0.25">
      <c r="AH31" s="133"/>
      <c r="AI31" s="133"/>
    </row>
    <row r="32" spans="17:35" x14ac:dyDescent="0.25">
      <c r="AH32" s="133"/>
      <c r="AI32" s="133"/>
    </row>
    <row r="33" spans="34:35" x14ac:dyDescent="0.25">
      <c r="AH33" s="133"/>
      <c r="AI33" s="133"/>
    </row>
    <row r="34" spans="34:35" x14ac:dyDescent="0.25">
      <c r="AH34" s="133"/>
      <c r="AI34" s="133"/>
    </row>
    <row r="35" spans="34:35" x14ac:dyDescent="0.25">
      <c r="AH35" s="133"/>
      <c r="AI35" s="133"/>
    </row>
    <row r="36" spans="34:35" x14ac:dyDescent="0.25">
      <c r="AH36" s="133"/>
      <c r="AI36" s="133"/>
    </row>
    <row r="50" spans="13:15" x14ac:dyDescent="0.2">
      <c r="M50" s="348"/>
    </row>
    <row r="53" spans="13:15" x14ac:dyDescent="0.25">
      <c r="M53" s="349"/>
      <c r="O53" s="349"/>
    </row>
    <row r="55" spans="13:15" x14ac:dyDescent="0.25">
      <c r="M55" s="349"/>
    </row>
    <row r="56" spans="13:15" x14ac:dyDescent="0.25">
      <c r="M56" s="349"/>
      <c r="O56" s="349"/>
    </row>
    <row r="57" spans="13:15" x14ac:dyDescent="0.25">
      <c r="M57" s="349"/>
    </row>
  </sheetData>
  <mergeCells count="6">
    <mergeCell ref="AC1:AF1"/>
    <mergeCell ref="AH2:AI2"/>
    <mergeCell ref="A2:C2"/>
    <mergeCell ref="E2:F2"/>
    <mergeCell ref="H2:I2"/>
    <mergeCell ref="K2:L2"/>
  </mergeCell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4:D20"/>
  <sheetViews>
    <sheetView topLeftCell="A3" workbookViewId="0">
      <selection activeCell="C4" sqref="C4"/>
    </sheetView>
  </sheetViews>
  <sheetFormatPr baseColWidth="10" defaultRowHeight="15" x14ac:dyDescent="0.25"/>
  <sheetData>
    <row r="4" spans="3:4" x14ac:dyDescent="0.25">
      <c r="C4" s="114" t="s">
        <v>187</v>
      </c>
      <c r="D4" t="s">
        <v>13</v>
      </c>
    </row>
    <row r="5" spans="3:4" ht="75" x14ac:dyDescent="0.25">
      <c r="C5" s="115" t="s">
        <v>214</v>
      </c>
      <c r="D5" t="s">
        <v>275</v>
      </c>
    </row>
    <row r="6" spans="3:4" ht="45" x14ac:dyDescent="0.25">
      <c r="C6" s="115" t="s">
        <v>216</v>
      </c>
      <c r="D6" t="s">
        <v>276</v>
      </c>
    </row>
    <row r="7" spans="3:4" ht="45" x14ac:dyDescent="0.25">
      <c r="C7" s="115" t="s">
        <v>217</v>
      </c>
      <c r="D7" t="s">
        <v>276</v>
      </c>
    </row>
    <row r="8" spans="3:4" ht="60" x14ac:dyDescent="0.25">
      <c r="C8" s="115" t="s">
        <v>218</v>
      </c>
      <c r="D8" t="s">
        <v>275</v>
      </c>
    </row>
    <row r="9" spans="3:4" ht="45" x14ac:dyDescent="0.25">
      <c r="C9" s="115" t="s">
        <v>219</v>
      </c>
      <c r="D9" t="s">
        <v>276</v>
      </c>
    </row>
    <row r="10" spans="3:4" ht="75" x14ac:dyDescent="0.25">
      <c r="C10" s="115" t="s">
        <v>220</v>
      </c>
      <c r="D10" t="s">
        <v>278</v>
      </c>
    </row>
    <row r="11" spans="3:4" ht="45" x14ac:dyDescent="0.25">
      <c r="C11" s="115" t="s">
        <v>221</v>
      </c>
      <c r="D11" t="s">
        <v>276</v>
      </c>
    </row>
    <row r="12" spans="3:4" ht="30" x14ac:dyDescent="0.25">
      <c r="C12" s="115" t="s">
        <v>222</v>
      </c>
      <c r="D12" t="s">
        <v>275</v>
      </c>
    </row>
    <row r="13" spans="3:4" ht="90" x14ac:dyDescent="0.25">
      <c r="C13" s="115" t="s">
        <v>223</v>
      </c>
      <c r="D13" t="s">
        <v>275</v>
      </c>
    </row>
    <row r="14" spans="3:4" ht="45" x14ac:dyDescent="0.25">
      <c r="C14" s="115" t="s">
        <v>224</v>
      </c>
      <c r="D14" t="s">
        <v>275</v>
      </c>
    </row>
    <row r="15" spans="3:4" ht="45" x14ac:dyDescent="0.25">
      <c r="C15" s="115" t="s">
        <v>225</v>
      </c>
      <c r="D15" t="s">
        <v>275</v>
      </c>
    </row>
    <row r="16" spans="3:4" ht="30" x14ac:dyDescent="0.25">
      <c r="C16" s="115" t="s">
        <v>226</v>
      </c>
      <c r="D16" t="s">
        <v>275</v>
      </c>
    </row>
    <row r="17" spans="3:4" ht="30" x14ac:dyDescent="0.25">
      <c r="C17" s="115" t="s">
        <v>227</v>
      </c>
      <c r="D17" t="s">
        <v>275</v>
      </c>
    </row>
    <row r="18" spans="3:4" ht="60" x14ac:dyDescent="0.25">
      <c r="C18" s="115" t="s">
        <v>228</v>
      </c>
      <c r="D18" t="s">
        <v>278</v>
      </c>
    </row>
    <row r="19" spans="3:4" ht="75" x14ac:dyDescent="0.25">
      <c r="C19" s="115" t="s">
        <v>230</v>
      </c>
      <c r="D19" t="s">
        <v>278</v>
      </c>
    </row>
    <row r="20" spans="3:4" ht="45" x14ac:dyDescent="0.25">
      <c r="C20" s="115" t="s">
        <v>231</v>
      </c>
      <c r="D20" t="s">
        <v>277</v>
      </c>
    </row>
  </sheetData>
  <autoFilter ref="C4:D20"/>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U140"/>
  <sheetViews>
    <sheetView showGridLines="0" topLeftCell="Y1" zoomScale="40" zoomScaleNormal="40" workbookViewId="0">
      <selection activeCell="AW2" sqref="AW2:CO51"/>
    </sheetView>
  </sheetViews>
  <sheetFormatPr baseColWidth="10" defaultRowHeight="15" x14ac:dyDescent="0.25"/>
  <cols>
    <col min="2" max="39" width="5.7109375" customWidth="1"/>
    <col min="41" max="46" width="5.7109375" customWidth="1"/>
    <col min="49" max="93" width="5.7109375" customWidth="1"/>
  </cols>
  <sheetData>
    <row r="1" spans="1:99" x14ac:dyDescent="0.25">
      <c r="A1" s="75"/>
      <c r="B1" s="75"/>
      <c r="C1" s="75"/>
      <c r="D1" s="75"/>
      <c r="E1" s="75"/>
      <c r="F1" s="75"/>
      <c r="G1" s="75"/>
      <c r="H1" s="75"/>
      <c r="I1" s="75"/>
      <c r="J1" s="75"/>
      <c r="K1" s="75"/>
      <c r="L1" s="75"/>
      <c r="M1" s="75"/>
      <c r="N1" s="75"/>
      <c r="O1" s="75"/>
      <c r="P1" s="75"/>
      <c r="Q1" s="75"/>
      <c r="R1" s="75"/>
      <c r="S1" s="75"/>
      <c r="T1" s="75"/>
      <c r="U1" s="75"/>
      <c r="V1" s="75"/>
      <c r="W1" s="75"/>
      <c r="X1" s="75"/>
      <c r="Y1" s="75"/>
      <c r="Z1" s="75"/>
      <c r="AA1" s="75"/>
      <c r="AB1" s="75"/>
      <c r="AC1" s="75"/>
      <c r="AD1" s="75"/>
      <c r="AE1" s="75"/>
      <c r="AF1" s="75"/>
      <c r="AG1" s="75"/>
      <c r="AH1" s="75"/>
      <c r="AI1" s="75"/>
      <c r="AJ1" s="75"/>
      <c r="AK1" s="75"/>
      <c r="AL1" s="75"/>
      <c r="AM1" s="75"/>
      <c r="AN1" s="75"/>
      <c r="AO1" s="75"/>
      <c r="AP1" s="75"/>
      <c r="AQ1" s="75"/>
      <c r="AR1" s="75"/>
      <c r="AS1" s="75"/>
      <c r="AT1" s="75"/>
      <c r="AU1" s="75"/>
      <c r="AV1" s="75"/>
      <c r="AW1" s="75"/>
      <c r="AX1" s="75"/>
      <c r="AY1" s="75"/>
      <c r="AZ1" s="75"/>
      <c r="BA1" s="75"/>
      <c r="BB1" s="75"/>
      <c r="BC1" s="75"/>
      <c r="BD1" s="75"/>
      <c r="BE1" s="75"/>
      <c r="BF1" s="75"/>
      <c r="BG1" s="75"/>
      <c r="BH1" s="75"/>
      <c r="BI1" s="75"/>
      <c r="BJ1" s="75"/>
      <c r="BK1" s="75"/>
      <c r="BL1" s="75"/>
      <c r="BM1" s="75"/>
      <c r="BN1" s="75"/>
      <c r="BO1" s="75"/>
      <c r="BP1" s="75"/>
      <c r="BQ1" s="75"/>
      <c r="BR1" s="75"/>
      <c r="BS1" s="75"/>
      <c r="BT1" s="75"/>
      <c r="BU1" s="75"/>
      <c r="BV1" s="75"/>
      <c r="BW1" s="75"/>
      <c r="BX1" s="75"/>
      <c r="BY1" s="75"/>
      <c r="BZ1" s="75"/>
      <c r="CA1" s="75"/>
      <c r="CB1" s="75"/>
      <c r="CC1" s="75"/>
      <c r="CD1" s="75"/>
      <c r="CE1" s="75"/>
      <c r="CF1" s="75"/>
      <c r="CG1" s="75"/>
      <c r="CH1" s="75"/>
      <c r="CI1" s="75"/>
      <c r="CJ1" s="75"/>
      <c r="CK1" s="75"/>
      <c r="CL1" s="75"/>
      <c r="CM1" s="75"/>
      <c r="CN1" s="75"/>
      <c r="CO1" s="75"/>
      <c r="CP1" s="75"/>
      <c r="CQ1" s="75"/>
      <c r="CR1" s="75"/>
      <c r="CS1" s="75"/>
      <c r="CT1" s="75"/>
      <c r="CU1" s="75"/>
    </row>
    <row r="2" spans="1:99" ht="18" customHeight="1" x14ac:dyDescent="0.25">
      <c r="A2" s="75"/>
      <c r="B2" s="664" t="s">
        <v>152</v>
      </c>
      <c r="C2" s="664"/>
      <c r="D2" s="664"/>
      <c r="E2" s="664"/>
      <c r="F2" s="664"/>
      <c r="G2" s="664"/>
      <c r="H2" s="664"/>
      <c r="I2" s="664"/>
      <c r="J2" s="632" t="s">
        <v>2</v>
      </c>
      <c r="K2" s="632"/>
      <c r="L2" s="632"/>
      <c r="M2" s="632"/>
      <c r="N2" s="632"/>
      <c r="O2" s="632"/>
      <c r="P2" s="632"/>
      <c r="Q2" s="632"/>
      <c r="R2" s="632"/>
      <c r="S2" s="632"/>
      <c r="T2" s="632"/>
      <c r="U2" s="632"/>
      <c r="V2" s="632"/>
      <c r="W2" s="632"/>
      <c r="X2" s="632"/>
      <c r="Y2" s="632"/>
      <c r="Z2" s="632"/>
      <c r="AA2" s="632"/>
      <c r="AB2" s="632"/>
      <c r="AC2" s="632"/>
      <c r="AD2" s="632"/>
      <c r="AE2" s="632"/>
      <c r="AF2" s="632"/>
      <c r="AG2" s="632"/>
      <c r="AH2" s="632"/>
      <c r="AI2" s="632"/>
      <c r="AJ2" s="632"/>
      <c r="AK2" s="632"/>
      <c r="AL2" s="632"/>
      <c r="AM2" s="632"/>
      <c r="AN2" s="75"/>
      <c r="AO2" s="75"/>
      <c r="AP2" s="75"/>
      <c r="AQ2" s="75"/>
      <c r="AR2" s="75"/>
      <c r="AS2" s="75"/>
      <c r="AT2" s="75"/>
      <c r="AU2" s="75"/>
      <c r="AV2" s="75"/>
      <c r="AW2" s="664" t="s">
        <v>152</v>
      </c>
      <c r="AX2" s="664"/>
      <c r="AY2" s="664"/>
      <c r="AZ2" s="664"/>
      <c r="BA2" s="664"/>
      <c r="BB2" s="664"/>
      <c r="BC2" s="664"/>
      <c r="BD2" s="664"/>
      <c r="BE2" s="632" t="s">
        <v>2</v>
      </c>
      <c r="BF2" s="632"/>
      <c r="BG2" s="632"/>
      <c r="BH2" s="632"/>
      <c r="BI2" s="632"/>
      <c r="BJ2" s="632"/>
      <c r="BK2" s="632"/>
      <c r="BL2" s="632"/>
      <c r="BM2" s="632"/>
      <c r="BN2" s="632"/>
      <c r="BO2" s="632"/>
      <c r="BP2" s="632"/>
      <c r="BQ2" s="632"/>
      <c r="BR2" s="632"/>
      <c r="BS2" s="632"/>
      <c r="BT2" s="632"/>
      <c r="BU2" s="632"/>
      <c r="BV2" s="632"/>
      <c r="BW2" s="632"/>
      <c r="BX2" s="632"/>
      <c r="BY2" s="632"/>
      <c r="BZ2" s="632"/>
      <c r="CA2" s="632"/>
      <c r="CB2" s="632"/>
      <c r="CC2" s="632"/>
      <c r="CD2" s="632"/>
      <c r="CE2" s="632"/>
      <c r="CF2" s="632"/>
      <c r="CG2" s="632"/>
      <c r="CH2" s="632"/>
      <c r="CI2" s="75"/>
      <c r="CJ2" s="75"/>
      <c r="CK2" s="75"/>
      <c r="CL2" s="75"/>
      <c r="CM2" s="75"/>
      <c r="CN2" s="75"/>
      <c r="CO2" s="75"/>
      <c r="CP2" s="75"/>
      <c r="CQ2" s="75"/>
      <c r="CR2" s="75"/>
      <c r="CS2" s="75"/>
      <c r="CT2" s="75"/>
      <c r="CU2" s="75"/>
    </row>
    <row r="3" spans="1:99" ht="18.75" customHeight="1" x14ac:dyDescent="0.25">
      <c r="A3" s="75"/>
      <c r="B3" s="664"/>
      <c r="C3" s="664"/>
      <c r="D3" s="664"/>
      <c r="E3" s="664"/>
      <c r="F3" s="664"/>
      <c r="G3" s="664"/>
      <c r="H3" s="664"/>
      <c r="I3" s="664"/>
      <c r="J3" s="632"/>
      <c r="K3" s="632"/>
      <c r="L3" s="632"/>
      <c r="M3" s="632"/>
      <c r="N3" s="632"/>
      <c r="O3" s="632"/>
      <c r="P3" s="632"/>
      <c r="Q3" s="632"/>
      <c r="R3" s="632"/>
      <c r="S3" s="632"/>
      <c r="T3" s="632"/>
      <c r="U3" s="632"/>
      <c r="V3" s="632"/>
      <c r="W3" s="632"/>
      <c r="X3" s="632"/>
      <c r="Y3" s="632"/>
      <c r="Z3" s="632"/>
      <c r="AA3" s="632"/>
      <c r="AB3" s="632"/>
      <c r="AC3" s="632"/>
      <c r="AD3" s="632"/>
      <c r="AE3" s="632"/>
      <c r="AF3" s="632"/>
      <c r="AG3" s="632"/>
      <c r="AH3" s="632"/>
      <c r="AI3" s="632"/>
      <c r="AJ3" s="632"/>
      <c r="AK3" s="632"/>
      <c r="AL3" s="632"/>
      <c r="AM3" s="632"/>
      <c r="AN3" s="75"/>
      <c r="AO3" s="75"/>
      <c r="AP3" s="75"/>
      <c r="AQ3" s="75"/>
      <c r="AR3" s="75"/>
      <c r="AS3" s="75"/>
      <c r="AT3" s="75"/>
      <c r="AU3" s="75"/>
      <c r="AV3" s="75"/>
      <c r="AW3" s="664"/>
      <c r="AX3" s="664"/>
      <c r="AY3" s="664"/>
      <c r="AZ3" s="664"/>
      <c r="BA3" s="664"/>
      <c r="BB3" s="664"/>
      <c r="BC3" s="664"/>
      <c r="BD3" s="664"/>
      <c r="BE3" s="632"/>
      <c r="BF3" s="632"/>
      <c r="BG3" s="632"/>
      <c r="BH3" s="632"/>
      <c r="BI3" s="632"/>
      <c r="BJ3" s="632"/>
      <c r="BK3" s="632"/>
      <c r="BL3" s="632"/>
      <c r="BM3" s="632"/>
      <c r="BN3" s="632"/>
      <c r="BO3" s="632"/>
      <c r="BP3" s="632"/>
      <c r="BQ3" s="632"/>
      <c r="BR3" s="632"/>
      <c r="BS3" s="632"/>
      <c r="BT3" s="632"/>
      <c r="BU3" s="632"/>
      <c r="BV3" s="632"/>
      <c r="BW3" s="632"/>
      <c r="BX3" s="632"/>
      <c r="BY3" s="632"/>
      <c r="BZ3" s="632"/>
      <c r="CA3" s="632"/>
      <c r="CB3" s="632"/>
      <c r="CC3" s="632"/>
      <c r="CD3" s="632"/>
      <c r="CE3" s="632"/>
      <c r="CF3" s="632"/>
      <c r="CG3" s="632"/>
      <c r="CH3" s="632"/>
      <c r="CI3" s="75"/>
      <c r="CJ3" s="75"/>
      <c r="CK3" s="75"/>
      <c r="CL3" s="75"/>
      <c r="CM3" s="75"/>
      <c r="CN3" s="75"/>
      <c r="CO3" s="75"/>
      <c r="CP3" s="75"/>
      <c r="CQ3" s="75"/>
      <c r="CR3" s="75"/>
      <c r="CS3" s="75"/>
      <c r="CT3" s="75"/>
      <c r="CU3" s="75"/>
    </row>
    <row r="4" spans="1:99" ht="15" customHeight="1" x14ac:dyDescent="0.25">
      <c r="A4" s="75"/>
      <c r="B4" s="664"/>
      <c r="C4" s="664"/>
      <c r="D4" s="664"/>
      <c r="E4" s="664"/>
      <c r="F4" s="664"/>
      <c r="G4" s="664"/>
      <c r="H4" s="664"/>
      <c r="I4" s="664"/>
      <c r="J4" s="632"/>
      <c r="K4" s="632"/>
      <c r="L4" s="632"/>
      <c r="M4" s="632"/>
      <c r="N4" s="632"/>
      <c r="O4" s="632"/>
      <c r="P4" s="632"/>
      <c r="Q4" s="632"/>
      <c r="R4" s="632"/>
      <c r="S4" s="632"/>
      <c r="T4" s="632"/>
      <c r="U4" s="632"/>
      <c r="V4" s="632"/>
      <c r="W4" s="632"/>
      <c r="X4" s="632"/>
      <c r="Y4" s="632"/>
      <c r="Z4" s="632"/>
      <c r="AA4" s="632"/>
      <c r="AB4" s="632"/>
      <c r="AC4" s="632"/>
      <c r="AD4" s="632"/>
      <c r="AE4" s="632"/>
      <c r="AF4" s="632"/>
      <c r="AG4" s="632"/>
      <c r="AH4" s="632"/>
      <c r="AI4" s="632"/>
      <c r="AJ4" s="632"/>
      <c r="AK4" s="632"/>
      <c r="AL4" s="632"/>
      <c r="AM4" s="632"/>
      <c r="AN4" s="75"/>
      <c r="AO4" s="75"/>
      <c r="AP4" s="75"/>
      <c r="AQ4" s="75"/>
      <c r="AR4" s="75"/>
      <c r="AS4" s="75"/>
      <c r="AT4" s="75"/>
      <c r="AU4" s="75"/>
      <c r="AV4" s="75"/>
      <c r="AW4" s="664"/>
      <c r="AX4" s="664"/>
      <c r="AY4" s="664"/>
      <c r="AZ4" s="664"/>
      <c r="BA4" s="664"/>
      <c r="BB4" s="664"/>
      <c r="BC4" s="664"/>
      <c r="BD4" s="664"/>
      <c r="BE4" s="632"/>
      <c r="BF4" s="632"/>
      <c r="BG4" s="632"/>
      <c r="BH4" s="632"/>
      <c r="BI4" s="632"/>
      <c r="BJ4" s="632"/>
      <c r="BK4" s="632"/>
      <c r="BL4" s="632"/>
      <c r="BM4" s="632"/>
      <c r="BN4" s="632"/>
      <c r="BO4" s="632"/>
      <c r="BP4" s="632"/>
      <c r="BQ4" s="632"/>
      <c r="BR4" s="632"/>
      <c r="BS4" s="632"/>
      <c r="BT4" s="632"/>
      <c r="BU4" s="632"/>
      <c r="BV4" s="632"/>
      <c r="BW4" s="632"/>
      <c r="BX4" s="632"/>
      <c r="BY4" s="632"/>
      <c r="BZ4" s="632"/>
      <c r="CA4" s="632"/>
      <c r="CB4" s="632"/>
      <c r="CC4" s="632"/>
      <c r="CD4" s="632"/>
      <c r="CE4" s="632"/>
      <c r="CF4" s="632"/>
      <c r="CG4" s="632"/>
      <c r="CH4" s="632"/>
      <c r="CI4" s="75"/>
      <c r="CJ4" s="75"/>
      <c r="CK4" s="75"/>
      <c r="CL4" s="75"/>
      <c r="CM4" s="75"/>
      <c r="CN4" s="75"/>
      <c r="CO4" s="75"/>
      <c r="CP4" s="75"/>
      <c r="CQ4" s="75"/>
      <c r="CR4" s="75"/>
      <c r="CS4" s="75"/>
      <c r="CT4" s="75"/>
      <c r="CU4" s="75"/>
    </row>
    <row r="5" spans="1:99" ht="15.75" thickBot="1" x14ac:dyDescent="0.3">
      <c r="A5" s="75"/>
      <c r="B5" s="75"/>
      <c r="C5" s="75"/>
      <c r="D5" s="75"/>
      <c r="E5" s="75"/>
      <c r="F5" s="75"/>
      <c r="G5" s="75"/>
      <c r="H5" s="75"/>
      <c r="I5" s="75"/>
      <c r="J5" s="75"/>
      <c r="K5" s="75"/>
      <c r="L5" s="75"/>
      <c r="M5" s="75"/>
      <c r="N5" s="75"/>
      <c r="O5" s="75"/>
      <c r="P5" s="75"/>
      <c r="Q5" s="75"/>
      <c r="R5" s="75"/>
      <c r="S5" s="75"/>
      <c r="T5" s="75"/>
      <c r="U5" s="75"/>
      <c r="V5" s="75"/>
      <c r="W5" s="75"/>
      <c r="X5" s="75"/>
      <c r="Y5" s="75"/>
      <c r="Z5" s="75"/>
      <c r="AA5" s="75"/>
      <c r="AB5" s="75"/>
      <c r="AC5" s="75"/>
      <c r="AD5" s="75"/>
      <c r="AE5" s="75"/>
      <c r="AF5" s="75"/>
      <c r="AG5" s="75"/>
      <c r="AH5" s="75"/>
      <c r="AI5" s="75"/>
      <c r="AJ5" s="75"/>
      <c r="AK5" s="75"/>
      <c r="AL5" s="75"/>
      <c r="AM5" s="75"/>
      <c r="AN5" s="75"/>
      <c r="AO5" s="75"/>
      <c r="AP5" s="75"/>
      <c r="AQ5" s="75"/>
      <c r="AR5" s="75"/>
      <c r="AS5" s="75"/>
      <c r="AT5" s="75"/>
      <c r="AU5" s="75"/>
      <c r="AV5" s="75"/>
      <c r="AW5" s="75"/>
      <c r="AX5" s="75"/>
      <c r="AY5" s="75"/>
      <c r="AZ5" s="75"/>
      <c r="BA5" s="75"/>
      <c r="BB5" s="75"/>
      <c r="BC5" s="75"/>
      <c r="BD5" s="75"/>
      <c r="BE5" s="75"/>
      <c r="BF5" s="75"/>
      <c r="BG5" s="75"/>
      <c r="BH5" s="75"/>
      <c r="BI5" s="75"/>
      <c r="BJ5" s="75"/>
      <c r="BK5" s="75"/>
      <c r="BL5" s="75"/>
      <c r="BM5" s="75"/>
      <c r="BN5" s="75"/>
      <c r="BO5" s="75"/>
      <c r="BP5" s="75"/>
      <c r="BQ5" s="75"/>
      <c r="BR5" s="75"/>
      <c r="BS5" s="75"/>
      <c r="BT5" s="75"/>
      <c r="BU5" s="75"/>
      <c r="BV5" s="75"/>
      <c r="BW5" s="75"/>
      <c r="BX5" s="75"/>
      <c r="BY5" s="75"/>
      <c r="BZ5" s="75"/>
      <c r="CA5" s="75"/>
      <c r="CB5" s="75"/>
      <c r="CC5" s="75"/>
      <c r="CD5" s="75"/>
      <c r="CE5" s="75"/>
      <c r="CF5" s="75"/>
      <c r="CG5" s="75"/>
      <c r="CH5" s="75"/>
      <c r="CI5" s="75"/>
      <c r="CJ5" s="75"/>
      <c r="CK5" s="75"/>
      <c r="CL5" s="75"/>
      <c r="CM5" s="75"/>
      <c r="CN5" s="75"/>
      <c r="CO5" s="75"/>
      <c r="CP5" s="75"/>
      <c r="CQ5" s="75"/>
      <c r="CR5" s="75"/>
      <c r="CS5" s="75"/>
      <c r="CT5" s="75"/>
      <c r="CU5" s="75"/>
    </row>
    <row r="6" spans="1:99" ht="15" customHeight="1" x14ac:dyDescent="0.55000000000000004">
      <c r="A6" s="75"/>
      <c r="B6" s="579" t="s">
        <v>4</v>
      </c>
      <c r="C6" s="579"/>
      <c r="D6" s="580"/>
      <c r="E6" s="617" t="s">
        <v>111</v>
      </c>
      <c r="F6" s="618"/>
      <c r="G6" s="618"/>
      <c r="H6" s="618"/>
      <c r="I6" s="619"/>
      <c r="J6" s="628" t="e">
        <f>IF(AND(Riesgos!#REF!="Muy Alta",Riesgos!#REF!="Leve"),CONCATENATE("R",Riesgos!$A$7),"")</f>
        <v>#REF!</v>
      </c>
      <c r="K6" s="629"/>
      <c r="L6" s="629" t="e">
        <f>IF(AND(Riesgos!#REF!="Muy Alta",Riesgos!#REF!="Leve"),CONCATENATE("R",Riesgos!#REF!),"")</f>
        <v>#REF!</v>
      </c>
      <c r="M6" s="629"/>
      <c r="N6" s="629" t="e">
        <f>IF(AND(Riesgos!#REF!="Muy Alta",Riesgos!#REF!="Leve"),CONCATENATE("R",Riesgos!#REF!),"")</f>
        <v>#REF!</v>
      </c>
      <c r="O6" s="631"/>
      <c r="P6" s="628" t="e">
        <f>IF(AND(Riesgos!#REF!="Muy Alta",Riesgos!#REF!="Menor"),CONCATENATE("R",Riesgos!$A$7),"")</f>
        <v>#REF!</v>
      </c>
      <c r="Q6" s="629"/>
      <c r="R6" s="629" t="e">
        <f>IF(AND(Riesgos!#REF!="Muy Alta",Riesgos!#REF!="Menor"),CONCATENATE("R",Riesgos!#REF!),"")</f>
        <v>#REF!</v>
      </c>
      <c r="S6" s="629"/>
      <c r="T6" s="629" t="e">
        <f>IF(AND(Riesgos!#REF!="Muy Alta",Riesgos!#REF!="Menor"),CONCATENATE("R",Riesgos!#REF!),"")</f>
        <v>#REF!</v>
      </c>
      <c r="U6" s="631"/>
      <c r="V6" s="628" t="e">
        <f>IF(AND(Riesgos!#REF!="Muy Alta",Riesgos!#REF!="Moderado"),CONCATENATE("R",Riesgos!$A$7),"")</f>
        <v>#REF!</v>
      </c>
      <c r="W6" s="629"/>
      <c r="X6" s="629" t="e">
        <f>IF(AND(Riesgos!#REF!="Muy Alta",Riesgos!#REF!="Moderado"),CONCATENATE("R",Riesgos!#REF!),"")</f>
        <v>#REF!</v>
      </c>
      <c r="Y6" s="629"/>
      <c r="Z6" s="629" t="e">
        <f>IF(AND(Riesgos!#REF!="Muy Alta",Riesgos!#REF!="Moderado"),CONCATENATE("R",Riesgos!#REF!),"")</f>
        <v>#REF!</v>
      </c>
      <c r="AA6" s="631"/>
      <c r="AB6" s="628" t="e">
        <f>IF(AND(Riesgos!#REF!="Muy Alta",Riesgos!#REF!="Mayor"),CONCATENATE("R",Riesgos!$A$7),"")</f>
        <v>#REF!</v>
      </c>
      <c r="AC6" s="629"/>
      <c r="AD6" s="629" t="e">
        <f>IF(AND(Riesgos!#REF!="Muy Alta",Riesgos!#REF!="Mayor"),CONCATENATE("R",Riesgos!#REF!),"")</f>
        <v>#REF!</v>
      </c>
      <c r="AE6" s="629"/>
      <c r="AF6" s="629" t="e">
        <f>IF(AND(Riesgos!#REF!="Muy Alta",Riesgos!#REF!="Mayor"),CONCATENATE("R",Riesgos!#REF!),"")</f>
        <v>#REF!</v>
      </c>
      <c r="AG6" s="631"/>
      <c r="AH6" s="643" t="e">
        <f>IF(AND(Riesgos!#REF!="Muy Alta",Riesgos!#REF!="Catastrófico"),CONCATENATE("R",Riesgos!$A$7),"")</f>
        <v>#REF!</v>
      </c>
      <c r="AI6" s="644"/>
      <c r="AJ6" s="644" t="e">
        <f>IF(AND(Riesgos!#REF!="Muy Alta",Riesgos!#REF!="Catastrófico"),CONCATENATE("R",Riesgos!#REF!),"")</f>
        <v>#REF!</v>
      </c>
      <c r="AK6" s="644"/>
      <c r="AL6" s="644" t="e">
        <f>IF(AND(Riesgos!#REF!="Muy Alta",Riesgos!#REF!="Catastrófico"),CONCATENATE("R",Riesgos!#REF!),"")</f>
        <v>#REF!</v>
      </c>
      <c r="AM6" s="645"/>
      <c r="AO6" s="581" t="s">
        <v>74</v>
      </c>
      <c r="AP6" s="582"/>
      <c r="AQ6" s="582"/>
      <c r="AR6" s="582"/>
      <c r="AS6" s="582"/>
      <c r="AT6" s="583"/>
      <c r="AU6" s="75"/>
      <c r="AV6" s="75"/>
      <c r="AW6" s="579" t="s">
        <v>4</v>
      </c>
      <c r="AX6" s="579"/>
      <c r="AY6" s="580"/>
      <c r="AZ6" s="617" t="s">
        <v>364</v>
      </c>
      <c r="BA6" s="618"/>
      <c r="BB6" s="618"/>
      <c r="BC6" s="618"/>
      <c r="BD6" s="619"/>
      <c r="BE6" s="665"/>
      <c r="BF6" s="666"/>
      <c r="BG6" s="666"/>
      <c r="BH6" s="666"/>
      <c r="BI6" s="666"/>
      <c r="BJ6" s="669"/>
      <c r="BK6" s="665"/>
      <c r="BL6" s="666"/>
      <c r="BM6" s="666"/>
      <c r="BN6" s="666"/>
      <c r="BO6" s="666"/>
      <c r="BP6" s="669"/>
      <c r="BQ6" s="181"/>
      <c r="BR6" s="182"/>
      <c r="BS6" s="182"/>
      <c r="BT6" s="182"/>
      <c r="BU6" s="182"/>
      <c r="BV6" s="183"/>
      <c r="BW6" s="628"/>
      <c r="BX6" s="629"/>
      <c r="BY6" s="629"/>
      <c r="BZ6" s="629"/>
      <c r="CA6" s="629"/>
      <c r="CB6" s="631"/>
      <c r="CC6" s="643"/>
      <c r="CD6" s="644"/>
      <c r="CE6" s="644"/>
      <c r="CF6" s="644"/>
      <c r="CG6" s="644"/>
      <c r="CH6" s="645"/>
      <c r="CJ6" s="581" t="s">
        <v>74</v>
      </c>
      <c r="CK6" s="582"/>
      <c r="CL6" s="582"/>
      <c r="CM6" s="582"/>
      <c r="CN6" s="582"/>
      <c r="CO6" s="583"/>
    </row>
    <row r="7" spans="1:99" ht="15" customHeight="1" x14ac:dyDescent="0.55000000000000004">
      <c r="A7" s="75"/>
      <c r="B7" s="579"/>
      <c r="C7" s="579"/>
      <c r="D7" s="580"/>
      <c r="E7" s="620"/>
      <c r="F7" s="621"/>
      <c r="G7" s="621"/>
      <c r="H7" s="621"/>
      <c r="I7" s="622"/>
      <c r="J7" s="630"/>
      <c r="K7" s="626"/>
      <c r="L7" s="626"/>
      <c r="M7" s="626"/>
      <c r="N7" s="626"/>
      <c r="O7" s="627"/>
      <c r="P7" s="630"/>
      <c r="Q7" s="626"/>
      <c r="R7" s="626"/>
      <c r="S7" s="626"/>
      <c r="T7" s="626"/>
      <c r="U7" s="627"/>
      <c r="V7" s="630"/>
      <c r="W7" s="626"/>
      <c r="X7" s="626"/>
      <c r="Y7" s="626"/>
      <c r="Z7" s="626"/>
      <c r="AA7" s="627"/>
      <c r="AB7" s="630"/>
      <c r="AC7" s="626"/>
      <c r="AD7" s="626"/>
      <c r="AE7" s="626"/>
      <c r="AF7" s="626"/>
      <c r="AG7" s="627"/>
      <c r="AH7" s="637"/>
      <c r="AI7" s="638"/>
      <c r="AJ7" s="638"/>
      <c r="AK7" s="638"/>
      <c r="AL7" s="638"/>
      <c r="AM7" s="639"/>
      <c r="AN7" s="75"/>
      <c r="AO7" s="584"/>
      <c r="AP7" s="585"/>
      <c r="AQ7" s="585"/>
      <c r="AR7" s="585"/>
      <c r="AS7" s="585"/>
      <c r="AT7" s="586"/>
      <c r="AU7" s="75"/>
      <c r="AV7" s="75"/>
      <c r="AW7" s="579"/>
      <c r="AX7" s="579"/>
      <c r="AY7" s="580"/>
      <c r="AZ7" s="620"/>
      <c r="BA7" s="621"/>
      <c r="BB7" s="621"/>
      <c r="BC7" s="621"/>
      <c r="BD7" s="622"/>
      <c r="BE7" s="667"/>
      <c r="BF7" s="668"/>
      <c r="BG7" s="668"/>
      <c r="BH7" s="668"/>
      <c r="BI7" s="668"/>
      <c r="BJ7" s="670"/>
      <c r="BK7" s="667"/>
      <c r="BL7" s="668"/>
      <c r="BM7" s="668"/>
      <c r="BN7" s="668"/>
      <c r="BO7" s="668"/>
      <c r="BP7" s="670"/>
      <c r="BQ7" s="175"/>
      <c r="BR7" s="176"/>
      <c r="BS7" s="176"/>
      <c r="BT7" s="176"/>
      <c r="BU7" s="176"/>
      <c r="BV7" s="177"/>
      <c r="BW7" s="630"/>
      <c r="BX7" s="626"/>
      <c r="BY7" s="626"/>
      <c r="BZ7" s="626"/>
      <c r="CA7" s="626"/>
      <c r="CB7" s="627"/>
      <c r="CC7" s="637"/>
      <c r="CD7" s="638"/>
      <c r="CE7" s="638"/>
      <c r="CF7" s="638"/>
      <c r="CG7" s="638"/>
      <c r="CH7" s="639"/>
      <c r="CI7" s="75"/>
      <c r="CJ7" s="584"/>
      <c r="CK7" s="585"/>
      <c r="CL7" s="585"/>
      <c r="CM7" s="585"/>
      <c r="CN7" s="585"/>
      <c r="CO7" s="586"/>
    </row>
    <row r="8" spans="1:99" ht="15" customHeight="1" x14ac:dyDescent="0.55000000000000004">
      <c r="A8" s="75"/>
      <c r="B8" s="579"/>
      <c r="C8" s="579"/>
      <c r="D8" s="580"/>
      <c r="E8" s="620"/>
      <c r="F8" s="621"/>
      <c r="G8" s="621"/>
      <c r="H8" s="621"/>
      <c r="I8" s="622"/>
      <c r="J8" s="630" t="e">
        <f>IF(AND(Riesgos!#REF!="Muy Alta",Riesgos!#REF!="Leve"),CONCATENATE("R",Riesgos!#REF!),"")</f>
        <v>#REF!</v>
      </c>
      <c r="K8" s="626"/>
      <c r="L8" s="626" t="e">
        <f>IF(AND(Riesgos!#REF!="Muy Alta",Riesgos!#REF!="Leve"),CONCATENATE("R",Riesgos!#REF!),"")</f>
        <v>#REF!</v>
      </c>
      <c r="M8" s="626"/>
      <c r="N8" s="626" t="e">
        <f>IF(AND(Riesgos!#REF!="Muy Alta",Riesgos!#REF!="Leve"),CONCATENATE("R",Riesgos!#REF!),"")</f>
        <v>#REF!</v>
      </c>
      <c r="O8" s="627"/>
      <c r="P8" s="630" t="e">
        <f>IF(AND(Riesgos!#REF!="Muy Alta",Riesgos!#REF!="Menor"),CONCATENATE("R",Riesgos!#REF!),"")</f>
        <v>#REF!</v>
      </c>
      <c r="Q8" s="626"/>
      <c r="R8" s="626" t="e">
        <f>IF(AND(Riesgos!#REF!="Muy Alta",Riesgos!#REF!="Menor"),CONCATENATE("R",Riesgos!#REF!),"")</f>
        <v>#REF!</v>
      </c>
      <c r="S8" s="626"/>
      <c r="T8" s="626" t="e">
        <f>IF(AND(Riesgos!#REF!="Muy Alta",Riesgos!#REF!="Menor"),CONCATENATE("R",Riesgos!#REF!),"")</f>
        <v>#REF!</v>
      </c>
      <c r="U8" s="627"/>
      <c r="V8" s="630" t="e">
        <f>IF(AND(Riesgos!#REF!="Muy Alta",Riesgos!#REF!="Moderado"),CONCATENATE("R",Riesgos!#REF!),"")</f>
        <v>#REF!</v>
      </c>
      <c r="W8" s="626"/>
      <c r="X8" s="626" t="e">
        <f>IF(AND(Riesgos!#REF!="Muy Alta",Riesgos!#REF!="Moderado"),CONCATENATE("R",Riesgos!#REF!),"")</f>
        <v>#REF!</v>
      </c>
      <c r="Y8" s="626"/>
      <c r="Z8" s="626" t="e">
        <f>IF(AND(Riesgos!#REF!="Muy Alta",Riesgos!#REF!="Moderado"),CONCATENATE("R",Riesgos!#REF!),"")</f>
        <v>#REF!</v>
      </c>
      <c r="AA8" s="627"/>
      <c r="AB8" s="630" t="e">
        <f>IF(AND(Riesgos!#REF!="Muy Alta",Riesgos!#REF!="Mayor"),CONCATENATE("R",Riesgos!#REF!),"")</f>
        <v>#REF!</v>
      </c>
      <c r="AC8" s="626"/>
      <c r="AD8" s="626" t="e">
        <f>IF(AND(Riesgos!#REF!="Muy Alta",Riesgos!#REF!="Mayor"),CONCATENATE("R",Riesgos!#REF!),"")</f>
        <v>#REF!</v>
      </c>
      <c r="AE8" s="626"/>
      <c r="AF8" s="626" t="e">
        <f>IF(AND(Riesgos!#REF!="Muy Alta",Riesgos!#REF!="Mayor"),CONCATENATE("R",Riesgos!#REF!),"")</f>
        <v>#REF!</v>
      </c>
      <c r="AG8" s="627"/>
      <c r="AH8" s="637" t="e">
        <f>IF(AND(Riesgos!#REF!="Muy Alta",Riesgos!#REF!="Catastrófico"),CONCATENATE("R",Riesgos!#REF!),"")</f>
        <v>#REF!</v>
      </c>
      <c r="AI8" s="638"/>
      <c r="AJ8" s="638" t="e">
        <f>IF(AND(Riesgos!#REF!="Muy Alta",Riesgos!#REF!="Catastrófico"),CONCATENATE("R",Riesgos!#REF!),"")</f>
        <v>#REF!</v>
      </c>
      <c r="AK8" s="638"/>
      <c r="AL8" s="638" t="e">
        <f>IF(AND(Riesgos!#REF!="Muy Alta",Riesgos!#REF!="Catastrófico"),CONCATENATE("R",Riesgos!#REF!),"")</f>
        <v>#REF!</v>
      </c>
      <c r="AM8" s="639"/>
      <c r="AN8" s="75"/>
      <c r="AO8" s="584"/>
      <c r="AP8" s="585"/>
      <c r="AQ8" s="585"/>
      <c r="AR8" s="585"/>
      <c r="AS8" s="585"/>
      <c r="AT8" s="586"/>
      <c r="AU8" s="75"/>
      <c r="AV8" s="75"/>
      <c r="AW8" s="579"/>
      <c r="AX8" s="579"/>
      <c r="AY8" s="580"/>
      <c r="AZ8" s="620"/>
      <c r="BA8" s="621"/>
      <c r="BB8" s="621"/>
      <c r="BC8" s="621"/>
      <c r="BD8" s="622"/>
      <c r="BE8" s="667"/>
      <c r="BF8" s="668"/>
      <c r="BG8" s="668"/>
      <c r="BH8" s="668"/>
      <c r="BI8" s="668"/>
      <c r="BJ8" s="670"/>
      <c r="BK8" s="667"/>
      <c r="BL8" s="668"/>
      <c r="BM8" s="668"/>
      <c r="BN8" s="668"/>
      <c r="BO8" s="668"/>
      <c r="BP8" s="670"/>
      <c r="BQ8" s="175"/>
      <c r="BR8" s="176"/>
      <c r="BS8" s="176"/>
      <c r="BT8" s="176"/>
      <c r="BU8" s="176"/>
      <c r="BV8" s="177"/>
      <c r="BW8" s="630"/>
      <c r="BX8" s="626"/>
      <c r="BY8" s="626"/>
      <c r="BZ8" s="626"/>
      <c r="CA8" s="626"/>
      <c r="CB8" s="627"/>
      <c r="CC8" s="637"/>
      <c r="CD8" s="638"/>
      <c r="CE8" s="638"/>
      <c r="CF8" s="638"/>
      <c r="CG8" s="638"/>
      <c r="CH8" s="639"/>
      <c r="CI8" s="75"/>
      <c r="CJ8" s="584"/>
      <c r="CK8" s="585"/>
      <c r="CL8" s="585"/>
      <c r="CM8" s="585"/>
      <c r="CN8" s="585"/>
      <c r="CO8" s="586"/>
    </row>
    <row r="9" spans="1:99" ht="15" customHeight="1" x14ac:dyDescent="0.55000000000000004">
      <c r="A9" s="75"/>
      <c r="B9" s="579"/>
      <c r="C9" s="579"/>
      <c r="D9" s="580"/>
      <c r="E9" s="620"/>
      <c r="F9" s="621"/>
      <c r="G9" s="621"/>
      <c r="H9" s="621"/>
      <c r="I9" s="622"/>
      <c r="J9" s="630"/>
      <c r="K9" s="626"/>
      <c r="L9" s="626"/>
      <c r="M9" s="626"/>
      <c r="N9" s="626"/>
      <c r="O9" s="627"/>
      <c r="P9" s="630"/>
      <c r="Q9" s="626"/>
      <c r="R9" s="626"/>
      <c r="S9" s="626"/>
      <c r="T9" s="626"/>
      <c r="U9" s="627"/>
      <c r="V9" s="630"/>
      <c r="W9" s="626"/>
      <c r="X9" s="626"/>
      <c r="Y9" s="626"/>
      <c r="Z9" s="626"/>
      <c r="AA9" s="627"/>
      <c r="AB9" s="630"/>
      <c r="AC9" s="626"/>
      <c r="AD9" s="626"/>
      <c r="AE9" s="626"/>
      <c r="AF9" s="626"/>
      <c r="AG9" s="627"/>
      <c r="AH9" s="637"/>
      <c r="AI9" s="638"/>
      <c r="AJ9" s="638"/>
      <c r="AK9" s="638"/>
      <c r="AL9" s="638"/>
      <c r="AM9" s="639"/>
      <c r="AN9" s="75"/>
      <c r="AO9" s="584"/>
      <c r="AP9" s="585"/>
      <c r="AQ9" s="585"/>
      <c r="AR9" s="585"/>
      <c r="AS9" s="585"/>
      <c r="AT9" s="586"/>
      <c r="AU9" s="75"/>
      <c r="AV9" s="75"/>
      <c r="AW9" s="579"/>
      <c r="AX9" s="579"/>
      <c r="AY9" s="580"/>
      <c r="AZ9" s="620"/>
      <c r="BA9" s="621"/>
      <c r="BB9" s="621"/>
      <c r="BC9" s="621"/>
      <c r="BD9" s="622"/>
      <c r="BE9" s="667"/>
      <c r="BF9" s="668"/>
      <c r="BG9" s="668"/>
      <c r="BH9" s="668"/>
      <c r="BI9" s="668"/>
      <c r="BJ9" s="670"/>
      <c r="BK9" s="667"/>
      <c r="BL9" s="668"/>
      <c r="BM9" s="668"/>
      <c r="BN9" s="668"/>
      <c r="BO9" s="668"/>
      <c r="BP9" s="670"/>
      <c r="BQ9" s="175"/>
      <c r="BR9" s="176"/>
      <c r="BS9" s="176"/>
      <c r="BT9" s="176"/>
      <c r="BU9" s="176"/>
      <c r="BV9" s="177"/>
      <c r="BW9" s="630"/>
      <c r="BX9" s="626"/>
      <c r="BY9" s="626"/>
      <c r="BZ9" s="626"/>
      <c r="CA9" s="626"/>
      <c r="CB9" s="627"/>
      <c r="CC9" s="637"/>
      <c r="CD9" s="638"/>
      <c r="CE9" s="638"/>
      <c r="CF9" s="638"/>
      <c r="CG9" s="638"/>
      <c r="CH9" s="639"/>
      <c r="CI9" s="75"/>
      <c r="CJ9" s="584"/>
      <c r="CK9" s="585"/>
      <c r="CL9" s="585"/>
      <c r="CM9" s="585"/>
      <c r="CN9" s="585"/>
      <c r="CO9" s="586"/>
    </row>
    <row r="10" spans="1:99" ht="15" customHeight="1" x14ac:dyDescent="0.55000000000000004">
      <c r="A10" s="75"/>
      <c r="B10" s="579"/>
      <c r="C10" s="579"/>
      <c r="D10" s="580"/>
      <c r="E10" s="620"/>
      <c r="F10" s="621"/>
      <c r="G10" s="621"/>
      <c r="H10" s="621"/>
      <c r="I10" s="622"/>
      <c r="J10" s="630" t="e">
        <f>IF(AND(Riesgos!#REF!="Muy Alta",Riesgos!#REF!="Leve"),CONCATENATE("R",Riesgos!#REF!),"")</f>
        <v>#REF!</v>
      </c>
      <c r="K10" s="626"/>
      <c r="L10" s="626" t="e">
        <f>IF(AND(Riesgos!#REF!="Muy Alta",Riesgos!#REF!="Leve"),CONCATENATE("R",Riesgos!#REF!),"")</f>
        <v>#REF!</v>
      </c>
      <c r="M10" s="626"/>
      <c r="N10" s="626" t="e">
        <f>IF(AND(Riesgos!#REF!="Muy Alta",Riesgos!#REF!="Leve"),CONCATENATE("R",Riesgos!#REF!),"")</f>
        <v>#REF!</v>
      </c>
      <c r="O10" s="627"/>
      <c r="P10" s="630" t="e">
        <f>IF(AND(Riesgos!#REF!="Muy Alta",Riesgos!#REF!="Menor"),CONCATENATE("R",Riesgos!#REF!),"")</f>
        <v>#REF!</v>
      </c>
      <c r="Q10" s="626"/>
      <c r="R10" s="626" t="e">
        <f>IF(AND(Riesgos!#REF!="Muy Alta",Riesgos!#REF!="Menor"),CONCATENATE("R",Riesgos!#REF!),"")</f>
        <v>#REF!</v>
      </c>
      <c r="S10" s="626"/>
      <c r="T10" s="626" t="e">
        <f>IF(AND(Riesgos!#REF!="Muy Alta",Riesgos!#REF!="Menor"),CONCATENATE("R",Riesgos!#REF!),"")</f>
        <v>#REF!</v>
      </c>
      <c r="U10" s="627"/>
      <c r="V10" s="630" t="e">
        <f>IF(AND(Riesgos!#REF!="Muy Alta",Riesgos!#REF!="Moderado"),CONCATENATE("R",Riesgos!#REF!),"")</f>
        <v>#REF!</v>
      </c>
      <c r="W10" s="626"/>
      <c r="X10" s="626" t="e">
        <f>IF(AND(Riesgos!#REF!="Muy Alta",Riesgos!#REF!="Moderado"),CONCATENATE("R",Riesgos!#REF!),"")</f>
        <v>#REF!</v>
      </c>
      <c r="Y10" s="626"/>
      <c r="Z10" s="626" t="e">
        <f>IF(AND(Riesgos!#REF!="Muy Alta",Riesgos!#REF!="Moderado"),CONCATENATE("R",Riesgos!#REF!),"")</f>
        <v>#REF!</v>
      </c>
      <c r="AA10" s="627"/>
      <c r="AB10" s="630" t="e">
        <f>IF(AND(Riesgos!#REF!="Muy Alta",Riesgos!#REF!="Mayor"),CONCATENATE("R",Riesgos!#REF!),"")</f>
        <v>#REF!</v>
      </c>
      <c r="AC10" s="626"/>
      <c r="AD10" s="626" t="e">
        <f>IF(AND(Riesgos!#REF!="Muy Alta",Riesgos!#REF!="Mayor"),CONCATENATE("R",Riesgos!#REF!),"")</f>
        <v>#REF!</v>
      </c>
      <c r="AE10" s="626"/>
      <c r="AF10" s="626" t="e">
        <f>IF(AND(Riesgos!#REF!="Muy Alta",Riesgos!#REF!="Mayor"),CONCATENATE("R",Riesgos!#REF!),"")</f>
        <v>#REF!</v>
      </c>
      <c r="AG10" s="627"/>
      <c r="AH10" s="637" t="e">
        <f>IF(AND(Riesgos!#REF!="Muy Alta",Riesgos!#REF!="Catastrófico"),CONCATENATE("R",Riesgos!#REF!),"")</f>
        <v>#REF!</v>
      </c>
      <c r="AI10" s="638"/>
      <c r="AJ10" s="638" t="e">
        <f>IF(AND(Riesgos!#REF!="Muy Alta",Riesgos!#REF!="Catastrófico"),CONCATENATE("R",Riesgos!#REF!),"")</f>
        <v>#REF!</v>
      </c>
      <c r="AK10" s="638"/>
      <c r="AL10" s="638" t="e">
        <f>IF(AND(Riesgos!#REF!="Muy Alta",Riesgos!#REF!="Catastrófico"),CONCATENATE("R",Riesgos!#REF!),"")</f>
        <v>#REF!</v>
      </c>
      <c r="AM10" s="639"/>
      <c r="AN10" s="75"/>
      <c r="AO10" s="584"/>
      <c r="AP10" s="585"/>
      <c r="AQ10" s="585"/>
      <c r="AR10" s="585"/>
      <c r="AS10" s="585"/>
      <c r="AT10" s="586"/>
      <c r="AU10" s="75"/>
      <c r="AV10" s="75"/>
      <c r="AW10" s="579"/>
      <c r="AX10" s="579"/>
      <c r="AY10" s="580"/>
      <c r="AZ10" s="620"/>
      <c r="BA10" s="621"/>
      <c r="BB10" s="621"/>
      <c r="BC10" s="621"/>
      <c r="BD10" s="622"/>
      <c r="BE10" s="667"/>
      <c r="BF10" s="668"/>
      <c r="BG10" s="668"/>
      <c r="BH10" s="668"/>
      <c r="BI10" s="668"/>
      <c r="BJ10" s="670"/>
      <c r="BK10" s="667"/>
      <c r="BL10" s="668"/>
      <c r="BM10" s="668"/>
      <c r="BN10" s="668"/>
      <c r="BO10" s="668"/>
      <c r="BP10" s="670"/>
      <c r="BQ10" s="175"/>
      <c r="BR10" s="176"/>
      <c r="BS10" s="176"/>
      <c r="BT10" s="176"/>
      <c r="BU10" s="176"/>
      <c r="BV10" s="177"/>
      <c r="BW10" s="630"/>
      <c r="BX10" s="626"/>
      <c r="BY10" s="626"/>
      <c r="BZ10" s="626"/>
      <c r="CA10" s="626"/>
      <c r="CB10" s="627"/>
      <c r="CC10" s="637"/>
      <c r="CD10" s="638"/>
      <c r="CE10" s="638"/>
      <c r="CF10" s="638"/>
      <c r="CG10" s="638"/>
      <c r="CH10" s="639"/>
      <c r="CI10" s="75"/>
      <c r="CJ10" s="584"/>
      <c r="CK10" s="585"/>
      <c r="CL10" s="585"/>
      <c r="CM10" s="585"/>
      <c r="CN10" s="585"/>
      <c r="CO10" s="586"/>
    </row>
    <row r="11" spans="1:99" ht="15" customHeight="1" x14ac:dyDescent="0.55000000000000004">
      <c r="A11" s="75"/>
      <c r="B11" s="579"/>
      <c r="C11" s="579"/>
      <c r="D11" s="580"/>
      <c r="E11" s="620"/>
      <c r="F11" s="621"/>
      <c r="G11" s="621"/>
      <c r="H11" s="621"/>
      <c r="I11" s="622"/>
      <c r="J11" s="630"/>
      <c r="K11" s="626"/>
      <c r="L11" s="626"/>
      <c r="M11" s="626"/>
      <c r="N11" s="626"/>
      <c r="O11" s="627"/>
      <c r="P11" s="630"/>
      <c r="Q11" s="626"/>
      <c r="R11" s="626"/>
      <c r="S11" s="626"/>
      <c r="T11" s="626"/>
      <c r="U11" s="627"/>
      <c r="V11" s="630"/>
      <c r="W11" s="626"/>
      <c r="X11" s="626"/>
      <c r="Y11" s="626"/>
      <c r="Z11" s="626"/>
      <c r="AA11" s="627"/>
      <c r="AB11" s="630"/>
      <c r="AC11" s="626"/>
      <c r="AD11" s="626"/>
      <c r="AE11" s="626"/>
      <c r="AF11" s="626"/>
      <c r="AG11" s="627"/>
      <c r="AH11" s="637"/>
      <c r="AI11" s="638"/>
      <c r="AJ11" s="638"/>
      <c r="AK11" s="638"/>
      <c r="AL11" s="638"/>
      <c r="AM11" s="639"/>
      <c r="AN11" s="75"/>
      <c r="AO11" s="584"/>
      <c r="AP11" s="585"/>
      <c r="AQ11" s="585"/>
      <c r="AR11" s="585"/>
      <c r="AS11" s="585"/>
      <c r="AT11" s="586"/>
      <c r="AU11" s="75"/>
      <c r="AV11" s="75"/>
      <c r="AW11" s="579"/>
      <c r="AX11" s="579"/>
      <c r="AY11" s="580"/>
      <c r="AZ11" s="620"/>
      <c r="BA11" s="621"/>
      <c r="BB11" s="621"/>
      <c r="BC11" s="621"/>
      <c r="BD11" s="622"/>
      <c r="BE11" s="667"/>
      <c r="BF11" s="668"/>
      <c r="BG11" s="668"/>
      <c r="BH11" s="668"/>
      <c r="BI11" s="668"/>
      <c r="BJ11" s="670"/>
      <c r="BK11" s="667"/>
      <c r="BL11" s="668"/>
      <c r="BM11" s="668"/>
      <c r="BN11" s="668"/>
      <c r="BO11" s="668"/>
      <c r="BP11" s="670"/>
      <c r="BQ11" s="175"/>
      <c r="BR11" s="176"/>
      <c r="BS11" s="176"/>
      <c r="BT11" s="176"/>
      <c r="BU11" s="176"/>
      <c r="BV11" s="177"/>
      <c r="BW11" s="630"/>
      <c r="BX11" s="626"/>
      <c r="BY11" s="626"/>
      <c r="BZ11" s="626"/>
      <c r="CA11" s="626"/>
      <c r="CB11" s="627"/>
      <c r="CC11" s="637"/>
      <c r="CD11" s="638"/>
      <c r="CE11" s="638"/>
      <c r="CF11" s="638"/>
      <c r="CG11" s="638"/>
      <c r="CH11" s="639"/>
      <c r="CI11" s="75"/>
      <c r="CJ11" s="584"/>
      <c r="CK11" s="585"/>
      <c r="CL11" s="585"/>
      <c r="CM11" s="585"/>
      <c r="CN11" s="585"/>
      <c r="CO11" s="586"/>
    </row>
    <row r="12" spans="1:99" ht="15" customHeight="1" x14ac:dyDescent="0.55000000000000004">
      <c r="A12" s="75"/>
      <c r="B12" s="579"/>
      <c r="C12" s="579"/>
      <c r="D12" s="580"/>
      <c r="E12" s="620"/>
      <c r="F12" s="621"/>
      <c r="G12" s="621"/>
      <c r="H12" s="621"/>
      <c r="I12" s="622"/>
      <c r="J12" s="630" t="e">
        <f>IF(AND(Riesgos!#REF!="Muy Alta",Riesgos!#REF!="Leve"),CONCATENATE("R",Riesgos!#REF!),"")</f>
        <v>#REF!</v>
      </c>
      <c r="K12" s="626"/>
      <c r="L12" s="626" t="e">
        <f>IF(AND(Riesgos!#REF!="Muy Alta",Riesgos!#REF!="Leve"),CONCATENATE("R",Riesgos!#REF!),"")</f>
        <v>#REF!</v>
      </c>
      <c r="M12" s="626"/>
      <c r="N12" s="626" t="e">
        <f>IF(AND(Riesgos!#REF!="Muy Alta",Riesgos!#REF!="Leve"),CONCATENATE("R",Riesgos!#REF!),"")</f>
        <v>#REF!</v>
      </c>
      <c r="O12" s="627"/>
      <c r="P12" s="630" t="e">
        <f>IF(AND(Riesgos!#REF!="Muy Alta",Riesgos!#REF!="Menor"),CONCATENATE("R",Riesgos!#REF!),"")</f>
        <v>#REF!</v>
      </c>
      <c r="Q12" s="626"/>
      <c r="R12" s="626" t="e">
        <f>IF(AND(Riesgos!#REF!="Muy Alta",Riesgos!#REF!="Menor"),CONCATENATE("R",Riesgos!#REF!),"")</f>
        <v>#REF!</v>
      </c>
      <c r="S12" s="626"/>
      <c r="T12" s="626" t="e">
        <f>IF(AND(Riesgos!#REF!="Muy Alta",Riesgos!#REF!="Menor"),CONCATENATE("R",Riesgos!#REF!),"")</f>
        <v>#REF!</v>
      </c>
      <c r="U12" s="627"/>
      <c r="V12" s="630" t="e">
        <f>IF(AND(Riesgos!#REF!="Muy Alta",Riesgos!#REF!="Moderado"),CONCATENATE("R",Riesgos!#REF!),"")</f>
        <v>#REF!</v>
      </c>
      <c r="W12" s="626"/>
      <c r="X12" s="626" t="e">
        <f>IF(AND(Riesgos!#REF!="Muy Alta",Riesgos!#REF!="Moderado"),CONCATENATE("R",Riesgos!#REF!),"")</f>
        <v>#REF!</v>
      </c>
      <c r="Y12" s="626"/>
      <c r="Z12" s="626" t="e">
        <f>IF(AND(Riesgos!#REF!="Muy Alta",Riesgos!#REF!="Moderado"),CONCATENATE("R",Riesgos!#REF!),"")</f>
        <v>#REF!</v>
      </c>
      <c r="AA12" s="627"/>
      <c r="AB12" s="630" t="e">
        <f>IF(AND(Riesgos!#REF!="Muy Alta",Riesgos!#REF!="Mayor"),CONCATENATE("R",Riesgos!#REF!),"")</f>
        <v>#REF!</v>
      </c>
      <c r="AC12" s="626"/>
      <c r="AD12" s="626" t="e">
        <f>IF(AND(Riesgos!#REF!="Muy Alta",Riesgos!#REF!="Mayor"),CONCATENATE("R",Riesgos!#REF!),"")</f>
        <v>#REF!</v>
      </c>
      <c r="AE12" s="626"/>
      <c r="AF12" s="626" t="e">
        <f>IF(AND(Riesgos!#REF!="Muy Alta",Riesgos!#REF!="Mayor"),CONCATENATE("R",Riesgos!#REF!),"")</f>
        <v>#REF!</v>
      </c>
      <c r="AG12" s="627"/>
      <c r="AH12" s="637" t="e">
        <f>IF(AND(Riesgos!#REF!="Muy Alta",Riesgos!#REF!="Catastrófico"),CONCATENATE("R",Riesgos!#REF!),"")</f>
        <v>#REF!</v>
      </c>
      <c r="AI12" s="638"/>
      <c r="AJ12" s="638" t="e">
        <f>IF(AND(Riesgos!#REF!="Muy Alta",Riesgos!#REF!="Catastrófico"),CONCATENATE("R",Riesgos!#REF!),"")</f>
        <v>#REF!</v>
      </c>
      <c r="AK12" s="638"/>
      <c r="AL12" s="638" t="e">
        <f>IF(AND(Riesgos!#REF!="Muy Alta",Riesgos!#REF!="Catastrófico"),CONCATENATE("R",Riesgos!#REF!),"")</f>
        <v>#REF!</v>
      </c>
      <c r="AM12" s="639"/>
      <c r="AN12" s="75"/>
      <c r="AO12" s="584"/>
      <c r="AP12" s="585"/>
      <c r="AQ12" s="585"/>
      <c r="AR12" s="585"/>
      <c r="AS12" s="585"/>
      <c r="AT12" s="586"/>
      <c r="AU12" s="75"/>
      <c r="AV12" s="75"/>
      <c r="AW12" s="579"/>
      <c r="AX12" s="579"/>
      <c r="AY12" s="580"/>
      <c r="AZ12" s="620"/>
      <c r="BA12" s="621"/>
      <c r="BB12" s="621"/>
      <c r="BC12" s="621"/>
      <c r="BD12" s="622"/>
      <c r="BE12" s="667"/>
      <c r="BF12" s="668"/>
      <c r="BG12" s="668"/>
      <c r="BH12" s="668"/>
      <c r="BI12" s="668"/>
      <c r="BJ12" s="670"/>
      <c r="BK12" s="667"/>
      <c r="BL12" s="668"/>
      <c r="BM12" s="668"/>
      <c r="BN12" s="668"/>
      <c r="BO12" s="668"/>
      <c r="BP12" s="670"/>
      <c r="BQ12" s="175"/>
      <c r="BR12" s="176"/>
      <c r="BS12" s="176"/>
      <c r="BT12" s="176"/>
      <c r="BU12" s="176"/>
      <c r="BV12" s="177"/>
      <c r="BW12" s="630"/>
      <c r="BX12" s="626"/>
      <c r="BY12" s="626"/>
      <c r="BZ12" s="626"/>
      <c r="CA12" s="626"/>
      <c r="CB12" s="627"/>
      <c r="CC12" s="637"/>
      <c r="CD12" s="638"/>
      <c r="CE12" s="638"/>
      <c r="CF12" s="638"/>
      <c r="CG12" s="638"/>
      <c r="CH12" s="639"/>
      <c r="CI12" s="75"/>
      <c r="CJ12" s="584"/>
      <c r="CK12" s="585"/>
      <c r="CL12" s="585"/>
      <c r="CM12" s="585"/>
      <c r="CN12" s="585"/>
      <c r="CO12" s="586"/>
    </row>
    <row r="13" spans="1:99" ht="15.75" customHeight="1" thickBot="1" x14ac:dyDescent="0.6">
      <c r="A13" s="75"/>
      <c r="B13" s="579"/>
      <c r="C13" s="579"/>
      <c r="D13" s="580"/>
      <c r="E13" s="623"/>
      <c r="F13" s="624"/>
      <c r="G13" s="624"/>
      <c r="H13" s="624"/>
      <c r="I13" s="625"/>
      <c r="J13" s="630"/>
      <c r="K13" s="626"/>
      <c r="L13" s="626"/>
      <c r="M13" s="626"/>
      <c r="N13" s="626"/>
      <c r="O13" s="627"/>
      <c r="P13" s="630"/>
      <c r="Q13" s="626"/>
      <c r="R13" s="626"/>
      <c r="S13" s="626"/>
      <c r="T13" s="626"/>
      <c r="U13" s="627"/>
      <c r="V13" s="630"/>
      <c r="W13" s="626"/>
      <c r="X13" s="626"/>
      <c r="Y13" s="626"/>
      <c r="Z13" s="626"/>
      <c r="AA13" s="627"/>
      <c r="AB13" s="630"/>
      <c r="AC13" s="626"/>
      <c r="AD13" s="626"/>
      <c r="AE13" s="626"/>
      <c r="AF13" s="626"/>
      <c r="AG13" s="627"/>
      <c r="AH13" s="640"/>
      <c r="AI13" s="641"/>
      <c r="AJ13" s="641"/>
      <c r="AK13" s="641"/>
      <c r="AL13" s="641"/>
      <c r="AM13" s="642"/>
      <c r="AN13" s="75"/>
      <c r="AO13" s="587"/>
      <c r="AP13" s="588"/>
      <c r="AQ13" s="588"/>
      <c r="AR13" s="588"/>
      <c r="AS13" s="588"/>
      <c r="AT13" s="589"/>
      <c r="AU13" s="75"/>
      <c r="AV13" s="75"/>
      <c r="AW13" s="579"/>
      <c r="AX13" s="579"/>
      <c r="AY13" s="580"/>
      <c r="AZ13" s="623"/>
      <c r="BA13" s="624"/>
      <c r="BB13" s="624"/>
      <c r="BC13" s="624"/>
      <c r="BD13" s="625"/>
      <c r="BE13" s="667"/>
      <c r="BF13" s="668"/>
      <c r="BG13" s="668"/>
      <c r="BH13" s="668"/>
      <c r="BI13" s="668"/>
      <c r="BJ13" s="670"/>
      <c r="BK13" s="667"/>
      <c r="BL13" s="668"/>
      <c r="BM13" s="668"/>
      <c r="BN13" s="668"/>
      <c r="BO13" s="668"/>
      <c r="BP13" s="670"/>
      <c r="BQ13" s="178"/>
      <c r="BR13" s="179"/>
      <c r="BS13" s="179"/>
      <c r="BT13" s="179"/>
      <c r="BU13" s="179"/>
      <c r="BV13" s="180"/>
      <c r="BW13" s="630"/>
      <c r="BX13" s="626"/>
      <c r="BY13" s="626"/>
      <c r="BZ13" s="626"/>
      <c r="CA13" s="626"/>
      <c r="CB13" s="627"/>
      <c r="CC13" s="640"/>
      <c r="CD13" s="641"/>
      <c r="CE13" s="641"/>
      <c r="CF13" s="641"/>
      <c r="CG13" s="641"/>
      <c r="CH13" s="642"/>
      <c r="CI13" s="75"/>
      <c r="CJ13" s="587"/>
      <c r="CK13" s="588"/>
      <c r="CL13" s="588"/>
      <c r="CM13" s="588"/>
      <c r="CN13" s="588"/>
      <c r="CO13" s="589"/>
    </row>
    <row r="14" spans="1:99" ht="15" customHeight="1" x14ac:dyDescent="0.25">
      <c r="A14" s="75"/>
      <c r="B14" s="579"/>
      <c r="C14" s="579"/>
      <c r="D14" s="580"/>
      <c r="E14" s="617" t="s">
        <v>110</v>
      </c>
      <c r="F14" s="618"/>
      <c r="G14" s="618"/>
      <c r="H14" s="618"/>
      <c r="I14" s="618"/>
      <c r="J14" s="652" t="e">
        <f>IF(AND(Riesgos!#REF!="Alta",Riesgos!#REF!="Leve"),CONCATENATE("R",Riesgos!$A$7),"")</f>
        <v>#REF!</v>
      </c>
      <c r="K14" s="653"/>
      <c r="L14" s="653" t="e">
        <f>IF(AND(Riesgos!#REF!="Alta",Riesgos!#REF!="Leve"),CONCATENATE("R",Riesgos!#REF!),"")</f>
        <v>#REF!</v>
      </c>
      <c r="M14" s="653"/>
      <c r="N14" s="653" t="e">
        <f>IF(AND(Riesgos!#REF!="Alta",Riesgos!#REF!="Leve"),CONCATENATE("R",Riesgos!#REF!),"")</f>
        <v>#REF!</v>
      </c>
      <c r="O14" s="654"/>
      <c r="P14" s="652" t="e">
        <f>IF(AND(Riesgos!#REF!="Alta",Riesgos!#REF!="Menor"),CONCATENATE("R",Riesgos!$A$7),"")</f>
        <v>#REF!</v>
      </c>
      <c r="Q14" s="653"/>
      <c r="R14" s="653" t="e">
        <f>IF(AND(Riesgos!#REF!="Alta",Riesgos!#REF!="Menor"),CONCATENATE("R",Riesgos!#REF!),"")</f>
        <v>#REF!</v>
      </c>
      <c r="S14" s="653"/>
      <c r="T14" s="653" t="e">
        <f>IF(AND(Riesgos!#REF!="Alta",Riesgos!#REF!="Menor"),CONCATENATE("R",Riesgos!#REF!),"")</f>
        <v>#REF!</v>
      </c>
      <c r="U14" s="654"/>
      <c r="V14" s="628" t="e">
        <f>IF(AND(Riesgos!#REF!="Alta",Riesgos!#REF!="Moderado"),CONCATENATE("R",Riesgos!$A$7),"")</f>
        <v>#REF!</v>
      </c>
      <c r="W14" s="629"/>
      <c r="X14" s="629" t="e">
        <f>IF(AND(Riesgos!#REF!="Alta",Riesgos!#REF!="Moderado"),CONCATENATE("R",Riesgos!#REF!),"")</f>
        <v>#REF!</v>
      </c>
      <c r="Y14" s="629"/>
      <c r="Z14" s="629" t="e">
        <f>IF(AND(Riesgos!#REF!="Alta",Riesgos!#REF!="Moderado"),CONCATENATE("R",Riesgos!#REF!),"")</f>
        <v>#REF!</v>
      </c>
      <c r="AA14" s="631"/>
      <c r="AB14" s="628" t="e">
        <f>IF(AND(Riesgos!#REF!="Alta",Riesgos!#REF!="Mayor"),CONCATENATE("R",Riesgos!$A$7),"")</f>
        <v>#REF!</v>
      </c>
      <c r="AC14" s="629"/>
      <c r="AD14" s="629" t="e">
        <f>IF(AND(Riesgos!#REF!="Alta",Riesgos!#REF!="Mayor"),CONCATENATE("R",Riesgos!#REF!),"")</f>
        <v>#REF!</v>
      </c>
      <c r="AE14" s="629"/>
      <c r="AF14" s="629" t="e">
        <f>IF(AND(Riesgos!#REF!="Alta",Riesgos!#REF!="Mayor"),CONCATENATE("R",Riesgos!#REF!),"")</f>
        <v>#REF!</v>
      </c>
      <c r="AG14" s="631"/>
      <c r="AH14" s="643" t="e">
        <f>IF(AND(Riesgos!#REF!="Alta",Riesgos!#REF!="Catastrófico"),CONCATENATE("R",Riesgos!$A$7),"")</f>
        <v>#REF!</v>
      </c>
      <c r="AI14" s="644"/>
      <c r="AJ14" s="644" t="e">
        <f>IF(AND(Riesgos!#REF!="Alta",Riesgos!#REF!="Catastrófico"),CONCATENATE("R",Riesgos!#REF!),"")</f>
        <v>#REF!</v>
      </c>
      <c r="AK14" s="644"/>
      <c r="AL14" s="644" t="e">
        <f>IF(AND(Riesgos!#REF!="Alta",Riesgos!#REF!="Catastrófico"),CONCATENATE("R",Riesgos!#REF!),"")</f>
        <v>#REF!</v>
      </c>
      <c r="AM14" s="645"/>
      <c r="AN14" s="75"/>
      <c r="AO14" s="590" t="s">
        <v>75</v>
      </c>
      <c r="AP14" s="591"/>
      <c r="AQ14" s="591"/>
      <c r="AR14" s="591"/>
      <c r="AS14" s="591"/>
      <c r="AT14" s="592"/>
      <c r="AU14" s="75"/>
      <c r="AV14" s="75"/>
      <c r="AW14" s="579"/>
      <c r="AX14" s="579"/>
      <c r="AY14" s="580"/>
      <c r="AZ14" s="617" t="s">
        <v>309</v>
      </c>
      <c r="BA14" s="618"/>
      <c r="BB14" s="618"/>
      <c r="BC14" s="618"/>
      <c r="BD14" s="618"/>
      <c r="BE14" s="671"/>
      <c r="BF14" s="672"/>
      <c r="BG14" s="672"/>
      <c r="BH14" s="672"/>
      <c r="BI14" s="672"/>
      <c r="BJ14" s="675"/>
      <c r="BK14" s="671"/>
      <c r="BL14" s="672"/>
      <c r="BM14" s="672"/>
      <c r="BN14" s="672"/>
      <c r="BO14" s="672"/>
      <c r="BP14" s="675"/>
      <c r="BQ14" s="652"/>
      <c r="BR14" s="653"/>
      <c r="BS14" s="653"/>
      <c r="BT14" s="653"/>
      <c r="BU14" s="653"/>
      <c r="BV14" s="654"/>
      <c r="BW14" s="628"/>
      <c r="BX14" s="629"/>
      <c r="BY14" s="629"/>
      <c r="BZ14" s="629"/>
      <c r="CA14" s="629"/>
      <c r="CB14" s="631"/>
      <c r="CC14" s="643"/>
      <c r="CD14" s="644"/>
      <c r="CE14" s="644"/>
      <c r="CF14" s="644"/>
      <c r="CG14" s="644"/>
      <c r="CH14" s="645"/>
      <c r="CI14" s="75"/>
      <c r="CJ14" s="590" t="s">
        <v>75</v>
      </c>
      <c r="CK14" s="591"/>
      <c r="CL14" s="591"/>
      <c r="CM14" s="591"/>
      <c r="CN14" s="591"/>
      <c r="CO14" s="592"/>
    </row>
    <row r="15" spans="1:99" ht="15" customHeight="1" x14ac:dyDescent="0.25">
      <c r="A15" s="75"/>
      <c r="B15" s="579"/>
      <c r="C15" s="579"/>
      <c r="D15" s="580"/>
      <c r="E15" s="620"/>
      <c r="F15" s="621"/>
      <c r="G15" s="621"/>
      <c r="H15" s="621"/>
      <c r="I15" s="621"/>
      <c r="J15" s="646"/>
      <c r="K15" s="647"/>
      <c r="L15" s="647"/>
      <c r="M15" s="647"/>
      <c r="N15" s="647"/>
      <c r="O15" s="648"/>
      <c r="P15" s="646"/>
      <c r="Q15" s="647"/>
      <c r="R15" s="647"/>
      <c r="S15" s="647"/>
      <c r="T15" s="647"/>
      <c r="U15" s="648"/>
      <c r="V15" s="630"/>
      <c r="W15" s="626"/>
      <c r="X15" s="626"/>
      <c r="Y15" s="626"/>
      <c r="Z15" s="626"/>
      <c r="AA15" s="627"/>
      <c r="AB15" s="630"/>
      <c r="AC15" s="626"/>
      <c r="AD15" s="626"/>
      <c r="AE15" s="626"/>
      <c r="AF15" s="626"/>
      <c r="AG15" s="627"/>
      <c r="AH15" s="637"/>
      <c r="AI15" s="638"/>
      <c r="AJ15" s="638"/>
      <c r="AK15" s="638"/>
      <c r="AL15" s="638"/>
      <c r="AM15" s="639"/>
      <c r="AN15" s="75"/>
      <c r="AO15" s="593"/>
      <c r="AP15" s="594"/>
      <c r="AQ15" s="594"/>
      <c r="AR15" s="594"/>
      <c r="AS15" s="594"/>
      <c r="AT15" s="595"/>
      <c r="AU15" s="75"/>
      <c r="AV15" s="75"/>
      <c r="AW15" s="579"/>
      <c r="AX15" s="579"/>
      <c r="AY15" s="580"/>
      <c r="AZ15" s="620"/>
      <c r="BA15" s="621"/>
      <c r="BB15" s="621"/>
      <c r="BC15" s="621"/>
      <c r="BD15" s="621"/>
      <c r="BE15" s="673"/>
      <c r="BF15" s="674"/>
      <c r="BG15" s="674"/>
      <c r="BH15" s="674"/>
      <c r="BI15" s="674"/>
      <c r="BJ15" s="676"/>
      <c r="BK15" s="673"/>
      <c r="BL15" s="674"/>
      <c r="BM15" s="674"/>
      <c r="BN15" s="674"/>
      <c r="BO15" s="674"/>
      <c r="BP15" s="676"/>
      <c r="BQ15" s="646"/>
      <c r="BR15" s="647"/>
      <c r="BS15" s="647"/>
      <c r="BT15" s="647"/>
      <c r="BU15" s="647"/>
      <c r="BV15" s="648"/>
      <c r="BW15" s="630"/>
      <c r="BX15" s="626"/>
      <c r="BY15" s="626"/>
      <c r="BZ15" s="626"/>
      <c r="CA15" s="626"/>
      <c r="CB15" s="627"/>
      <c r="CC15" s="637"/>
      <c r="CD15" s="638"/>
      <c r="CE15" s="638"/>
      <c r="CF15" s="638"/>
      <c r="CG15" s="638"/>
      <c r="CH15" s="639"/>
      <c r="CI15" s="75"/>
      <c r="CJ15" s="593"/>
      <c r="CK15" s="594"/>
      <c r="CL15" s="594"/>
      <c r="CM15" s="594"/>
      <c r="CN15" s="594"/>
      <c r="CO15" s="595"/>
    </row>
    <row r="16" spans="1:99" ht="15" customHeight="1" x14ac:dyDescent="0.25">
      <c r="A16" s="75"/>
      <c r="B16" s="579"/>
      <c r="C16" s="579"/>
      <c r="D16" s="580"/>
      <c r="E16" s="620"/>
      <c r="F16" s="621"/>
      <c r="G16" s="621"/>
      <c r="H16" s="621"/>
      <c r="I16" s="621"/>
      <c r="J16" s="646" t="e">
        <f>IF(AND(Riesgos!#REF!="Alta",Riesgos!#REF!="Leve"),CONCATENATE("R",Riesgos!#REF!),"")</f>
        <v>#REF!</v>
      </c>
      <c r="K16" s="647"/>
      <c r="L16" s="647" t="e">
        <f>IF(AND(Riesgos!#REF!="Alta",Riesgos!#REF!="Leve"),CONCATENATE("R",Riesgos!#REF!),"")</f>
        <v>#REF!</v>
      </c>
      <c r="M16" s="647"/>
      <c r="N16" s="647" t="e">
        <f>IF(AND(Riesgos!#REF!="Alta",Riesgos!#REF!="Leve"),CONCATENATE("R",Riesgos!#REF!),"")</f>
        <v>#REF!</v>
      </c>
      <c r="O16" s="648"/>
      <c r="P16" s="646" t="e">
        <f>IF(AND(Riesgos!#REF!="Alta",Riesgos!#REF!="Menor"),CONCATENATE("R",Riesgos!#REF!),"")</f>
        <v>#REF!</v>
      </c>
      <c r="Q16" s="647"/>
      <c r="R16" s="647" t="e">
        <f>IF(AND(Riesgos!#REF!="Alta",Riesgos!#REF!="Menor"),CONCATENATE("R",Riesgos!#REF!),"")</f>
        <v>#REF!</v>
      </c>
      <c r="S16" s="647"/>
      <c r="T16" s="647" t="e">
        <f>IF(AND(Riesgos!#REF!="Alta",Riesgos!#REF!="Menor"),CONCATENATE("R",Riesgos!#REF!),"")</f>
        <v>#REF!</v>
      </c>
      <c r="U16" s="648"/>
      <c r="V16" s="630" t="e">
        <f>IF(AND(Riesgos!#REF!="Alta",Riesgos!#REF!="Moderado"),CONCATENATE("R",Riesgos!#REF!),"")</f>
        <v>#REF!</v>
      </c>
      <c r="W16" s="626"/>
      <c r="X16" s="626" t="e">
        <f>IF(AND(Riesgos!#REF!="Alta",Riesgos!#REF!="Moderado"),CONCATENATE("R",Riesgos!#REF!),"")</f>
        <v>#REF!</v>
      </c>
      <c r="Y16" s="626"/>
      <c r="Z16" s="626" t="e">
        <f>IF(AND(Riesgos!#REF!="Alta",Riesgos!#REF!="Moderado"),CONCATENATE("R",Riesgos!#REF!),"")</f>
        <v>#REF!</v>
      </c>
      <c r="AA16" s="627"/>
      <c r="AB16" s="630" t="e">
        <f>IF(AND(Riesgos!#REF!="Alta",Riesgos!#REF!="Mayor"),CONCATENATE("R",Riesgos!#REF!),"")</f>
        <v>#REF!</v>
      </c>
      <c r="AC16" s="626"/>
      <c r="AD16" s="626" t="e">
        <f>IF(AND(Riesgos!#REF!="Alta",Riesgos!#REF!="Mayor"),CONCATENATE("R",Riesgos!#REF!),"")</f>
        <v>#REF!</v>
      </c>
      <c r="AE16" s="626"/>
      <c r="AF16" s="626" t="e">
        <f>IF(AND(Riesgos!#REF!="Alta",Riesgos!#REF!="Mayor"),CONCATENATE("R",Riesgos!#REF!),"")</f>
        <v>#REF!</v>
      </c>
      <c r="AG16" s="627"/>
      <c r="AH16" s="637" t="e">
        <f>IF(AND(Riesgos!#REF!="Alta",Riesgos!#REF!="Catastrófico"),CONCATENATE("R",Riesgos!#REF!),"")</f>
        <v>#REF!</v>
      </c>
      <c r="AI16" s="638"/>
      <c r="AJ16" s="638" t="e">
        <f>IF(AND(Riesgos!#REF!="Alta",Riesgos!#REF!="Catastrófico"),CONCATENATE("R",Riesgos!#REF!),"")</f>
        <v>#REF!</v>
      </c>
      <c r="AK16" s="638"/>
      <c r="AL16" s="638" t="e">
        <f>IF(AND(Riesgos!#REF!="Alta",Riesgos!#REF!="Catastrófico"),CONCATENATE("R",Riesgos!#REF!),"")</f>
        <v>#REF!</v>
      </c>
      <c r="AM16" s="639"/>
      <c r="AN16" s="75"/>
      <c r="AO16" s="593"/>
      <c r="AP16" s="594"/>
      <c r="AQ16" s="594"/>
      <c r="AR16" s="594"/>
      <c r="AS16" s="594"/>
      <c r="AT16" s="595"/>
      <c r="AU16" s="75"/>
      <c r="AV16" s="75"/>
      <c r="AW16" s="579"/>
      <c r="AX16" s="579"/>
      <c r="AY16" s="580"/>
      <c r="AZ16" s="620"/>
      <c r="BA16" s="621"/>
      <c r="BB16" s="621"/>
      <c r="BC16" s="621"/>
      <c r="BD16" s="621"/>
      <c r="BE16" s="673"/>
      <c r="BF16" s="674"/>
      <c r="BG16" s="674"/>
      <c r="BH16" s="674"/>
      <c r="BI16" s="674"/>
      <c r="BJ16" s="676"/>
      <c r="BK16" s="673"/>
      <c r="BL16" s="674"/>
      <c r="BM16" s="674"/>
      <c r="BN16" s="674"/>
      <c r="BO16" s="674"/>
      <c r="BP16" s="676"/>
      <c r="BQ16" s="646"/>
      <c r="BR16" s="647"/>
      <c r="BS16" s="647"/>
      <c r="BT16" s="647"/>
      <c r="BU16" s="647"/>
      <c r="BV16" s="648"/>
      <c r="BW16" s="630"/>
      <c r="BX16" s="626"/>
      <c r="BY16" s="626"/>
      <c r="BZ16" s="626"/>
      <c r="CA16" s="626"/>
      <c r="CB16" s="627"/>
      <c r="CC16" s="637"/>
      <c r="CD16" s="638"/>
      <c r="CE16" s="638"/>
      <c r="CF16" s="638"/>
      <c r="CG16" s="638"/>
      <c r="CH16" s="639"/>
      <c r="CI16" s="75"/>
      <c r="CJ16" s="593"/>
      <c r="CK16" s="594"/>
      <c r="CL16" s="594"/>
      <c r="CM16" s="594"/>
      <c r="CN16" s="594"/>
      <c r="CO16" s="595"/>
    </row>
    <row r="17" spans="1:93" ht="15" customHeight="1" x14ac:dyDescent="0.25">
      <c r="A17" s="75"/>
      <c r="B17" s="579"/>
      <c r="C17" s="579"/>
      <c r="D17" s="580"/>
      <c r="E17" s="620"/>
      <c r="F17" s="621"/>
      <c r="G17" s="621"/>
      <c r="H17" s="621"/>
      <c r="I17" s="621"/>
      <c r="J17" s="646"/>
      <c r="K17" s="647"/>
      <c r="L17" s="647"/>
      <c r="M17" s="647"/>
      <c r="N17" s="647"/>
      <c r="O17" s="648"/>
      <c r="P17" s="646"/>
      <c r="Q17" s="647"/>
      <c r="R17" s="647"/>
      <c r="S17" s="647"/>
      <c r="T17" s="647"/>
      <c r="U17" s="648"/>
      <c r="V17" s="630"/>
      <c r="W17" s="626"/>
      <c r="X17" s="626"/>
      <c r="Y17" s="626"/>
      <c r="Z17" s="626"/>
      <c r="AA17" s="627"/>
      <c r="AB17" s="630"/>
      <c r="AC17" s="626"/>
      <c r="AD17" s="626"/>
      <c r="AE17" s="626"/>
      <c r="AF17" s="626"/>
      <c r="AG17" s="627"/>
      <c r="AH17" s="637"/>
      <c r="AI17" s="638"/>
      <c r="AJ17" s="638"/>
      <c r="AK17" s="638"/>
      <c r="AL17" s="638"/>
      <c r="AM17" s="639"/>
      <c r="AN17" s="75"/>
      <c r="AO17" s="593"/>
      <c r="AP17" s="594"/>
      <c r="AQ17" s="594"/>
      <c r="AR17" s="594"/>
      <c r="AS17" s="594"/>
      <c r="AT17" s="595"/>
      <c r="AU17" s="75"/>
      <c r="AV17" s="75"/>
      <c r="AW17" s="579"/>
      <c r="AX17" s="579"/>
      <c r="AY17" s="580"/>
      <c r="AZ17" s="620"/>
      <c r="BA17" s="621"/>
      <c r="BB17" s="621"/>
      <c r="BC17" s="621"/>
      <c r="BD17" s="621"/>
      <c r="BE17" s="673"/>
      <c r="BF17" s="674"/>
      <c r="BG17" s="674"/>
      <c r="BH17" s="674"/>
      <c r="BI17" s="674"/>
      <c r="BJ17" s="676"/>
      <c r="BK17" s="673"/>
      <c r="BL17" s="674"/>
      <c r="BM17" s="674"/>
      <c r="BN17" s="674"/>
      <c r="BO17" s="674"/>
      <c r="BP17" s="676"/>
      <c r="BQ17" s="646"/>
      <c r="BR17" s="647"/>
      <c r="BS17" s="647"/>
      <c r="BT17" s="647"/>
      <c r="BU17" s="647"/>
      <c r="BV17" s="648"/>
      <c r="BW17" s="630"/>
      <c r="BX17" s="626"/>
      <c r="BY17" s="626"/>
      <c r="BZ17" s="626"/>
      <c r="CA17" s="626"/>
      <c r="CB17" s="627"/>
      <c r="CC17" s="637"/>
      <c r="CD17" s="638"/>
      <c r="CE17" s="638"/>
      <c r="CF17" s="638"/>
      <c r="CG17" s="638"/>
      <c r="CH17" s="639"/>
      <c r="CI17" s="75"/>
      <c r="CJ17" s="593"/>
      <c r="CK17" s="594"/>
      <c r="CL17" s="594"/>
      <c r="CM17" s="594"/>
      <c r="CN17" s="594"/>
      <c r="CO17" s="595"/>
    </row>
    <row r="18" spans="1:93" ht="15" customHeight="1" x14ac:dyDescent="0.25">
      <c r="A18" s="75"/>
      <c r="B18" s="579"/>
      <c r="C18" s="579"/>
      <c r="D18" s="580"/>
      <c r="E18" s="620"/>
      <c r="F18" s="621"/>
      <c r="G18" s="621"/>
      <c r="H18" s="621"/>
      <c r="I18" s="621"/>
      <c r="J18" s="646" t="e">
        <f>IF(AND(Riesgos!#REF!="Alta",Riesgos!#REF!="Leve"),CONCATENATE("R",Riesgos!#REF!),"")</f>
        <v>#REF!</v>
      </c>
      <c r="K18" s="647"/>
      <c r="L18" s="647" t="e">
        <f>IF(AND(Riesgos!#REF!="Alta",Riesgos!#REF!="Leve"),CONCATENATE("R",Riesgos!#REF!),"")</f>
        <v>#REF!</v>
      </c>
      <c r="M18" s="647"/>
      <c r="N18" s="647" t="e">
        <f>IF(AND(Riesgos!#REF!="Alta",Riesgos!#REF!="Leve"),CONCATENATE("R",Riesgos!#REF!),"")</f>
        <v>#REF!</v>
      </c>
      <c r="O18" s="648"/>
      <c r="P18" s="646" t="e">
        <f>IF(AND(Riesgos!#REF!="Alta",Riesgos!#REF!="Menor"),CONCATENATE("R",Riesgos!#REF!),"")</f>
        <v>#REF!</v>
      </c>
      <c r="Q18" s="647"/>
      <c r="R18" s="647" t="e">
        <f>IF(AND(Riesgos!#REF!="Alta",Riesgos!#REF!="Menor"),CONCATENATE("R",Riesgos!#REF!),"")</f>
        <v>#REF!</v>
      </c>
      <c r="S18" s="647"/>
      <c r="T18" s="647" t="e">
        <f>IF(AND(Riesgos!#REF!="Alta",Riesgos!#REF!="Menor"),CONCATENATE("R",Riesgos!#REF!),"")</f>
        <v>#REF!</v>
      </c>
      <c r="U18" s="648"/>
      <c r="V18" s="630" t="e">
        <f>IF(AND(Riesgos!#REF!="Alta",Riesgos!#REF!="Moderado"),CONCATENATE("R",Riesgos!#REF!),"")</f>
        <v>#REF!</v>
      </c>
      <c r="W18" s="626"/>
      <c r="X18" s="626" t="e">
        <f>IF(AND(Riesgos!#REF!="Alta",Riesgos!#REF!="Moderado"),CONCATENATE("R",Riesgos!#REF!),"")</f>
        <v>#REF!</v>
      </c>
      <c r="Y18" s="626"/>
      <c r="Z18" s="626" t="e">
        <f>IF(AND(Riesgos!#REF!="Alta",Riesgos!#REF!="Moderado"),CONCATENATE("R",Riesgos!#REF!),"")</f>
        <v>#REF!</v>
      </c>
      <c r="AA18" s="627"/>
      <c r="AB18" s="630" t="e">
        <f>IF(AND(Riesgos!#REF!="Alta",Riesgos!#REF!="Mayor"),CONCATENATE("R",Riesgos!#REF!),"")</f>
        <v>#REF!</v>
      </c>
      <c r="AC18" s="626"/>
      <c r="AD18" s="626" t="e">
        <f>IF(AND(Riesgos!#REF!="Alta",Riesgos!#REF!="Mayor"),CONCATENATE("R",Riesgos!#REF!),"")</f>
        <v>#REF!</v>
      </c>
      <c r="AE18" s="626"/>
      <c r="AF18" s="626" t="e">
        <f>IF(AND(Riesgos!#REF!="Alta",Riesgos!#REF!="Mayor"),CONCATENATE("R",Riesgos!#REF!),"")</f>
        <v>#REF!</v>
      </c>
      <c r="AG18" s="627"/>
      <c r="AH18" s="637" t="e">
        <f>IF(AND(Riesgos!#REF!="Alta",Riesgos!#REF!="Catastrófico"),CONCATENATE("R",Riesgos!#REF!),"")</f>
        <v>#REF!</v>
      </c>
      <c r="AI18" s="638"/>
      <c r="AJ18" s="638" t="e">
        <f>IF(AND(Riesgos!#REF!="Alta",Riesgos!#REF!="Catastrófico"),CONCATENATE("R",Riesgos!#REF!),"")</f>
        <v>#REF!</v>
      </c>
      <c r="AK18" s="638"/>
      <c r="AL18" s="638" t="e">
        <f>IF(AND(Riesgos!#REF!="Alta",Riesgos!#REF!="Catastrófico"),CONCATENATE("R",Riesgos!#REF!),"")</f>
        <v>#REF!</v>
      </c>
      <c r="AM18" s="639"/>
      <c r="AN18" s="75"/>
      <c r="AO18" s="593"/>
      <c r="AP18" s="594"/>
      <c r="AQ18" s="594"/>
      <c r="AR18" s="594"/>
      <c r="AS18" s="594"/>
      <c r="AT18" s="595"/>
      <c r="AU18" s="75"/>
      <c r="AV18" s="75"/>
      <c r="AW18" s="579"/>
      <c r="AX18" s="579"/>
      <c r="AY18" s="580"/>
      <c r="AZ18" s="620"/>
      <c r="BA18" s="621"/>
      <c r="BB18" s="621"/>
      <c r="BC18" s="621"/>
      <c r="BD18" s="621"/>
      <c r="BE18" s="673"/>
      <c r="BF18" s="674"/>
      <c r="BG18" s="674"/>
      <c r="BH18" s="674"/>
      <c r="BI18" s="674"/>
      <c r="BJ18" s="676"/>
      <c r="BK18" s="673"/>
      <c r="BL18" s="674"/>
      <c r="BM18" s="674"/>
      <c r="BN18" s="674"/>
      <c r="BO18" s="674"/>
      <c r="BP18" s="676"/>
      <c r="BQ18" s="646"/>
      <c r="BR18" s="647"/>
      <c r="BS18" s="647"/>
      <c r="BT18" s="647"/>
      <c r="BU18" s="647"/>
      <c r="BV18" s="648"/>
      <c r="BW18" s="630"/>
      <c r="BX18" s="626"/>
      <c r="BY18" s="626"/>
      <c r="BZ18" s="626"/>
      <c r="CA18" s="626"/>
      <c r="CB18" s="627"/>
      <c r="CC18" s="637"/>
      <c r="CD18" s="638"/>
      <c r="CE18" s="638"/>
      <c r="CF18" s="638"/>
      <c r="CG18" s="638"/>
      <c r="CH18" s="639"/>
      <c r="CI18" s="75"/>
      <c r="CJ18" s="593"/>
      <c r="CK18" s="594"/>
      <c r="CL18" s="594"/>
      <c r="CM18" s="594"/>
      <c r="CN18" s="594"/>
      <c r="CO18" s="595"/>
    </row>
    <row r="19" spans="1:93" ht="15" customHeight="1" x14ac:dyDescent="0.25">
      <c r="A19" s="75"/>
      <c r="B19" s="579"/>
      <c r="C19" s="579"/>
      <c r="D19" s="580"/>
      <c r="E19" s="620"/>
      <c r="F19" s="621"/>
      <c r="G19" s="621"/>
      <c r="H19" s="621"/>
      <c r="I19" s="621"/>
      <c r="J19" s="646"/>
      <c r="K19" s="647"/>
      <c r="L19" s="647"/>
      <c r="M19" s="647"/>
      <c r="N19" s="647"/>
      <c r="O19" s="648"/>
      <c r="P19" s="646"/>
      <c r="Q19" s="647"/>
      <c r="R19" s="647"/>
      <c r="S19" s="647"/>
      <c r="T19" s="647"/>
      <c r="U19" s="648"/>
      <c r="V19" s="630"/>
      <c r="W19" s="626"/>
      <c r="X19" s="626"/>
      <c r="Y19" s="626"/>
      <c r="Z19" s="626"/>
      <c r="AA19" s="627"/>
      <c r="AB19" s="630"/>
      <c r="AC19" s="626"/>
      <c r="AD19" s="626"/>
      <c r="AE19" s="626"/>
      <c r="AF19" s="626"/>
      <c r="AG19" s="627"/>
      <c r="AH19" s="637"/>
      <c r="AI19" s="638"/>
      <c r="AJ19" s="638"/>
      <c r="AK19" s="638"/>
      <c r="AL19" s="638"/>
      <c r="AM19" s="639"/>
      <c r="AN19" s="75"/>
      <c r="AO19" s="593"/>
      <c r="AP19" s="594"/>
      <c r="AQ19" s="594"/>
      <c r="AR19" s="594"/>
      <c r="AS19" s="594"/>
      <c r="AT19" s="595"/>
      <c r="AU19" s="75"/>
      <c r="AV19" s="75"/>
      <c r="AW19" s="579"/>
      <c r="AX19" s="579"/>
      <c r="AY19" s="580"/>
      <c r="AZ19" s="620"/>
      <c r="BA19" s="621"/>
      <c r="BB19" s="621"/>
      <c r="BC19" s="621"/>
      <c r="BD19" s="621"/>
      <c r="BE19" s="673"/>
      <c r="BF19" s="674"/>
      <c r="BG19" s="674"/>
      <c r="BH19" s="674"/>
      <c r="BI19" s="674"/>
      <c r="BJ19" s="676"/>
      <c r="BK19" s="673"/>
      <c r="BL19" s="674"/>
      <c r="BM19" s="674"/>
      <c r="BN19" s="674"/>
      <c r="BO19" s="674"/>
      <c r="BP19" s="676"/>
      <c r="BQ19" s="646"/>
      <c r="BR19" s="647"/>
      <c r="BS19" s="647"/>
      <c r="BT19" s="647"/>
      <c r="BU19" s="647"/>
      <c r="BV19" s="648"/>
      <c r="BW19" s="630"/>
      <c r="BX19" s="626"/>
      <c r="BY19" s="626"/>
      <c r="BZ19" s="626"/>
      <c r="CA19" s="626"/>
      <c r="CB19" s="627"/>
      <c r="CC19" s="637"/>
      <c r="CD19" s="638"/>
      <c r="CE19" s="638"/>
      <c r="CF19" s="638"/>
      <c r="CG19" s="638"/>
      <c r="CH19" s="639"/>
      <c r="CI19" s="75"/>
      <c r="CJ19" s="593"/>
      <c r="CK19" s="594"/>
      <c r="CL19" s="594"/>
      <c r="CM19" s="594"/>
      <c r="CN19" s="594"/>
      <c r="CO19" s="595"/>
    </row>
    <row r="20" spans="1:93" ht="15" customHeight="1" x14ac:dyDescent="0.25">
      <c r="A20" s="75"/>
      <c r="B20" s="579"/>
      <c r="C20" s="579"/>
      <c r="D20" s="580"/>
      <c r="E20" s="620"/>
      <c r="F20" s="621"/>
      <c r="G20" s="621"/>
      <c r="H20" s="621"/>
      <c r="I20" s="621"/>
      <c r="J20" s="646" t="e">
        <f>IF(AND(Riesgos!#REF!="Alta",Riesgos!#REF!="Leve"),CONCATENATE("R",Riesgos!#REF!),"")</f>
        <v>#REF!</v>
      </c>
      <c r="K20" s="647"/>
      <c r="L20" s="647" t="e">
        <f>IF(AND(Riesgos!#REF!="Alta",Riesgos!#REF!="Leve"),CONCATENATE("R",Riesgos!#REF!),"")</f>
        <v>#REF!</v>
      </c>
      <c r="M20" s="647"/>
      <c r="N20" s="647" t="e">
        <f>IF(AND(Riesgos!#REF!="Alta",Riesgos!#REF!="Leve"),CONCATENATE("R",Riesgos!#REF!),"")</f>
        <v>#REF!</v>
      </c>
      <c r="O20" s="648"/>
      <c r="P20" s="646" t="e">
        <f>IF(AND(Riesgos!#REF!="Alta",Riesgos!#REF!="Menor"),CONCATENATE("R",Riesgos!#REF!),"")</f>
        <v>#REF!</v>
      </c>
      <c r="Q20" s="647"/>
      <c r="R20" s="647" t="e">
        <f>IF(AND(Riesgos!#REF!="Alta",Riesgos!#REF!="Menor"),CONCATENATE("R",Riesgos!#REF!),"")</f>
        <v>#REF!</v>
      </c>
      <c r="S20" s="647"/>
      <c r="T20" s="647" t="e">
        <f>IF(AND(Riesgos!#REF!="Alta",Riesgos!#REF!="Menor"),CONCATENATE("R",Riesgos!#REF!),"")</f>
        <v>#REF!</v>
      </c>
      <c r="U20" s="648"/>
      <c r="V20" s="630" t="e">
        <f>IF(AND(Riesgos!#REF!="Alta",Riesgos!#REF!="Moderado"),CONCATENATE("R",Riesgos!#REF!),"")</f>
        <v>#REF!</v>
      </c>
      <c r="W20" s="626"/>
      <c r="X20" s="626" t="e">
        <f>IF(AND(Riesgos!#REF!="Alta",Riesgos!#REF!="Moderado"),CONCATENATE("R",Riesgos!#REF!),"")</f>
        <v>#REF!</v>
      </c>
      <c r="Y20" s="626"/>
      <c r="Z20" s="626" t="e">
        <f>IF(AND(Riesgos!#REF!="Alta",Riesgos!#REF!="Moderado"),CONCATENATE("R",Riesgos!#REF!),"")</f>
        <v>#REF!</v>
      </c>
      <c r="AA20" s="627"/>
      <c r="AB20" s="630" t="e">
        <f>IF(AND(Riesgos!#REF!="Alta",Riesgos!#REF!="Mayor"),CONCATENATE("R",Riesgos!#REF!),"")</f>
        <v>#REF!</v>
      </c>
      <c r="AC20" s="626"/>
      <c r="AD20" s="626" t="e">
        <f>IF(AND(Riesgos!#REF!="Alta",Riesgos!#REF!="Mayor"),CONCATENATE("R",Riesgos!#REF!),"")</f>
        <v>#REF!</v>
      </c>
      <c r="AE20" s="626"/>
      <c r="AF20" s="626" t="e">
        <f>IF(AND(Riesgos!#REF!="Alta",Riesgos!#REF!="Mayor"),CONCATENATE("R",Riesgos!#REF!),"")</f>
        <v>#REF!</v>
      </c>
      <c r="AG20" s="627"/>
      <c r="AH20" s="637" t="e">
        <f>IF(AND(Riesgos!#REF!="Alta",Riesgos!#REF!="Catastrófico"),CONCATENATE("R",Riesgos!#REF!),"")</f>
        <v>#REF!</v>
      </c>
      <c r="AI20" s="638"/>
      <c r="AJ20" s="638" t="e">
        <f>IF(AND(Riesgos!#REF!="Alta",Riesgos!#REF!="Catastrófico"),CONCATENATE("R",Riesgos!#REF!),"")</f>
        <v>#REF!</v>
      </c>
      <c r="AK20" s="638"/>
      <c r="AL20" s="638" t="e">
        <f>IF(AND(Riesgos!#REF!="Alta",Riesgos!#REF!="Catastrófico"),CONCATENATE("R",Riesgos!#REF!),"")</f>
        <v>#REF!</v>
      </c>
      <c r="AM20" s="639"/>
      <c r="AN20" s="75"/>
      <c r="AO20" s="593"/>
      <c r="AP20" s="594"/>
      <c r="AQ20" s="594"/>
      <c r="AR20" s="594"/>
      <c r="AS20" s="594"/>
      <c r="AT20" s="595"/>
      <c r="AU20" s="75"/>
      <c r="AV20" s="75"/>
      <c r="AW20" s="579"/>
      <c r="AX20" s="579"/>
      <c r="AY20" s="580"/>
      <c r="AZ20" s="620"/>
      <c r="BA20" s="621"/>
      <c r="BB20" s="621"/>
      <c r="BC20" s="621"/>
      <c r="BD20" s="621"/>
      <c r="BE20" s="673"/>
      <c r="BF20" s="674"/>
      <c r="BG20" s="674"/>
      <c r="BH20" s="674"/>
      <c r="BI20" s="674"/>
      <c r="BJ20" s="676"/>
      <c r="BK20" s="673"/>
      <c r="BL20" s="674"/>
      <c r="BM20" s="674"/>
      <c r="BN20" s="674"/>
      <c r="BO20" s="674"/>
      <c r="BP20" s="676"/>
      <c r="BQ20" s="646"/>
      <c r="BR20" s="647"/>
      <c r="BS20" s="647"/>
      <c r="BT20" s="647"/>
      <c r="BU20" s="647"/>
      <c r="BV20" s="648"/>
      <c r="BW20" s="630"/>
      <c r="BX20" s="626"/>
      <c r="BY20" s="626"/>
      <c r="BZ20" s="626"/>
      <c r="CA20" s="626"/>
      <c r="CB20" s="627"/>
      <c r="CC20" s="637"/>
      <c r="CD20" s="638"/>
      <c r="CE20" s="638"/>
      <c r="CF20" s="638"/>
      <c r="CG20" s="638"/>
      <c r="CH20" s="639"/>
      <c r="CI20" s="75"/>
      <c r="CJ20" s="593"/>
      <c r="CK20" s="594"/>
      <c r="CL20" s="594"/>
      <c r="CM20" s="594"/>
      <c r="CN20" s="594"/>
      <c r="CO20" s="595"/>
    </row>
    <row r="21" spans="1:93" ht="15.75" customHeight="1" thickBot="1" x14ac:dyDescent="0.3">
      <c r="A21" s="75"/>
      <c r="B21" s="579"/>
      <c r="C21" s="579"/>
      <c r="D21" s="580"/>
      <c r="E21" s="623"/>
      <c r="F21" s="624"/>
      <c r="G21" s="624"/>
      <c r="H21" s="624"/>
      <c r="I21" s="624"/>
      <c r="J21" s="649"/>
      <c r="K21" s="650"/>
      <c r="L21" s="650"/>
      <c r="M21" s="650"/>
      <c r="N21" s="650"/>
      <c r="O21" s="651"/>
      <c r="P21" s="649"/>
      <c r="Q21" s="650"/>
      <c r="R21" s="650"/>
      <c r="S21" s="650"/>
      <c r="T21" s="650"/>
      <c r="U21" s="651"/>
      <c r="V21" s="634"/>
      <c r="W21" s="635"/>
      <c r="X21" s="635"/>
      <c r="Y21" s="635"/>
      <c r="Z21" s="635"/>
      <c r="AA21" s="636"/>
      <c r="AB21" s="634"/>
      <c r="AC21" s="635"/>
      <c r="AD21" s="635"/>
      <c r="AE21" s="635"/>
      <c r="AF21" s="635"/>
      <c r="AG21" s="636"/>
      <c r="AH21" s="640"/>
      <c r="AI21" s="641"/>
      <c r="AJ21" s="641"/>
      <c r="AK21" s="641"/>
      <c r="AL21" s="641"/>
      <c r="AM21" s="642"/>
      <c r="AN21" s="75"/>
      <c r="AO21" s="596"/>
      <c r="AP21" s="597"/>
      <c r="AQ21" s="597"/>
      <c r="AR21" s="597"/>
      <c r="AS21" s="597"/>
      <c r="AT21" s="598"/>
      <c r="AU21" s="75"/>
      <c r="AV21" s="75"/>
      <c r="AW21" s="579"/>
      <c r="AX21" s="579"/>
      <c r="AY21" s="580"/>
      <c r="AZ21" s="623"/>
      <c r="BA21" s="624"/>
      <c r="BB21" s="624"/>
      <c r="BC21" s="624"/>
      <c r="BD21" s="624"/>
      <c r="BE21" s="677"/>
      <c r="BF21" s="678"/>
      <c r="BG21" s="678"/>
      <c r="BH21" s="678"/>
      <c r="BI21" s="678"/>
      <c r="BJ21" s="679"/>
      <c r="BK21" s="677"/>
      <c r="BL21" s="678"/>
      <c r="BM21" s="678"/>
      <c r="BN21" s="678"/>
      <c r="BO21" s="678"/>
      <c r="BP21" s="679"/>
      <c r="BQ21" s="649"/>
      <c r="BR21" s="650"/>
      <c r="BS21" s="650"/>
      <c r="BT21" s="650"/>
      <c r="BU21" s="650"/>
      <c r="BV21" s="651"/>
      <c r="BW21" s="634"/>
      <c r="BX21" s="635"/>
      <c r="BY21" s="635"/>
      <c r="BZ21" s="635"/>
      <c r="CA21" s="635"/>
      <c r="CB21" s="636"/>
      <c r="CC21" s="640"/>
      <c r="CD21" s="641"/>
      <c r="CE21" s="641"/>
      <c r="CF21" s="641"/>
      <c r="CG21" s="641"/>
      <c r="CH21" s="642"/>
      <c r="CI21" s="75"/>
      <c r="CJ21" s="596"/>
      <c r="CK21" s="597"/>
      <c r="CL21" s="597"/>
      <c r="CM21" s="597"/>
      <c r="CN21" s="597"/>
      <c r="CO21" s="598"/>
    </row>
    <row r="22" spans="1:93" ht="15" customHeight="1" x14ac:dyDescent="0.25">
      <c r="A22" s="75"/>
      <c r="B22" s="579"/>
      <c r="C22" s="579"/>
      <c r="D22" s="580"/>
      <c r="E22" s="617" t="s">
        <v>112</v>
      </c>
      <c r="F22" s="618"/>
      <c r="G22" s="618"/>
      <c r="H22" s="618"/>
      <c r="I22" s="619"/>
      <c r="J22" s="652" t="e">
        <f>IF(AND(Riesgos!#REF!="Media",Riesgos!#REF!="Leve"),CONCATENATE("R",Riesgos!$A$7),"")</f>
        <v>#REF!</v>
      </c>
      <c r="K22" s="653"/>
      <c r="L22" s="653" t="e">
        <f>IF(AND(Riesgos!#REF!="Media",Riesgos!#REF!="Leve"),CONCATENATE("R",Riesgos!#REF!),"")</f>
        <v>#REF!</v>
      </c>
      <c r="M22" s="653"/>
      <c r="N22" s="653" t="e">
        <f>IF(AND(Riesgos!#REF!="Media",Riesgos!#REF!="Leve"),CONCATENATE("R",Riesgos!#REF!),"")</f>
        <v>#REF!</v>
      </c>
      <c r="O22" s="654"/>
      <c r="P22" s="652" t="e">
        <f>IF(AND(Riesgos!#REF!="Media",Riesgos!#REF!="Menor"),CONCATENATE("R",Riesgos!$A$7),"")</f>
        <v>#REF!</v>
      </c>
      <c r="Q22" s="653"/>
      <c r="R22" s="653" t="e">
        <f>IF(AND(Riesgos!#REF!="Media",Riesgos!#REF!="Menor"),CONCATENATE("R",Riesgos!#REF!),"")</f>
        <v>#REF!</v>
      </c>
      <c r="S22" s="653"/>
      <c r="T22" s="653" t="e">
        <f>IF(AND(Riesgos!#REF!="Media",Riesgos!#REF!="Menor"),CONCATENATE("R",Riesgos!#REF!),"")</f>
        <v>#REF!</v>
      </c>
      <c r="U22" s="654"/>
      <c r="V22" s="652" t="e">
        <f>IF(AND(Riesgos!#REF!="Media",Riesgos!#REF!="Moderado"),CONCATENATE("R",Riesgos!$A$7),"")</f>
        <v>#REF!</v>
      </c>
      <c r="W22" s="653"/>
      <c r="X22" s="653" t="e">
        <f>IF(AND(Riesgos!#REF!="Media",Riesgos!#REF!="Moderado"),CONCATENATE("R",Riesgos!#REF!),"")</f>
        <v>#REF!</v>
      </c>
      <c r="Y22" s="653"/>
      <c r="Z22" s="653" t="e">
        <f>IF(AND(Riesgos!#REF!="Media",Riesgos!#REF!="Moderado"),CONCATENATE("R",Riesgos!#REF!),"")</f>
        <v>#REF!</v>
      </c>
      <c r="AA22" s="654"/>
      <c r="AB22" s="628" t="e">
        <f>IF(AND(Riesgos!#REF!="Media",Riesgos!#REF!="Mayor"),CONCATENATE("R",Riesgos!$A$7),"")</f>
        <v>#REF!</v>
      </c>
      <c r="AC22" s="629"/>
      <c r="AD22" s="629" t="e">
        <f>IF(AND(Riesgos!#REF!="Media",Riesgos!#REF!="Mayor"),CONCATENATE("R",Riesgos!#REF!),"")</f>
        <v>#REF!</v>
      </c>
      <c r="AE22" s="629"/>
      <c r="AF22" s="629" t="e">
        <f>IF(AND(Riesgos!#REF!="Media",Riesgos!#REF!="Mayor"),CONCATENATE("R",Riesgos!#REF!),"")</f>
        <v>#REF!</v>
      </c>
      <c r="AG22" s="631"/>
      <c r="AH22" s="643" t="e">
        <f>IF(AND(Riesgos!#REF!="Media",Riesgos!#REF!="Catastrófico"),CONCATENATE("R",Riesgos!$A$7),"")</f>
        <v>#REF!</v>
      </c>
      <c r="AI22" s="644"/>
      <c r="AJ22" s="644" t="e">
        <f>IF(AND(Riesgos!#REF!="Media",Riesgos!#REF!="Catastrófico"),CONCATENATE("R",Riesgos!#REF!),"")</f>
        <v>#REF!</v>
      </c>
      <c r="AK22" s="644"/>
      <c r="AL22" s="644" t="e">
        <f>IF(AND(Riesgos!#REF!="Media",Riesgos!#REF!="Catastrófico"),CONCATENATE("R",Riesgos!#REF!),"")</f>
        <v>#REF!</v>
      </c>
      <c r="AM22" s="645"/>
      <c r="AN22" s="75"/>
      <c r="AO22" s="599" t="s">
        <v>76</v>
      </c>
      <c r="AP22" s="600"/>
      <c r="AQ22" s="600"/>
      <c r="AR22" s="600"/>
      <c r="AS22" s="600"/>
      <c r="AT22" s="601"/>
      <c r="AU22" s="75"/>
      <c r="AV22" s="75"/>
      <c r="AW22" s="579"/>
      <c r="AX22" s="579"/>
      <c r="AY22" s="580"/>
      <c r="AZ22" s="617" t="s">
        <v>310</v>
      </c>
      <c r="BA22" s="618"/>
      <c r="BB22" s="618"/>
      <c r="BC22" s="618"/>
      <c r="BD22" s="619"/>
      <c r="BE22" s="671"/>
      <c r="BF22" s="672"/>
      <c r="BG22" s="672"/>
      <c r="BH22" s="672"/>
      <c r="BI22" s="672"/>
      <c r="BJ22" s="675"/>
      <c r="BK22" s="671"/>
      <c r="BL22" s="672"/>
      <c r="BM22" s="672"/>
      <c r="BN22" s="672"/>
      <c r="BO22" s="672"/>
      <c r="BP22" s="675"/>
      <c r="BQ22" s="652"/>
      <c r="BR22" s="653"/>
      <c r="BS22" s="653"/>
      <c r="BT22" s="653"/>
      <c r="BU22" s="653"/>
      <c r="BV22" s="654"/>
      <c r="BW22" s="628"/>
      <c r="BX22" s="629"/>
      <c r="BY22" s="629"/>
      <c r="BZ22" s="629"/>
      <c r="CA22" s="629"/>
      <c r="CB22" s="631"/>
      <c r="CC22" s="643"/>
      <c r="CD22" s="644"/>
      <c r="CE22" s="644"/>
      <c r="CF22" s="644"/>
      <c r="CG22" s="644"/>
      <c r="CH22" s="645"/>
      <c r="CI22" s="75"/>
      <c r="CJ22" s="599" t="s">
        <v>76</v>
      </c>
      <c r="CK22" s="600"/>
      <c r="CL22" s="600"/>
      <c r="CM22" s="600"/>
      <c r="CN22" s="600"/>
      <c r="CO22" s="601"/>
    </row>
    <row r="23" spans="1:93" ht="15" customHeight="1" x14ac:dyDescent="0.25">
      <c r="A23" s="75"/>
      <c r="B23" s="579"/>
      <c r="C23" s="579"/>
      <c r="D23" s="580"/>
      <c r="E23" s="620"/>
      <c r="F23" s="621"/>
      <c r="G23" s="621"/>
      <c r="H23" s="621"/>
      <c r="I23" s="622"/>
      <c r="J23" s="646"/>
      <c r="K23" s="647"/>
      <c r="L23" s="647"/>
      <c r="M23" s="647"/>
      <c r="N23" s="647"/>
      <c r="O23" s="648"/>
      <c r="P23" s="646"/>
      <c r="Q23" s="647"/>
      <c r="R23" s="647"/>
      <c r="S23" s="647"/>
      <c r="T23" s="647"/>
      <c r="U23" s="648"/>
      <c r="V23" s="646"/>
      <c r="W23" s="647"/>
      <c r="X23" s="647"/>
      <c r="Y23" s="647"/>
      <c r="Z23" s="647"/>
      <c r="AA23" s="648"/>
      <c r="AB23" s="630"/>
      <c r="AC23" s="626"/>
      <c r="AD23" s="626"/>
      <c r="AE23" s="626"/>
      <c r="AF23" s="626"/>
      <c r="AG23" s="627"/>
      <c r="AH23" s="637"/>
      <c r="AI23" s="638"/>
      <c r="AJ23" s="638"/>
      <c r="AK23" s="638"/>
      <c r="AL23" s="638"/>
      <c r="AM23" s="639"/>
      <c r="AN23" s="75"/>
      <c r="AO23" s="602"/>
      <c r="AP23" s="603"/>
      <c r="AQ23" s="603"/>
      <c r="AR23" s="603"/>
      <c r="AS23" s="603"/>
      <c r="AT23" s="604"/>
      <c r="AU23" s="75"/>
      <c r="AV23" s="75"/>
      <c r="AW23" s="579"/>
      <c r="AX23" s="579"/>
      <c r="AY23" s="580"/>
      <c r="AZ23" s="620"/>
      <c r="BA23" s="621"/>
      <c r="BB23" s="621"/>
      <c r="BC23" s="621"/>
      <c r="BD23" s="622"/>
      <c r="BE23" s="673"/>
      <c r="BF23" s="674"/>
      <c r="BG23" s="674"/>
      <c r="BH23" s="674"/>
      <c r="BI23" s="674"/>
      <c r="BJ23" s="676"/>
      <c r="BK23" s="673"/>
      <c r="BL23" s="674"/>
      <c r="BM23" s="674"/>
      <c r="BN23" s="674"/>
      <c r="BO23" s="674"/>
      <c r="BP23" s="676"/>
      <c r="BQ23" s="646"/>
      <c r="BR23" s="647"/>
      <c r="BS23" s="647"/>
      <c r="BT23" s="647"/>
      <c r="BU23" s="647"/>
      <c r="BV23" s="648"/>
      <c r="BW23" s="630"/>
      <c r="BX23" s="626"/>
      <c r="BY23" s="626"/>
      <c r="BZ23" s="626"/>
      <c r="CA23" s="626"/>
      <c r="CB23" s="627"/>
      <c r="CC23" s="637"/>
      <c r="CD23" s="638"/>
      <c r="CE23" s="638"/>
      <c r="CF23" s="638"/>
      <c r="CG23" s="638"/>
      <c r="CH23" s="639"/>
      <c r="CI23" s="75"/>
      <c r="CJ23" s="602"/>
      <c r="CK23" s="603"/>
      <c r="CL23" s="603"/>
      <c r="CM23" s="603"/>
      <c r="CN23" s="603"/>
      <c r="CO23" s="604"/>
    </row>
    <row r="24" spans="1:93" ht="15" customHeight="1" x14ac:dyDescent="0.25">
      <c r="A24" s="75"/>
      <c r="B24" s="579"/>
      <c r="C24" s="579"/>
      <c r="D24" s="580"/>
      <c r="E24" s="620"/>
      <c r="F24" s="621"/>
      <c r="G24" s="621"/>
      <c r="H24" s="621"/>
      <c r="I24" s="622"/>
      <c r="J24" s="646" t="e">
        <f>IF(AND(Riesgos!#REF!="Media",Riesgos!#REF!="Leve"),CONCATENATE("R",Riesgos!#REF!),"")</f>
        <v>#REF!</v>
      </c>
      <c r="K24" s="647"/>
      <c r="L24" s="647" t="e">
        <f>IF(AND(Riesgos!#REF!="Media",Riesgos!#REF!="Leve"),CONCATENATE("R",Riesgos!#REF!),"")</f>
        <v>#REF!</v>
      </c>
      <c r="M24" s="647"/>
      <c r="N24" s="647" t="e">
        <f>IF(AND(Riesgos!#REF!="Media",Riesgos!#REF!="Leve"),CONCATENATE("R",Riesgos!#REF!),"")</f>
        <v>#REF!</v>
      </c>
      <c r="O24" s="648"/>
      <c r="P24" s="646" t="e">
        <f>IF(AND(Riesgos!#REF!="Media",Riesgos!#REF!="Menor"),CONCATENATE("R",Riesgos!#REF!),"")</f>
        <v>#REF!</v>
      </c>
      <c r="Q24" s="647"/>
      <c r="R24" s="647" t="e">
        <f>IF(AND(Riesgos!#REF!="Media",Riesgos!#REF!="Menor"),CONCATENATE("R",Riesgos!#REF!),"")</f>
        <v>#REF!</v>
      </c>
      <c r="S24" s="647"/>
      <c r="T24" s="647" t="e">
        <f>IF(AND(Riesgos!#REF!="Media",Riesgos!#REF!="Menor"),CONCATENATE("R",Riesgos!#REF!),"")</f>
        <v>#REF!</v>
      </c>
      <c r="U24" s="648"/>
      <c r="V24" s="646" t="e">
        <f>IF(AND(Riesgos!#REF!="Media",Riesgos!#REF!="Moderado"),CONCATENATE("R",Riesgos!#REF!),"")</f>
        <v>#REF!</v>
      </c>
      <c r="W24" s="647"/>
      <c r="X24" s="647" t="e">
        <f>IF(AND(Riesgos!#REF!="Media",Riesgos!#REF!="Moderado"),CONCATENATE("R",Riesgos!#REF!),"")</f>
        <v>#REF!</v>
      </c>
      <c r="Y24" s="647"/>
      <c r="Z24" s="647" t="e">
        <f>IF(AND(Riesgos!#REF!="Media",Riesgos!#REF!="Moderado"),CONCATENATE("R",Riesgos!#REF!),"")</f>
        <v>#REF!</v>
      </c>
      <c r="AA24" s="648"/>
      <c r="AB24" s="630" t="e">
        <f>IF(AND(Riesgos!#REF!="Media",Riesgos!#REF!="Mayor"),CONCATENATE("R",Riesgos!#REF!),"")</f>
        <v>#REF!</v>
      </c>
      <c r="AC24" s="626"/>
      <c r="AD24" s="626" t="e">
        <f>IF(AND(Riesgos!#REF!="Media",Riesgos!#REF!="Mayor"),CONCATENATE("R",Riesgos!#REF!),"")</f>
        <v>#REF!</v>
      </c>
      <c r="AE24" s="626"/>
      <c r="AF24" s="626" t="e">
        <f>IF(AND(Riesgos!#REF!="Media",Riesgos!#REF!="Mayor"),CONCATENATE("R",Riesgos!#REF!),"")</f>
        <v>#REF!</v>
      </c>
      <c r="AG24" s="627"/>
      <c r="AH24" s="637" t="e">
        <f>IF(AND(Riesgos!#REF!="Media",Riesgos!#REF!="Catastrófico"),CONCATENATE("R",Riesgos!#REF!),"")</f>
        <v>#REF!</v>
      </c>
      <c r="AI24" s="638"/>
      <c r="AJ24" s="638" t="e">
        <f>IF(AND(Riesgos!#REF!="Media",Riesgos!#REF!="Catastrófico"),CONCATENATE("R",Riesgos!#REF!),"")</f>
        <v>#REF!</v>
      </c>
      <c r="AK24" s="638"/>
      <c r="AL24" s="638" t="e">
        <f>IF(AND(Riesgos!#REF!="Media",Riesgos!#REF!="Catastrófico"),CONCATENATE("R",Riesgos!#REF!),"")</f>
        <v>#REF!</v>
      </c>
      <c r="AM24" s="639"/>
      <c r="AN24" s="75"/>
      <c r="AO24" s="602"/>
      <c r="AP24" s="603"/>
      <c r="AQ24" s="603"/>
      <c r="AR24" s="603"/>
      <c r="AS24" s="603"/>
      <c r="AT24" s="604"/>
      <c r="AU24" s="75"/>
      <c r="AV24" s="75"/>
      <c r="AW24" s="579"/>
      <c r="AX24" s="579"/>
      <c r="AY24" s="580"/>
      <c r="AZ24" s="620"/>
      <c r="BA24" s="621"/>
      <c r="BB24" s="621"/>
      <c r="BC24" s="621"/>
      <c r="BD24" s="622"/>
      <c r="BE24" s="673"/>
      <c r="BF24" s="674"/>
      <c r="BG24" s="674"/>
      <c r="BH24" s="674"/>
      <c r="BI24" s="674"/>
      <c r="BJ24" s="676"/>
      <c r="BK24" s="673"/>
      <c r="BL24" s="674"/>
      <c r="BM24" s="674"/>
      <c r="BN24" s="674"/>
      <c r="BO24" s="674"/>
      <c r="BP24" s="676"/>
      <c r="BQ24" s="646"/>
      <c r="BR24" s="647"/>
      <c r="BS24" s="647"/>
      <c r="BT24" s="647"/>
      <c r="BU24" s="647"/>
      <c r="BV24" s="648"/>
      <c r="BW24" s="630"/>
      <c r="BX24" s="626"/>
      <c r="BY24" s="626"/>
      <c r="BZ24" s="626"/>
      <c r="CA24" s="626"/>
      <c r="CB24" s="627"/>
      <c r="CC24" s="637"/>
      <c r="CD24" s="638"/>
      <c r="CE24" s="638"/>
      <c r="CF24" s="638"/>
      <c r="CG24" s="638"/>
      <c r="CH24" s="639"/>
      <c r="CI24" s="75"/>
      <c r="CJ24" s="602"/>
      <c r="CK24" s="603"/>
      <c r="CL24" s="603"/>
      <c r="CM24" s="603"/>
      <c r="CN24" s="603"/>
      <c r="CO24" s="604"/>
    </row>
    <row r="25" spans="1:93" ht="15" customHeight="1" x14ac:dyDescent="0.25">
      <c r="A25" s="75"/>
      <c r="B25" s="579"/>
      <c r="C25" s="579"/>
      <c r="D25" s="580"/>
      <c r="E25" s="620"/>
      <c r="F25" s="621"/>
      <c r="G25" s="621"/>
      <c r="H25" s="621"/>
      <c r="I25" s="622"/>
      <c r="J25" s="646"/>
      <c r="K25" s="647"/>
      <c r="L25" s="647"/>
      <c r="M25" s="647"/>
      <c r="N25" s="647"/>
      <c r="O25" s="648"/>
      <c r="P25" s="646"/>
      <c r="Q25" s="647"/>
      <c r="R25" s="647"/>
      <c r="S25" s="647"/>
      <c r="T25" s="647"/>
      <c r="U25" s="648"/>
      <c r="V25" s="646"/>
      <c r="W25" s="647"/>
      <c r="X25" s="647"/>
      <c r="Y25" s="647"/>
      <c r="Z25" s="647"/>
      <c r="AA25" s="648"/>
      <c r="AB25" s="630"/>
      <c r="AC25" s="626"/>
      <c r="AD25" s="626"/>
      <c r="AE25" s="626"/>
      <c r="AF25" s="626"/>
      <c r="AG25" s="627"/>
      <c r="AH25" s="637"/>
      <c r="AI25" s="638"/>
      <c r="AJ25" s="638"/>
      <c r="AK25" s="638"/>
      <c r="AL25" s="638"/>
      <c r="AM25" s="639"/>
      <c r="AN25" s="75"/>
      <c r="AO25" s="602"/>
      <c r="AP25" s="603"/>
      <c r="AQ25" s="603"/>
      <c r="AR25" s="603"/>
      <c r="AS25" s="603"/>
      <c r="AT25" s="604"/>
      <c r="AU25" s="75"/>
      <c r="AV25" s="75"/>
      <c r="AW25" s="579"/>
      <c r="AX25" s="579"/>
      <c r="AY25" s="580"/>
      <c r="AZ25" s="620"/>
      <c r="BA25" s="621"/>
      <c r="BB25" s="621"/>
      <c r="BC25" s="621"/>
      <c r="BD25" s="622"/>
      <c r="BE25" s="673"/>
      <c r="BF25" s="674"/>
      <c r="BG25" s="674"/>
      <c r="BH25" s="674"/>
      <c r="BI25" s="674"/>
      <c r="BJ25" s="676"/>
      <c r="BK25" s="673"/>
      <c r="BL25" s="674"/>
      <c r="BM25" s="674"/>
      <c r="BN25" s="674"/>
      <c r="BO25" s="674"/>
      <c r="BP25" s="676"/>
      <c r="BQ25" s="646"/>
      <c r="BR25" s="647"/>
      <c r="BS25" s="647"/>
      <c r="BT25" s="647"/>
      <c r="BU25" s="647"/>
      <c r="BV25" s="648"/>
      <c r="BW25" s="630"/>
      <c r="BX25" s="626"/>
      <c r="BY25" s="626"/>
      <c r="BZ25" s="626"/>
      <c r="CA25" s="626"/>
      <c r="CB25" s="627"/>
      <c r="CC25" s="637"/>
      <c r="CD25" s="638"/>
      <c r="CE25" s="638"/>
      <c r="CF25" s="638"/>
      <c r="CG25" s="638"/>
      <c r="CH25" s="639"/>
      <c r="CI25" s="75"/>
      <c r="CJ25" s="602"/>
      <c r="CK25" s="603"/>
      <c r="CL25" s="603"/>
      <c r="CM25" s="603"/>
      <c r="CN25" s="603"/>
      <c r="CO25" s="604"/>
    </row>
    <row r="26" spans="1:93" ht="15" customHeight="1" x14ac:dyDescent="0.25">
      <c r="A26" s="75"/>
      <c r="B26" s="579"/>
      <c r="C26" s="579"/>
      <c r="D26" s="580"/>
      <c r="E26" s="620"/>
      <c r="F26" s="621"/>
      <c r="G26" s="621"/>
      <c r="H26" s="621"/>
      <c r="I26" s="622"/>
      <c r="J26" s="646" t="e">
        <f>IF(AND(Riesgos!#REF!="Media",Riesgos!#REF!="Leve"),CONCATENATE("R",Riesgos!#REF!),"")</f>
        <v>#REF!</v>
      </c>
      <c r="K26" s="647"/>
      <c r="L26" s="647" t="e">
        <f>IF(AND(Riesgos!#REF!="Media",Riesgos!#REF!="Leve"),CONCATENATE("R",Riesgos!#REF!),"")</f>
        <v>#REF!</v>
      </c>
      <c r="M26" s="647"/>
      <c r="N26" s="647" t="e">
        <f>IF(AND(Riesgos!#REF!="Media",Riesgos!#REF!="Leve"),CONCATENATE("R",Riesgos!#REF!),"")</f>
        <v>#REF!</v>
      </c>
      <c r="O26" s="648"/>
      <c r="P26" s="646" t="e">
        <f>IF(AND(Riesgos!#REF!="Media",Riesgos!#REF!="Menor"),CONCATENATE("R",Riesgos!#REF!),"")</f>
        <v>#REF!</v>
      </c>
      <c r="Q26" s="647"/>
      <c r="R26" s="647" t="e">
        <f>IF(AND(Riesgos!#REF!="Media",Riesgos!#REF!="Menor"),CONCATENATE("R",Riesgos!#REF!),"")</f>
        <v>#REF!</v>
      </c>
      <c r="S26" s="647"/>
      <c r="T26" s="647" t="e">
        <f>IF(AND(Riesgos!#REF!="Media",Riesgos!#REF!="Menor"),CONCATENATE("R",Riesgos!#REF!),"")</f>
        <v>#REF!</v>
      </c>
      <c r="U26" s="648"/>
      <c r="V26" s="646" t="e">
        <f>IF(AND(Riesgos!#REF!="Media",Riesgos!#REF!="Moderado"),CONCATENATE("R",Riesgos!#REF!),"")</f>
        <v>#REF!</v>
      </c>
      <c r="W26" s="647"/>
      <c r="X26" s="647" t="e">
        <f>IF(AND(Riesgos!#REF!="Media",Riesgos!#REF!="Moderado"),CONCATENATE("R",Riesgos!#REF!),"")</f>
        <v>#REF!</v>
      </c>
      <c r="Y26" s="647"/>
      <c r="Z26" s="647" t="e">
        <f>IF(AND(Riesgos!#REF!="Media",Riesgos!#REF!="Moderado"),CONCATENATE("R",Riesgos!#REF!),"")</f>
        <v>#REF!</v>
      </c>
      <c r="AA26" s="648"/>
      <c r="AB26" s="630" t="e">
        <f>IF(AND(Riesgos!#REF!="Media",Riesgos!#REF!="Mayor"),CONCATENATE("R",Riesgos!#REF!),"")</f>
        <v>#REF!</v>
      </c>
      <c r="AC26" s="626"/>
      <c r="AD26" s="626" t="e">
        <f>IF(AND(Riesgos!#REF!="Media",Riesgos!#REF!="Mayor"),CONCATENATE("R",Riesgos!#REF!),"")</f>
        <v>#REF!</v>
      </c>
      <c r="AE26" s="626"/>
      <c r="AF26" s="626" t="e">
        <f>IF(AND(Riesgos!#REF!="Media",Riesgos!#REF!="Mayor"),CONCATENATE("R",Riesgos!#REF!),"")</f>
        <v>#REF!</v>
      </c>
      <c r="AG26" s="627"/>
      <c r="AH26" s="637" t="e">
        <f>IF(AND(Riesgos!#REF!="Media",Riesgos!#REF!="Catastrófico"),CONCATENATE("R",Riesgos!#REF!),"")</f>
        <v>#REF!</v>
      </c>
      <c r="AI26" s="638"/>
      <c r="AJ26" s="638" t="e">
        <f>IF(AND(Riesgos!#REF!="Media",Riesgos!#REF!="Catastrófico"),CONCATENATE("R",Riesgos!#REF!),"")</f>
        <v>#REF!</v>
      </c>
      <c r="AK26" s="638"/>
      <c r="AL26" s="638" t="e">
        <f>IF(AND(Riesgos!#REF!="Media",Riesgos!#REF!="Catastrófico"),CONCATENATE("R",Riesgos!#REF!),"")</f>
        <v>#REF!</v>
      </c>
      <c r="AM26" s="639"/>
      <c r="AN26" s="75"/>
      <c r="AO26" s="602"/>
      <c r="AP26" s="603"/>
      <c r="AQ26" s="603"/>
      <c r="AR26" s="603"/>
      <c r="AS26" s="603"/>
      <c r="AT26" s="604"/>
      <c r="AU26" s="75"/>
      <c r="AV26" s="75"/>
      <c r="AW26" s="579"/>
      <c r="AX26" s="579"/>
      <c r="AY26" s="580"/>
      <c r="AZ26" s="620"/>
      <c r="BA26" s="621"/>
      <c r="BB26" s="621"/>
      <c r="BC26" s="621"/>
      <c r="BD26" s="622"/>
      <c r="BE26" s="673"/>
      <c r="BF26" s="674"/>
      <c r="BG26" s="674"/>
      <c r="BH26" s="674"/>
      <c r="BI26" s="674"/>
      <c r="BJ26" s="676"/>
      <c r="BK26" s="673"/>
      <c r="BL26" s="674"/>
      <c r="BM26" s="674"/>
      <c r="BN26" s="674"/>
      <c r="BO26" s="674"/>
      <c r="BP26" s="676"/>
      <c r="BQ26" s="646"/>
      <c r="BR26" s="647"/>
      <c r="BS26" s="647"/>
      <c r="BT26" s="647"/>
      <c r="BU26" s="647"/>
      <c r="BV26" s="648"/>
      <c r="BW26" s="630"/>
      <c r="BX26" s="626"/>
      <c r="BY26" s="626"/>
      <c r="BZ26" s="626"/>
      <c r="CA26" s="626"/>
      <c r="CB26" s="627"/>
      <c r="CC26" s="637"/>
      <c r="CD26" s="638"/>
      <c r="CE26" s="638"/>
      <c r="CF26" s="638"/>
      <c r="CG26" s="638"/>
      <c r="CH26" s="639"/>
      <c r="CI26" s="75"/>
      <c r="CJ26" s="602"/>
      <c r="CK26" s="603"/>
      <c r="CL26" s="603"/>
      <c r="CM26" s="603"/>
      <c r="CN26" s="603"/>
      <c r="CO26" s="604"/>
    </row>
    <row r="27" spans="1:93" ht="15" customHeight="1" x14ac:dyDescent="0.25">
      <c r="A27" s="75"/>
      <c r="B27" s="579"/>
      <c r="C27" s="579"/>
      <c r="D27" s="580"/>
      <c r="E27" s="620"/>
      <c r="F27" s="621"/>
      <c r="G27" s="621"/>
      <c r="H27" s="621"/>
      <c r="I27" s="622"/>
      <c r="J27" s="646"/>
      <c r="K27" s="647"/>
      <c r="L27" s="647"/>
      <c r="M27" s="647"/>
      <c r="N27" s="647"/>
      <c r="O27" s="648"/>
      <c r="P27" s="646"/>
      <c r="Q27" s="647"/>
      <c r="R27" s="647"/>
      <c r="S27" s="647"/>
      <c r="T27" s="647"/>
      <c r="U27" s="648"/>
      <c r="V27" s="646"/>
      <c r="W27" s="647"/>
      <c r="X27" s="647"/>
      <c r="Y27" s="647"/>
      <c r="Z27" s="647"/>
      <c r="AA27" s="648"/>
      <c r="AB27" s="630"/>
      <c r="AC27" s="626"/>
      <c r="AD27" s="626"/>
      <c r="AE27" s="626"/>
      <c r="AF27" s="626"/>
      <c r="AG27" s="627"/>
      <c r="AH27" s="637"/>
      <c r="AI27" s="638"/>
      <c r="AJ27" s="638"/>
      <c r="AK27" s="638"/>
      <c r="AL27" s="638"/>
      <c r="AM27" s="639"/>
      <c r="AN27" s="75"/>
      <c r="AO27" s="602"/>
      <c r="AP27" s="603"/>
      <c r="AQ27" s="603"/>
      <c r="AR27" s="603"/>
      <c r="AS27" s="603"/>
      <c r="AT27" s="604"/>
      <c r="AU27" s="75"/>
      <c r="AV27" s="75"/>
      <c r="AW27" s="579"/>
      <c r="AX27" s="579"/>
      <c r="AY27" s="580"/>
      <c r="AZ27" s="620"/>
      <c r="BA27" s="621"/>
      <c r="BB27" s="621"/>
      <c r="BC27" s="621"/>
      <c r="BD27" s="622"/>
      <c r="BE27" s="673"/>
      <c r="BF27" s="674"/>
      <c r="BG27" s="674"/>
      <c r="BH27" s="674"/>
      <c r="BI27" s="674"/>
      <c r="BJ27" s="676"/>
      <c r="BK27" s="673"/>
      <c r="BL27" s="674"/>
      <c r="BM27" s="674"/>
      <c r="BN27" s="674"/>
      <c r="BO27" s="674"/>
      <c r="BP27" s="676"/>
      <c r="BQ27" s="646"/>
      <c r="BR27" s="647"/>
      <c r="BS27" s="647"/>
      <c r="BT27" s="647"/>
      <c r="BU27" s="647"/>
      <c r="BV27" s="648"/>
      <c r="BW27" s="630"/>
      <c r="BX27" s="626"/>
      <c r="BY27" s="626"/>
      <c r="BZ27" s="626"/>
      <c r="CA27" s="626"/>
      <c r="CB27" s="627"/>
      <c r="CC27" s="637"/>
      <c r="CD27" s="638"/>
      <c r="CE27" s="638"/>
      <c r="CF27" s="638"/>
      <c r="CG27" s="638"/>
      <c r="CH27" s="639"/>
      <c r="CI27" s="75"/>
      <c r="CJ27" s="602"/>
      <c r="CK27" s="603"/>
      <c r="CL27" s="603"/>
      <c r="CM27" s="603"/>
      <c r="CN27" s="603"/>
      <c r="CO27" s="604"/>
    </row>
    <row r="28" spans="1:93" ht="15" customHeight="1" x14ac:dyDescent="0.25">
      <c r="A28" s="75"/>
      <c r="B28" s="579"/>
      <c r="C28" s="579"/>
      <c r="D28" s="580"/>
      <c r="E28" s="620"/>
      <c r="F28" s="621"/>
      <c r="G28" s="621"/>
      <c r="H28" s="621"/>
      <c r="I28" s="622"/>
      <c r="J28" s="646" t="e">
        <f>IF(AND(Riesgos!#REF!="Media",Riesgos!#REF!="Leve"),CONCATENATE("R",Riesgos!#REF!),"")</f>
        <v>#REF!</v>
      </c>
      <c r="K28" s="647"/>
      <c r="L28" s="647" t="e">
        <f>IF(AND(Riesgos!#REF!="Media",Riesgos!#REF!="Leve"),CONCATENATE("R",Riesgos!#REF!),"")</f>
        <v>#REF!</v>
      </c>
      <c r="M28" s="647"/>
      <c r="N28" s="647" t="e">
        <f>IF(AND(Riesgos!#REF!="Media",Riesgos!#REF!="Leve"),CONCATENATE("R",Riesgos!#REF!),"")</f>
        <v>#REF!</v>
      </c>
      <c r="O28" s="648"/>
      <c r="P28" s="646" t="e">
        <f>IF(AND(Riesgos!#REF!="Media",Riesgos!#REF!="Menor"),CONCATENATE("R",Riesgos!#REF!),"")</f>
        <v>#REF!</v>
      </c>
      <c r="Q28" s="647"/>
      <c r="R28" s="647" t="e">
        <f>IF(AND(Riesgos!#REF!="Media",Riesgos!#REF!="Menor"),CONCATENATE("R",Riesgos!#REF!),"")</f>
        <v>#REF!</v>
      </c>
      <c r="S28" s="647"/>
      <c r="T28" s="647" t="e">
        <f>IF(AND(Riesgos!#REF!="Media",Riesgos!#REF!="Menor"),CONCATENATE("R",Riesgos!#REF!),"")</f>
        <v>#REF!</v>
      </c>
      <c r="U28" s="648"/>
      <c r="V28" s="646" t="e">
        <f>IF(AND(Riesgos!#REF!="Media",Riesgos!#REF!="Moderado"),CONCATENATE("R",Riesgos!#REF!),"")</f>
        <v>#REF!</v>
      </c>
      <c r="W28" s="647"/>
      <c r="X28" s="647" t="e">
        <f>IF(AND(Riesgos!#REF!="Media",Riesgos!#REF!="Moderado"),CONCATENATE("R",Riesgos!#REF!),"")</f>
        <v>#REF!</v>
      </c>
      <c r="Y28" s="647"/>
      <c r="Z28" s="647" t="e">
        <f>IF(AND(Riesgos!#REF!="Media",Riesgos!#REF!="Moderado"),CONCATENATE("R",Riesgos!#REF!),"")</f>
        <v>#REF!</v>
      </c>
      <c r="AA28" s="648"/>
      <c r="AB28" s="630" t="e">
        <f>IF(AND(Riesgos!#REF!="Media",Riesgos!#REF!="Mayor"),CONCATENATE("R",Riesgos!#REF!),"")</f>
        <v>#REF!</v>
      </c>
      <c r="AC28" s="626"/>
      <c r="AD28" s="626" t="e">
        <f>IF(AND(Riesgos!#REF!="Media",Riesgos!#REF!="Mayor"),CONCATENATE("R",Riesgos!#REF!),"")</f>
        <v>#REF!</v>
      </c>
      <c r="AE28" s="626"/>
      <c r="AF28" s="626" t="e">
        <f>IF(AND(Riesgos!#REF!="Media",Riesgos!#REF!="Mayor"),CONCATENATE("R",Riesgos!#REF!),"")</f>
        <v>#REF!</v>
      </c>
      <c r="AG28" s="627"/>
      <c r="AH28" s="637" t="e">
        <f>IF(AND(Riesgos!#REF!="Media",Riesgos!#REF!="Catastrófico"),CONCATENATE("R",Riesgos!#REF!),"")</f>
        <v>#REF!</v>
      </c>
      <c r="AI28" s="638"/>
      <c r="AJ28" s="638" t="e">
        <f>IF(AND(Riesgos!#REF!="Media",Riesgos!#REF!="Catastrófico"),CONCATENATE("R",Riesgos!#REF!),"")</f>
        <v>#REF!</v>
      </c>
      <c r="AK28" s="638"/>
      <c r="AL28" s="638" t="e">
        <f>IF(AND(Riesgos!#REF!="Media",Riesgos!#REF!="Catastrófico"),CONCATENATE("R",Riesgos!#REF!),"")</f>
        <v>#REF!</v>
      </c>
      <c r="AM28" s="639"/>
      <c r="AN28" s="75"/>
      <c r="AO28" s="602"/>
      <c r="AP28" s="603"/>
      <c r="AQ28" s="603"/>
      <c r="AR28" s="603"/>
      <c r="AS28" s="603"/>
      <c r="AT28" s="604"/>
      <c r="AU28" s="75"/>
      <c r="AV28" s="75"/>
      <c r="AW28" s="579"/>
      <c r="AX28" s="579"/>
      <c r="AY28" s="580"/>
      <c r="AZ28" s="620"/>
      <c r="BA28" s="621"/>
      <c r="BB28" s="621"/>
      <c r="BC28" s="621"/>
      <c r="BD28" s="622"/>
      <c r="BE28" s="673"/>
      <c r="BF28" s="674"/>
      <c r="BG28" s="674"/>
      <c r="BH28" s="674"/>
      <c r="BI28" s="674"/>
      <c r="BJ28" s="676"/>
      <c r="BK28" s="673"/>
      <c r="BL28" s="674"/>
      <c r="BM28" s="674"/>
      <c r="BN28" s="674"/>
      <c r="BO28" s="674"/>
      <c r="BP28" s="676"/>
      <c r="BQ28" s="646"/>
      <c r="BR28" s="647"/>
      <c r="BS28" s="647"/>
      <c r="BT28" s="647"/>
      <c r="BU28" s="647"/>
      <c r="BV28" s="648"/>
      <c r="BW28" s="630"/>
      <c r="BX28" s="626"/>
      <c r="BY28" s="626"/>
      <c r="BZ28" s="626"/>
      <c r="CA28" s="626"/>
      <c r="CB28" s="627"/>
      <c r="CC28" s="637"/>
      <c r="CD28" s="638"/>
      <c r="CE28" s="638"/>
      <c r="CF28" s="638"/>
      <c r="CG28" s="638"/>
      <c r="CH28" s="639"/>
      <c r="CI28" s="75"/>
      <c r="CJ28" s="602"/>
      <c r="CK28" s="603"/>
      <c r="CL28" s="603"/>
      <c r="CM28" s="603"/>
      <c r="CN28" s="603"/>
      <c r="CO28" s="604"/>
    </row>
    <row r="29" spans="1:93" ht="15.75" customHeight="1" thickBot="1" x14ac:dyDescent="0.3">
      <c r="A29" s="75"/>
      <c r="B29" s="579"/>
      <c r="C29" s="579"/>
      <c r="D29" s="580"/>
      <c r="E29" s="623"/>
      <c r="F29" s="624"/>
      <c r="G29" s="624"/>
      <c r="H29" s="624"/>
      <c r="I29" s="625"/>
      <c r="J29" s="646"/>
      <c r="K29" s="647"/>
      <c r="L29" s="647"/>
      <c r="M29" s="647"/>
      <c r="N29" s="647"/>
      <c r="O29" s="648"/>
      <c r="P29" s="649"/>
      <c r="Q29" s="650"/>
      <c r="R29" s="650"/>
      <c r="S29" s="650"/>
      <c r="T29" s="650"/>
      <c r="U29" s="651"/>
      <c r="V29" s="649"/>
      <c r="W29" s="650"/>
      <c r="X29" s="650"/>
      <c r="Y29" s="650"/>
      <c r="Z29" s="650"/>
      <c r="AA29" s="651"/>
      <c r="AB29" s="634"/>
      <c r="AC29" s="635"/>
      <c r="AD29" s="635"/>
      <c r="AE29" s="635"/>
      <c r="AF29" s="635"/>
      <c r="AG29" s="636"/>
      <c r="AH29" s="640"/>
      <c r="AI29" s="641"/>
      <c r="AJ29" s="641"/>
      <c r="AK29" s="641"/>
      <c r="AL29" s="641"/>
      <c r="AM29" s="642"/>
      <c r="AN29" s="75"/>
      <c r="AO29" s="605"/>
      <c r="AP29" s="606"/>
      <c r="AQ29" s="606"/>
      <c r="AR29" s="606"/>
      <c r="AS29" s="606"/>
      <c r="AT29" s="607"/>
      <c r="AU29" s="75"/>
      <c r="AV29" s="75"/>
      <c r="AW29" s="579"/>
      <c r="AX29" s="579"/>
      <c r="AY29" s="580"/>
      <c r="AZ29" s="623"/>
      <c r="BA29" s="624"/>
      <c r="BB29" s="624"/>
      <c r="BC29" s="624"/>
      <c r="BD29" s="625"/>
      <c r="BE29" s="673"/>
      <c r="BF29" s="674"/>
      <c r="BG29" s="674"/>
      <c r="BH29" s="674"/>
      <c r="BI29" s="674"/>
      <c r="BJ29" s="676"/>
      <c r="BK29" s="677"/>
      <c r="BL29" s="678"/>
      <c r="BM29" s="678"/>
      <c r="BN29" s="678"/>
      <c r="BO29" s="678"/>
      <c r="BP29" s="679"/>
      <c r="BQ29" s="649"/>
      <c r="BR29" s="650"/>
      <c r="BS29" s="650"/>
      <c r="BT29" s="650"/>
      <c r="BU29" s="650"/>
      <c r="BV29" s="651"/>
      <c r="BW29" s="634"/>
      <c r="BX29" s="635"/>
      <c r="BY29" s="635"/>
      <c r="BZ29" s="635"/>
      <c r="CA29" s="635"/>
      <c r="CB29" s="636"/>
      <c r="CC29" s="640"/>
      <c r="CD29" s="641"/>
      <c r="CE29" s="641"/>
      <c r="CF29" s="641"/>
      <c r="CG29" s="641"/>
      <c r="CH29" s="642"/>
      <c r="CI29" s="75"/>
      <c r="CJ29" s="605"/>
      <c r="CK29" s="606"/>
      <c r="CL29" s="606"/>
      <c r="CM29" s="606"/>
      <c r="CN29" s="606"/>
      <c r="CO29" s="607"/>
    </row>
    <row r="30" spans="1:93" ht="15" customHeight="1" x14ac:dyDescent="0.25">
      <c r="A30" s="75"/>
      <c r="B30" s="579"/>
      <c r="C30" s="579"/>
      <c r="D30" s="580"/>
      <c r="E30" s="617" t="s">
        <v>109</v>
      </c>
      <c r="F30" s="618"/>
      <c r="G30" s="618"/>
      <c r="H30" s="618"/>
      <c r="I30" s="618"/>
      <c r="J30" s="661" t="e">
        <f>IF(AND(Riesgos!#REF!="Baja",Riesgos!#REF!="Leve"),CONCATENATE("R",Riesgos!$A$7),"")</f>
        <v>#REF!</v>
      </c>
      <c r="K30" s="662"/>
      <c r="L30" s="662" t="e">
        <f>IF(AND(Riesgos!#REF!="Baja",Riesgos!#REF!="Leve"),CONCATENATE("R",Riesgos!#REF!),"")</f>
        <v>#REF!</v>
      </c>
      <c r="M30" s="662"/>
      <c r="N30" s="662" t="e">
        <f>IF(AND(Riesgos!#REF!="Baja",Riesgos!#REF!="Leve"),CONCATENATE("R",Riesgos!#REF!),"")</f>
        <v>#REF!</v>
      </c>
      <c r="O30" s="663"/>
      <c r="P30" s="653" t="e">
        <f>IF(AND(Riesgos!#REF!="Baja",Riesgos!#REF!="Menor"),CONCATENATE("R",Riesgos!$A$7),"")</f>
        <v>#REF!</v>
      </c>
      <c r="Q30" s="653"/>
      <c r="R30" s="653" t="e">
        <f>IF(AND(Riesgos!#REF!="Baja",Riesgos!#REF!="Menor"),CONCATENATE("R",Riesgos!#REF!),"")</f>
        <v>#REF!</v>
      </c>
      <c r="S30" s="653"/>
      <c r="T30" s="653" t="e">
        <f>IF(AND(Riesgos!#REF!="Baja",Riesgos!#REF!="Menor"),CONCATENATE("R",Riesgos!#REF!),"")</f>
        <v>#REF!</v>
      </c>
      <c r="U30" s="654"/>
      <c r="V30" s="652" t="e">
        <f>IF(AND(Riesgos!#REF!="Baja",Riesgos!#REF!="Moderado"),CONCATENATE("R",Riesgos!$A$7),"")</f>
        <v>#REF!</v>
      </c>
      <c r="W30" s="653"/>
      <c r="X30" s="653" t="e">
        <f>IF(AND(Riesgos!#REF!="Baja",Riesgos!#REF!="Moderado"),CONCATENATE("R",Riesgos!#REF!),"")</f>
        <v>#REF!</v>
      </c>
      <c r="Y30" s="653"/>
      <c r="Z30" s="653" t="e">
        <f>IF(AND(Riesgos!#REF!="Baja",Riesgos!#REF!="Moderado"),CONCATENATE("R",Riesgos!#REF!),"")</f>
        <v>#REF!</v>
      </c>
      <c r="AA30" s="654"/>
      <c r="AB30" s="628" t="e">
        <f>IF(AND(Riesgos!#REF!="Baja",Riesgos!#REF!="Mayor"),CONCATENATE("R",Riesgos!$A$7),"")</f>
        <v>#REF!</v>
      </c>
      <c r="AC30" s="629"/>
      <c r="AD30" s="629" t="e">
        <f>IF(AND(Riesgos!#REF!="Baja",Riesgos!#REF!="Mayor"),CONCATENATE("R",Riesgos!#REF!),"")</f>
        <v>#REF!</v>
      </c>
      <c r="AE30" s="629"/>
      <c r="AF30" s="629" t="e">
        <f>IF(AND(Riesgos!#REF!="Baja",Riesgos!#REF!="Mayor"),CONCATENATE("R",Riesgos!#REF!),"")</f>
        <v>#REF!</v>
      </c>
      <c r="AG30" s="631"/>
      <c r="AH30" s="643" t="e">
        <f>IF(AND(Riesgos!#REF!="Baja",Riesgos!#REF!="Catastrófico"),CONCATENATE("R",Riesgos!$A$7),"")</f>
        <v>#REF!</v>
      </c>
      <c r="AI30" s="644"/>
      <c r="AJ30" s="644" t="e">
        <f>IF(AND(Riesgos!#REF!="Baja",Riesgos!#REF!="Catastrófico"),CONCATENATE("R",Riesgos!#REF!),"")</f>
        <v>#REF!</v>
      </c>
      <c r="AK30" s="644"/>
      <c r="AL30" s="644" t="e">
        <f>IF(AND(Riesgos!#REF!="Baja",Riesgos!#REF!="Catastrófico"),CONCATENATE("R",Riesgos!#REF!),"")</f>
        <v>#REF!</v>
      </c>
      <c r="AM30" s="645"/>
      <c r="AN30" s="75"/>
      <c r="AO30" s="608" t="s">
        <v>77</v>
      </c>
      <c r="AP30" s="609"/>
      <c r="AQ30" s="609"/>
      <c r="AR30" s="609"/>
      <c r="AS30" s="609"/>
      <c r="AT30" s="610"/>
      <c r="AU30" s="75"/>
      <c r="AV30" s="75"/>
      <c r="AW30" s="579"/>
      <c r="AX30" s="579"/>
      <c r="AY30" s="580"/>
      <c r="AZ30" s="617" t="s">
        <v>311</v>
      </c>
      <c r="BA30" s="618"/>
      <c r="BB30" s="618"/>
      <c r="BC30" s="618"/>
      <c r="BD30" s="618"/>
      <c r="BE30" s="680"/>
      <c r="BF30" s="681"/>
      <c r="BG30" s="681"/>
      <c r="BH30" s="681"/>
      <c r="BI30" s="681"/>
      <c r="BJ30" s="684"/>
      <c r="BK30" s="672"/>
      <c r="BL30" s="672"/>
      <c r="BM30" s="672"/>
      <c r="BN30" s="672"/>
      <c r="BO30" s="672"/>
      <c r="BP30" s="675"/>
      <c r="BQ30" s="661"/>
      <c r="BR30" s="662"/>
      <c r="BS30" s="662"/>
      <c r="BT30" s="662"/>
      <c r="BU30" s="662"/>
      <c r="BV30" s="663"/>
      <c r="BW30" s="652"/>
      <c r="BX30" s="653"/>
      <c r="BY30" s="653"/>
      <c r="BZ30" s="653"/>
      <c r="CA30" s="653"/>
      <c r="CB30" s="654"/>
      <c r="CC30" s="628"/>
      <c r="CD30" s="629"/>
      <c r="CE30" s="629"/>
      <c r="CF30" s="629"/>
      <c r="CG30" s="629"/>
      <c r="CH30" s="631"/>
      <c r="CI30" s="75"/>
      <c r="CJ30" s="608" t="s">
        <v>77</v>
      </c>
      <c r="CK30" s="609"/>
      <c r="CL30" s="609"/>
      <c r="CM30" s="609"/>
      <c r="CN30" s="609"/>
      <c r="CO30" s="610"/>
    </row>
    <row r="31" spans="1:93" ht="15" customHeight="1" x14ac:dyDescent="0.25">
      <c r="A31" s="75"/>
      <c r="B31" s="579"/>
      <c r="C31" s="579"/>
      <c r="D31" s="580"/>
      <c r="E31" s="620"/>
      <c r="F31" s="621"/>
      <c r="G31" s="621"/>
      <c r="H31" s="621"/>
      <c r="I31" s="621"/>
      <c r="J31" s="657"/>
      <c r="K31" s="655"/>
      <c r="L31" s="655"/>
      <c r="M31" s="655"/>
      <c r="N31" s="655"/>
      <c r="O31" s="656"/>
      <c r="P31" s="647"/>
      <c r="Q31" s="647"/>
      <c r="R31" s="647"/>
      <c r="S31" s="647"/>
      <c r="T31" s="647"/>
      <c r="U31" s="648"/>
      <c r="V31" s="646"/>
      <c r="W31" s="647"/>
      <c r="X31" s="647"/>
      <c r="Y31" s="647"/>
      <c r="Z31" s="647"/>
      <c r="AA31" s="648"/>
      <c r="AB31" s="630"/>
      <c r="AC31" s="626"/>
      <c r="AD31" s="626"/>
      <c r="AE31" s="626"/>
      <c r="AF31" s="626"/>
      <c r="AG31" s="627"/>
      <c r="AH31" s="637"/>
      <c r="AI31" s="638"/>
      <c r="AJ31" s="638"/>
      <c r="AK31" s="638"/>
      <c r="AL31" s="638"/>
      <c r="AM31" s="639"/>
      <c r="AN31" s="75"/>
      <c r="AO31" s="611"/>
      <c r="AP31" s="612"/>
      <c r="AQ31" s="612"/>
      <c r="AR31" s="612"/>
      <c r="AS31" s="612"/>
      <c r="AT31" s="613"/>
      <c r="AU31" s="75"/>
      <c r="AV31" s="75"/>
      <c r="AW31" s="579"/>
      <c r="AX31" s="579"/>
      <c r="AY31" s="580"/>
      <c r="AZ31" s="620"/>
      <c r="BA31" s="621"/>
      <c r="BB31" s="621"/>
      <c r="BC31" s="621"/>
      <c r="BD31" s="621"/>
      <c r="BE31" s="682"/>
      <c r="BF31" s="683"/>
      <c r="BG31" s="683"/>
      <c r="BH31" s="683"/>
      <c r="BI31" s="683"/>
      <c r="BJ31" s="685"/>
      <c r="BK31" s="674"/>
      <c r="BL31" s="674"/>
      <c r="BM31" s="674"/>
      <c r="BN31" s="674"/>
      <c r="BO31" s="674"/>
      <c r="BP31" s="676"/>
      <c r="BQ31" s="657"/>
      <c r="BR31" s="655"/>
      <c r="BS31" s="655"/>
      <c r="BT31" s="655"/>
      <c r="BU31" s="655"/>
      <c r="BV31" s="656"/>
      <c r="BW31" s="646"/>
      <c r="BX31" s="647"/>
      <c r="BY31" s="647"/>
      <c r="BZ31" s="647"/>
      <c r="CA31" s="647"/>
      <c r="CB31" s="648"/>
      <c r="CC31" s="630"/>
      <c r="CD31" s="626"/>
      <c r="CE31" s="626"/>
      <c r="CF31" s="626"/>
      <c r="CG31" s="626"/>
      <c r="CH31" s="627"/>
      <c r="CI31" s="75"/>
      <c r="CJ31" s="611"/>
      <c r="CK31" s="612"/>
      <c r="CL31" s="612"/>
      <c r="CM31" s="612"/>
      <c r="CN31" s="612"/>
      <c r="CO31" s="613"/>
    </row>
    <row r="32" spans="1:93" ht="15" customHeight="1" x14ac:dyDescent="0.25">
      <c r="A32" s="75"/>
      <c r="B32" s="579"/>
      <c r="C32" s="579"/>
      <c r="D32" s="580"/>
      <c r="E32" s="620"/>
      <c r="F32" s="621"/>
      <c r="G32" s="621"/>
      <c r="H32" s="621"/>
      <c r="I32" s="621"/>
      <c r="J32" s="657" t="e">
        <f>IF(AND(Riesgos!#REF!="Baja",Riesgos!#REF!="Leve"),CONCATENATE("R",Riesgos!#REF!),"")</f>
        <v>#REF!</v>
      </c>
      <c r="K32" s="655"/>
      <c r="L32" s="655" t="e">
        <f>IF(AND(Riesgos!#REF!="Baja",Riesgos!#REF!="Leve"),CONCATENATE("R",Riesgos!#REF!),"")</f>
        <v>#REF!</v>
      </c>
      <c r="M32" s="655"/>
      <c r="N32" s="655" t="e">
        <f>IF(AND(Riesgos!#REF!="Baja",Riesgos!#REF!="Leve"),CONCATENATE("R",Riesgos!#REF!),"")</f>
        <v>#REF!</v>
      </c>
      <c r="O32" s="656"/>
      <c r="P32" s="647" t="e">
        <f>IF(AND(Riesgos!#REF!="Baja",Riesgos!#REF!="Menor"),CONCATENATE("R",Riesgos!#REF!),"")</f>
        <v>#REF!</v>
      </c>
      <c r="Q32" s="647"/>
      <c r="R32" s="647" t="e">
        <f>IF(AND(Riesgos!#REF!="Baja",Riesgos!#REF!="Menor"),CONCATENATE("R",Riesgos!#REF!),"")</f>
        <v>#REF!</v>
      </c>
      <c r="S32" s="647"/>
      <c r="T32" s="647" t="e">
        <f>IF(AND(Riesgos!#REF!="Baja",Riesgos!#REF!="Menor"),CONCATENATE("R",Riesgos!#REF!),"")</f>
        <v>#REF!</v>
      </c>
      <c r="U32" s="648"/>
      <c r="V32" s="646" t="e">
        <f>IF(AND(Riesgos!#REF!="Baja",Riesgos!#REF!="Moderado"),CONCATENATE("R",Riesgos!#REF!),"")</f>
        <v>#REF!</v>
      </c>
      <c r="W32" s="647"/>
      <c r="X32" s="647" t="e">
        <f>IF(AND(Riesgos!#REF!="Baja",Riesgos!#REF!="Moderado"),CONCATENATE("R",Riesgos!#REF!),"")</f>
        <v>#REF!</v>
      </c>
      <c r="Y32" s="647"/>
      <c r="Z32" s="647" t="e">
        <f>IF(AND(Riesgos!#REF!="Baja",Riesgos!#REF!="Moderado"),CONCATENATE("R",Riesgos!#REF!),"")</f>
        <v>#REF!</v>
      </c>
      <c r="AA32" s="648"/>
      <c r="AB32" s="630" t="e">
        <f>IF(AND(Riesgos!#REF!="Baja",Riesgos!#REF!="Mayor"),CONCATENATE("R",Riesgos!#REF!),"")</f>
        <v>#REF!</v>
      </c>
      <c r="AC32" s="626"/>
      <c r="AD32" s="626" t="e">
        <f>IF(AND(Riesgos!#REF!="Baja",Riesgos!#REF!="Mayor"),CONCATENATE("R",Riesgos!#REF!),"")</f>
        <v>#REF!</v>
      </c>
      <c r="AE32" s="626"/>
      <c r="AF32" s="626" t="e">
        <f>IF(AND(Riesgos!#REF!="Baja",Riesgos!#REF!="Mayor"),CONCATENATE("R",Riesgos!#REF!),"")</f>
        <v>#REF!</v>
      </c>
      <c r="AG32" s="627"/>
      <c r="AH32" s="637" t="e">
        <f>IF(AND(Riesgos!#REF!="Baja",Riesgos!#REF!="Catastrófico"),CONCATENATE("R",Riesgos!#REF!),"")</f>
        <v>#REF!</v>
      </c>
      <c r="AI32" s="638"/>
      <c r="AJ32" s="638" t="e">
        <f>IF(AND(Riesgos!#REF!="Baja",Riesgos!#REF!="Catastrófico"),CONCATENATE("R",Riesgos!#REF!),"")</f>
        <v>#REF!</v>
      </c>
      <c r="AK32" s="638"/>
      <c r="AL32" s="638" t="e">
        <f>IF(AND(Riesgos!#REF!="Baja",Riesgos!#REF!="Catastrófico"),CONCATENATE("R",Riesgos!#REF!),"")</f>
        <v>#REF!</v>
      </c>
      <c r="AM32" s="639"/>
      <c r="AN32" s="75"/>
      <c r="AO32" s="611"/>
      <c r="AP32" s="612"/>
      <c r="AQ32" s="612"/>
      <c r="AR32" s="612"/>
      <c r="AS32" s="612"/>
      <c r="AT32" s="613"/>
      <c r="AU32" s="75"/>
      <c r="AV32" s="75"/>
      <c r="AW32" s="579"/>
      <c r="AX32" s="579"/>
      <c r="AY32" s="580"/>
      <c r="AZ32" s="620"/>
      <c r="BA32" s="621"/>
      <c r="BB32" s="621"/>
      <c r="BC32" s="621"/>
      <c r="BD32" s="621"/>
      <c r="BE32" s="682"/>
      <c r="BF32" s="683"/>
      <c r="BG32" s="683"/>
      <c r="BH32" s="683"/>
      <c r="BI32" s="683"/>
      <c r="BJ32" s="685"/>
      <c r="BK32" s="674"/>
      <c r="BL32" s="674"/>
      <c r="BM32" s="674"/>
      <c r="BN32" s="674"/>
      <c r="BO32" s="674"/>
      <c r="BP32" s="676"/>
      <c r="BQ32" s="657"/>
      <c r="BR32" s="655"/>
      <c r="BS32" s="655"/>
      <c r="BT32" s="655"/>
      <c r="BU32" s="655"/>
      <c r="BV32" s="656"/>
      <c r="BW32" s="646"/>
      <c r="BX32" s="647"/>
      <c r="BY32" s="647"/>
      <c r="BZ32" s="647"/>
      <c r="CA32" s="647"/>
      <c r="CB32" s="648"/>
      <c r="CC32" s="630"/>
      <c r="CD32" s="626"/>
      <c r="CE32" s="626"/>
      <c r="CF32" s="626"/>
      <c r="CG32" s="626"/>
      <c r="CH32" s="627"/>
      <c r="CI32" s="75"/>
      <c r="CJ32" s="611"/>
      <c r="CK32" s="612"/>
      <c r="CL32" s="612"/>
      <c r="CM32" s="612"/>
      <c r="CN32" s="612"/>
      <c r="CO32" s="613"/>
    </row>
    <row r="33" spans="1:93" ht="15" customHeight="1" x14ac:dyDescent="0.25">
      <c r="A33" s="75"/>
      <c r="B33" s="579"/>
      <c r="C33" s="579"/>
      <c r="D33" s="580"/>
      <c r="E33" s="620"/>
      <c r="F33" s="621"/>
      <c r="G33" s="621"/>
      <c r="H33" s="621"/>
      <c r="I33" s="621"/>
      <c r="J33" s="657"/>
      <c r="K33" s="655"/>
      <c r="L33" s="655"/>
      <c r="M33" s="655"/>
      <c r="N33" s="655"/>
      <c r="O33" s="656"/>
      <c r="P33" s="647"/>
      <c r="Q33" s="647"/>
      <c r="R33" s="647"/>
      <c r="S33" s="647"/>
      <c r="T33" s="647"/>
      <c r="U33" s="648"/>
      <c r="V33" s="646"/>
      <c r="W33" s="647"/>
      <c r="X33" s="647"/>
      <c r="Y33" s="647"/>
      <c r="Z33" s="647"/>
      <c r="AA33" s="648"/>
      <c r="AB33" s="630"/>
      <c r="AC33" s="626"/>
      <c r="AD33" s="626"/>
      <c r="AE33" s="626"/>
      <c r="AF33" s="626"/>
      <c r="AG33" s="627"/>
      <c r="AH33" s="637"/>
      <c r="AI33" s="638"/>
      <c r="AJ33" s="638"/>
      <c r="AK33" s="638"/>
      <c r="AL33" s="638"/>
      <c r="AM33" s="639"/>
      <c r="AN33" s="75"/>
      <c r="AO33" s="611"/>
      <c r="AP33" s="612"/>
      <c r="AQ33" s="612"/>
      <c r="AR33" s="612"/>
      <c r="AS33" s="612"/>
      <c r="AT33" s="613"/>
      <c r="AU33" s="75"/>
      <c r="AV33" s="75"/>
      <c r="AW33" s="579"/>
      <c r="AX33" s="579"/>
      <c r="AY33" s="580"/>
      <c r="AZ33" s="620"/>
      <c r="BA33" s="621"/>
      <c r="BB33" s="621"/>
      <c r="BC33" s="621"/>
      <c r="BD33" s="621"/>
      <c r="BE33" s="682"/>
      <c r="BF33" s="683"/>
      <c r="BG33" s="683"/>
      <c r="BH33" s="683"/>
      <c r="BI33" s="683"/>
      <c r="BJ33" s="685"/>
      <c r="BK33" s="674"/>
      <c r="BL33" s="674"/>
      <c r="BM33" s="674"/>
      <c r="BN33" s="674"/>
      <c r="BO33" s="674"/>
      <c r="BP33" s="676"/>
      <c r="BQ33" s="657"/>
      <c r="BR33" s="655"/>
      <c r="BS33" s="655"/>
      <c r="BT33" s="655"/>
      <c r="BU33" s="655"/>
      <c r="BV33" s="656"/>
      <c r="BW33" s="646"/>
      <c r="BX33" s="647"/>
      <c r="BY33" s="647"/>
      <c r="BZ33" s="647"/>
      <c r="CA33" s="647"/>
      <c r="CB33" s="648"/>
      <c r="CC33" s="630"/>
      <c r="CD33" s="626"/>
      <c r="CE33" s="626"/>
      <c r="CF33" s="626"/>
      <c r="CG33" s="626"/>
      <c r="CH33" s="627"/>
      <c r="CI33" s="75"/>
      <c r="CJ33" s="611"/>
      <c r="CK33" s="612"/>
      <c r="CL33" s="612"/>
      <c r="CM33" s="612"/>
      <c r="CN33" s="612"/>
      <c r="CO33" s="613"/>
    </row>
    <row r="34" spans="1:93" ht="15" customHeight="1" x14ac:dyDescent="0.25">
      <c r="A34" s="75"/>
      <c r="B34" s="579"/>
      <c r="C34" s="579"/>
      <c r="D34" s="580"/>
      <c r="E34" s="620"/>
      <c r="F34" s="621"/>
      <c r="G34" s="621"/>
      <c r="H34" s="621"/>
      <c r="I34" s="621"/>
      <c r="J34" s="657" t="e">
        <f>IF(AND(Riesgos!#REF!="Baja",Riesgos!#REF!="Leve"),CONCATENATE("R",Riesgos!#REF!),"")</f>
        <v>#REF!</v>
      </c>
      <c r="K34" s="655"/>
      <c r="L34" s="655" t="e">
        <f>IF(AND(Riesgos!#REF!="Baja",Riesgos!#REF!="Leve"),CONCATENATE("R",Riesgos!#REF!),"")</f>
        <v>#REF!</v>
      </c>
      <c r="M34" s="655"/>
      <c r="N34" s="655" t="e">
        <f>IF(AND(Riesgos!#REF!="Baja",Riesgos!#REF!="Leve"),CONCATENATE("R",Riesgos!#REF!),"")</f>
        <v>#REF!</v>
      </c>
      <c r="O34" s="656"/>
      <c r="P34" s="647" t="e">
        <f>IF(AND(Riesgos!#REF!="Baja",Riesgos!#REF!="Menor"),CONCATENATE("R",Riesgos!#REF!),"")</f>
        <v>#REF!</v>
      </c>
      <c r="Q34" s="647"/>
      <c r="R34" s="647" t="e">
        <f>IF(AND(Riesgos!#REF!="Baja",Riesgos!#REF!="Menor"),CONCATENATE("R",Riesgos!#REF!),"")</f>
        <v>#REF!</v>
      </c>
      <c r="S34" s="647"/>
      <c r="T34" s="647" t="e">
        <f>IF(AND(Riesgos!#REF!="Baja",Riesgos!#REF!="Menor"),CONCATENATE("R",Riesgos!#REF!),"")</f>
        <v>#REF!</v>
      </c>
      <c r="U34" s="648"/>
      <c r="V34" s="646" t="e">
        <f>IF(AND(Riesgos!#REF!="Baja",Riesgos!#REF!="Moderado"),CONCATENATE("R",Riesgos!#REF!),"")</f>
        <v>#REF!</v>
      </c>
      <c r="W34" s="647"/>
      <c r="X34" s="647" t="e">
        <f>IF(AND(Riesgos!#REF!="Baja",Riesgos!#REF!="Moderado"),CONCATENATE("R",Riesgos!#REF!),"")</f>
        <v>#REF!</v>
      </c>
      <c r="Y34" s="647"/>
      <c r="Z34" s="647" t="e">
        <f>IF(AND(Riesgos!#REF!="Baja",Riesgos!#REF!="Moderado"),CONCATENATE("R",Riesgos!#REF!),"")</f>
        <v>#REF!</v>
      </c>
      <c r="AA34" s="648"/>
      <c r="AB34" s="630" t="e">
        <f>IF(AND(Riesgos!#REF!="Baja",Riesgos!#REF!="Mayor"),CONCATENATE("R",Riesgos!#REF!),"")</f>
        <v>#REF!</v>
      </c>
      <c r="AC34" s="626"/>
      <c r="AD34" s="626" t="e">
        <f>IF(AND(Riesgos!#REF!="Baja",Riesgos!#REF!="Mayor"),CONCATENATE("R",Riesgos!#REF!),"")</f>
        <v>#REF!</v>
      </c>
      <c r="AE34" s="626"/>
      <c r="AF34" s="626" t="e">
        <f>IF(AND(Riesgos!#REF!="Baja",Riesgos!#REF!="Mayor"),CONCATENATE("R",Riesgos!#REF!),"")</f>
        <v>#REF!</v>
      </c>
      <c r="AG34" s="627"/>
      <c r="AH34" s="637" t="e">
        <f>IF(AND(Riesgos!#REF!="Baja",Riesgos!#REF!="Catastrófico"),CONCATENATE("R",Riesgos!#REF!),"")</f>
        <v>#REF!</v>
      </c>
      <c r="AI34" s="638"/>
      <c r="AJ34" s="638" t="e">
        <f>IF(AND(Riesgos!#REF!="Baja",Riesgos!#REF!="Catastrófico"),CONCATENATE("R",Riesgos!#REF!),"")</f>
        <v>#REF!</v>
      </c>
      <c r="AK34" s="638"/>
      <c r="AL34" s="638" t="e">
        <f>IF(AND(Riesgos!#REF!="Baja",Riesgos!#REF!="Catastrófico"),CONCATENATE("R",Riesgos!#REF!),"")</f>
        <v>#REF!</v>
      </c>
      <c r="AM34" s="639"/>
      <c r="AN34" s="75"/>
      <c r="AO34" s="611"/>
      <c r="AP34" s="612"/>
      <c r="AQ34" s="612"/>
      <c r="AR34" s="612"/>
      <c r="AS34" s="612"/>
      <c r="AT34" s="613"/>
      <c r="AU34" s="75"/>
      <c r="AV34" s="75"/>
      <c r="AW34" s="579"/>
      <c r="AX34" s="579"/>
      <c r="AY34" s="580"/>
      <c r="AZ34" s="620"/>
      <c r="BA34" s="621"/>
      <c r="BB34" s="621"/>
      <c r="BC34" s="621"/>
      <c r="BD34" s="621"/>
      <c r="BE34" s="682"/>
      <c r="BF34" s="683"/>
      <c r="BG34" s="683"/>
      <c r="BH34" s="683"/>
      <c r="BI34" s="683"/>
      <c r="BJ34" s="685"/>
      <c r="BK34" s="674"/>
      <c r="BL34" s="674"/>
      <c r="BM34" s="674"/>
      <c r="BN34" s="674"/>
      <c r="BO34" s="674"/>
      <c r="BP34" s="676"/>
      <c r="BQ34" s="657"/>
      <c r="BR34" s="655"/>
      <c r="BS34" s="655"/>
      <c r="BT34" s="655"/>
      <c r="BU34" s="655"/>
      <c r="BV34" s="656"/>
      <c r="BW34" s="646"/>
      <c r="BX34" s="647"/>
      <c r="BY34" s="647"/>
      <c r="BZ34" s="647"/>
      <c r="CA34" s="647"/>
      <c r="CB34" s="648"/>
      <c r="CC34" s="630"/>
      <c r="CD34" s="626"/>
      <c r="CE34" s="626"/>
      <c r="CF34" s="626"/>
      <c r="CG34" s="626"/>
      <c r="CH34" s="627"/>
      <c r="CI34" s="75"/>
      <c r="CJ34" s="611"/>
      <c r="CK34" s="612"/>
      <c r="CL34" s="612"/>
      <c r="CM34" s="612"/>
      <c r="CN34" s="612"/>
      <c r="CO34" s="613"/>
    </row>
    <row r="35" spans="1:93" ht="15" customHeight="1" x14ac:dyDescent="0.25">
      <c r="A35" s="75"/>
      <c r="B35" s="579"/>
      <c r="C35" s="579"/>
      <c r="D35" s="580"/>
      <c r="E35" s="620"/>
      <c r="F35" s="621"/>
      <c r="G35" s="621"/>
      <c r="H35" s="621"/>
      <c r="I35" s="621"/>
      <c r="J35" s="657"/>
      <c r="K35" s="655"/>
      <c r="L35" s="655"/>
      <c r="M35" s="655"/>
      <c r="N35" s="655"/>
      <c r="O35" s="656"/>
      <c r="P35" s="647"/>
      <c r="Q35" s="647"/>
      <c r="R35" s="647"/>
      <c r="S35" s="647"/>
      <c r="T35" s="647"/>
      <c r="U35" s="648"/>
      <c r="V35" s="646"/>
      <c r="W35" s="647"/>
      <c r="X35" s="647"/>
      <c r="Y35" s="647"/>
      <c r="Z35" s="647"/>
      <c r="AA35" s="648"/>
      <c r="AB35" s="630"/>
      <c r="AC35" s="626"/>
      <c r="AD35" s="626"/>
      <c r="AE35" s="626"/>
      <c r="AF35" s="626"/>
      <c r="AG35" s="627"/>
      <c r="AH35" s="637"/>
      <c r="AI35" s="638"/>
      <c r="AJ35" s="638"/>
      <c r="AK35" s="638"/>
      <c r="AL35" s="638"/>
      <c r="AM35" s="639"/>
      <c r="AN35" s="75"/>
      <c r="AO35" s="611"/>
      <c r="AP35" s="612"/>
      <c r="AQ35" s="612"/>
      <c r="AR35" s="612"/>
      <c r="AS35" s="612"/>
      <c r="AT35" s="613"/>
      <c r="AU35" s="75"/>
      <c r="AV35" s="75"/>
      <c r="AW35" s="579"/>
      <c r="AX35" s="579"/>
      <c r="AY35" s="580"/>
      <c r="AZ35" s="620"/>
      <c r="BA35" s="621"/>
      <c r="BB35" s="621"/>
      <c r="BC35" s="621"/>
      <c r="BD35" s="621"/>
      <c r="BE35" s="682"/>
      <c r="BF35" s="683"/>
      <c r="BG35" s="683"/>
      <c r="BH35" s="683"/>
      <c r="BI35" s="683"/>
      <c r="BJ35" s="685"/>
      <c r="BK35" s="674"/>
      <c r="BL35" s="674"/>
      <c r="BM35" s="674"/>
      <c r="BN35" s="674"/>
      <c r="BO35" s="674"/>
      <c r="BP35" s="676"/>
      <c r="BQ35" s="657"/>
      <c r="BR35" s="655"/>
      <c r="BS35" s="655"/>
      <c r="BT35" s="655"/>
      <c r="BU35" s="655"/>
      <c r="BV35" s="656"/>
      <c r="BW35" s="646"/>
      <c r="BX35" s="647"/>
      <c r="BY35" s="647"/>
      <c r="BZ35" s="647"/>
      <c r="CA35" s="647"/>
      <c r="CB35" s="648"/>
      <c r="CC35" s="630"/>
      <c r="CD35" s="626"/>
      <c r="CE35" s="626"/>
      <c r="CF35" s="626"/>
      <c r="CG35" s="626"/>
      <c r="CH35" s="627"/>
      <c r="CI35" s="75"/>
      <c r="CJ35" s="611"/>
      <c r="CK35" s="612"/>
      <c r="CL35" s="612"/>
      <c r="CM35" s="612"/>
      <c r="CN35" s="612"/>
      <c r="CO35" s="613"/>
    </row>
    <row r="36" spans="1:93" ht="15" customHeight="1" x14ac:dyDescent="0.25">
      <c r="A36" s="75"/>
      <c r="B36" s="579"/>
      <c r="C36" s="579"/>
      <c r="D36" s="580"/>
      <c r="E36" s="620"/>
      <c r="F36" s="621"/>
      <c r="G36" s="621"/>
      <c r="H36" s="621"/>
      <c r="I36" s="621"/>
      <c r="J36" s="657" t="e">
        <f>IF(AND(Riesgos!#REF!="Baja",Riesgos!#REF!="Leve"),CONCATENATE("R",Riesgos!#REF!),"")</f>
        <v>#REF!</v>
      </c>
      <c r="K36" s="655"/>
      <c r="L36" s="655" t="e">
        <f>IF(AND(Riesgos!#REF!="Baja",Riesgos!#REF!="Leve"),CONCATENATE("R",Riesgos!#REF!),"")</f>
        <v>#REF!</v>
      </c>
      <c r="M36" s="655"/>
      <c r="N36" s="655" t="e">
        <f>IF(AND(Riesgos!#REF!="Baja",Riesgos!#REF!="Leve"),CONCATENATE("R",Riesgos!#REF!),"")</f>
        <v>#REF!</v>
      </c>
      <c r="O36" s="656"/>
      <c r="P36" s="647" t="e">
        <f>IF(AND(Riesgos!#REF!="Baja",Riesgos!#REF!="Menor"),CONCATENATE("R",Riesgos!#REF!),"")</f>
        <v>#REF!</v>
      </c>
      <c r="Q36" s="647"/>
      <c r="R36" s="647" t="e">
        <f>IF(AND(Riesgos!#REF!="Baja",Riesgos!#REF!="Menor"),CONCATENATE("R",Riesgos!#REF!),"")</f>
        <v>#REF!</v>
      </c>
      <c r="S36" s="647"/>
      <c r="T36" s="647" t="e">
        <f>IF(AND(Riesgos!#REF!="Baja",Riesgos!#REF!="Menor"),CONCATENATE("R",Riesgos!#REF!),"")</f>
        <v>#REF!</v>
      </c>
      <c r="U36" s="648"/>
      <c r="V36" s="646" t="e">
        <f>IF(AND(Riesgos!#REF!="Baja",Riesgos!#REF!="Moderado"),CONCATENATE("R",Riesgos!#REF!),"")</f>
        <v>#REF!</v>
      </c>
      <c r="W36" s="647"/>
      <c r="X36" s="647" t="e">
        <f>IF(AND(Riesgos!#REF!="Baja",Riesgos!#REF!="Moderado"),CONCATENATE("R",Riesgos!#REF!),"")</f>
        <v>#REF!</v>
      </c>
      <c r="Y36" s="647"/>
      <c r="Z36" s="647" t="e">
        <f>IF(AND(Riesgos!#REF!="Baja",Riesgos!#REF!="Moderado"),CONCATENATE("R",Riesgos!#REF!),"")</f>
        <v>#REF!</v>
      </c>
      <c r="AA36" s="648"/>
      <c r="AB36" s="630" t="e">
        <f>IF(AND(Riesgos!#REF!="Baja",Riesgos!#REF!="Mayor"),CONCATENATE("R",Riesgos!#REF!),"")</f>
        <v>#REF!</v>
      </c>
      <c r="AC36" s="626"/>
      <c r="AD36" s="626" t="e">
        <f>IF(AND(Riesgos!#REF!="Baja",Riesgos!#REF!="Mayor"),CONCATENATE("R",Riesgos!#REF!),"")</f>
        <v>#REF!</v>
      </c>
      <c r="AE36" s="626"/>
      <c r="AF36" s="626" t="e">
        <f>IF(AND(Riesgos!#REF!="Baja",Riesgos!#REF!="Mayor"),CONCATENATE("R",Riesgos!#REF!),"")</f>
        <v>#REF!</v>
      </c>
      <c r="AG36" s="627"/>
      <c r="AH36" s="637" t="e">
        <f>IF(AND(Riesgos!#REF!="Baja",Riesgos!#REF!="Catastrófico"),CONCATENATE("R",Riesgos!#REF!),"")</f>
        <v>#REF!</v>
      </c>
      <c r="AI36" s="638"/>
      <c r="AJ36" s="638" t="e">
        <f>IF(AND(Riesgos!#REF!="Baja",Riesgos!#REF!="Catastrófico"),CONCATENATE("R",Riesgos!#REF!),"")</f>
        <v>#REF!</v>
      </c>
      <c r="AK36" s="638"/>
      <c r="AL36" s="638" t="e">
        <f>IF(AND(Riesgos!#REF!="Baja",Riesgos!#REF!="Catastrófico"),CONCATENATE("R",Riesgos!#REF!),"")</f>
        <v>#REF!</v>
      </c>
      <c r="AM36" s="639"/>
      <c r="AN36" s="75"/>
      <c r="AO36" s="611"/>
      <c r="AP36" s="612"/>
      <c r="AQ36" s="612"/>
      <c r="AR36" s="612"/>
      <c r="AS36" s="612"/>
      <c r="AT36" s="613"/>
      <c r="AU36" s="75"/>
      <c r="AV36" s="75"/>
      <c r="AW36" s="579"/>
      <c r="AX36" s="579"/>
      <c r="AY36" s="580"/>
      <c r="AZ36" s="620"/>
      <c r="BA36" s="621"/>
      <c r="BB36" s="621"/>
      <c r="BC36" s="621"/>
      <c r="BD36" s="621"/>
      <c r="BE36" s="682"/>
      <c r="BF36" s="683"/>
      <c r="BG36" s="683"/>
      <c r="BH36" s="683"/>
      <c r="BI36" s="683"/>
      <c r="BJ36" s="685"/>
      <c r="BK36" s="674"/>
      <c r="BL36" s="674"/>
      <c r="BM36" s="674"/>
      <c r="BN36" s="674"/>
      <c r="BO36" s="674"/>
      <c r="BP36" s="676"/>
      <c r="BQ36" s="657"/>
      <c r="BR36" s="655"/>
      <c r="BS36" s="655"/>
      <c r="BT36" s="655"/>
      <c r="BU36" s="655"/>
      <c r="BV36" s="656"/>
      <c r="BW36" s="646"/>
      <c r="BX36" s="647"/>
      <c r="BY36" s="647"/>
      <c r="BZ36" s="647"/>
      <c r="CA36" s="647"/>
      <c r="CB36" s="648"/>
      <c r="CC36" s="630"/>
      <c r="CD36" s="626"/>
      <c r="CE36" s="626"/>
      <c r="CF36" s="626"/>
      <c r="CG36" s="626"/>
      <c r="CH36" s="627"/>
      <c r="CI36" s="75"/>
      <c r="CJ36" s="611"/>
      <c r="CK36" s="612"/>
      <c r="CL36" s="612"/>
      <c r="CM36" s="612"/>
      <c r="CN36" s="612"/>
      <c r="CO36" s="613"/>
    </row>
    <row r="37" spans="1:93" ht="15.75" customHeight="1" thickBot="1" x14ac:dyDescent="0.3">
      <c r="A37" s="75"/>
      <c r="B37" s="579"/>
      <c r="C37" s="579"/>
      <c r="D37" s="580"/>
      <c r="E37" s="623"/>
      <c r="F37" s="624"/>
      <c r="G37" s="624"/>
      <c r="H37" s="624"/>
      <c r="I37" s="624"/>
      <c r="J37" s="658"/>
      <c r="K37" s="659"/>
      <c r="L37" s="659"/>
      <c r="M37" s="659"/>
      <c r="N37" s="659"/>
      <c r="O37" s="660"/>
      <c r="P37" s="650"/>
      <c r="Q37" s="650"/>
      <c r="R37" s="650"/>
      <c r="S37" s="650"/>
      <c r="T37" s="650"/>
      <c r="U37" s="651"/>
      <c r="V37" s="649"/>
      <c r="W37" s="650"/>
      <c r="X37" s="650"/>
      <c r="Y37" s="650"/>
      <c r="Z37" s="650"/>
      <c r="AA37" s="651"/>
      <c r="AB37" s="634"/>
      <c r="AC37" s="635"/>
      <c r="AD37" s="635"/>
      <c r="AE37" s="635"/>
      <c r="AF37" s="635"/>
      <c r="AG37" s="636"/>
      <c r="AH37" s="640"/>
      <c r="AI37" s="641"/>
      <c r="AJ37" s="641"/>
      <c r="AK37" s="641"/>
      <c r="AL37" s="641"/>
      <c r="AM37" s="642"/>
      <c r="AN37" s="75"/>
      <c r="AO37" s="614"/>
      <c r="AP37" s="615"/>
      <c r="AQ37" s="615"/>
      <c r="AR37" s="615"/>
      <c r="AS37" s="615"/>
      <c r="AT37" s="616"/>
      <c r="AU37" s="75"/>
      <c r="AV37" s="75"/>
      <c r="AW37" s="579"/>
      <c r="AX37" s="579"/>
      <c r="AY37" s="580"/>
      <c r="AZ37" s="623"/>
      <c r="BA37" s="624"/>
      <c r="BB37" s="624"/>
      <c r="BC37" s="624"/>
      <c r="BD37" s="624"/>
      <c r="BE37" s="686"/>
      <c r="BF37" s="687"/>
      <c r="BG37" s="687"/>
      <c r="BH37" s="687"/>
      <c r="BI37" s="687"/>
      <c r="BJ37" s="688"/>
      <c r="BK37" s="678"/>
      <c r="BL37" s="678"/>
      <c r="BM37" s="678"/>
      <c r="BN37" s="678"/>
      <c r="BO37" s="678"/>
      <c r="BP37" s="679"/>
      <c r="BQ37" s="658"/>
      <c r="BR37" s="659"/>
      <c r="BS37" s="659"/>
      <c r="BT37" s="659"/>
      <c r="BU37" s="659"/>
      <c r="BV37" s="660"/>
      <c r="BW37" s="649"/>
      <c r="BX37" s="650"/>
      <c r="BY37" s="650"/>
      <c r="BZ37" s="650"/>
      <c r="CA37" s="650"/>
      <c r="CB37" s="651"/>
      <c r="CC37" s="634"/>
      <c r="CD37" s="635"/>
      <c r="CE37" s="635"/>
      <c r="CF37" s="635"/>
      <c r="CG37" s="635"/>
      <c r="CH37" s="636"/>
      <c r="CI37" s="75"/>
      <c r="CJ37" s="614"/>
      <c r="CK37" s="615"/>
      <c r="CL37" s="615"/>
      <c r="CM37" s="615"/>
      <c r="CN37" s="615"/>
      <c r="CO37" s="616"/>
    </row>
    <row r="38" spans="1:93" ht="15" customHeight="1" x14ac:dyDescent="0.25">
      <c r="A38" s="75"/>
      <c r="B38" s="579"/>
      <c r="C38" s="579"/>
      <c r="D38" s="580"/>
      <c r="E38" s="617" t="s">
        <v>108</v>
      </c>
      <c r="F38" s="618"/>
      <c r="G38" s="618"/>
      <c r="H38" s="618"/>
      <c r="I38" s="619"/>
      <c r="J38" s="661" t="e">
        <f>IF(AND(Riesgos!#REF!="Muy Baja",Riesgos!#REF!="Leve"),CONCATENATE("R",Riesgos!$A$7),"")</f>
        <v>#REF!</v>
      </c>
      <c r="K38" s="662"/>
      <c r="L38" s="662" t="e">
        <f>IF(AND(Riesgos!#REF!="Muy Baja",Riesgos!#REF!="Leve"),CONCATENATE("R",Riesgos!#REF!),"")</f>
        <v>#REF!</v>
      </c>
      <c r="M38" s="662"/>
      <c r="N38" s="662" t="e">
        <f>IF(AND(Riesgos!#REF!="Muy Baja",Riesgos!#REF!="Leve"),CONCATENATE("R",Riesgos!#REF!),"")</f>
        <v>#REF!</v>
      </c>
      <c r="O38" s="663"/>
      <c r="P38" s="661" t="e">
        <f>IF(AND(Riesgos!#REF!="Muy Baja",Riesgos!#REF!="Menor"),CONCATENATE("R",Riesgos!$A$7),"")</f>
        <v>#REF!</v>
      </c>
      <c r="Q38" s="662"/>
      <c r="R38" s="662" t="e">
        <f>IF(AND(Riesgos!#REF!="Muy Baja",Riesgos!#REF!="Menor"),CONCATENATE("R",Riesgos!#REF!),"")</f>
        <v>#REF!</v>
      </c>
      <c r="S38" s="662"/>
      <c r="T38" s="662" t="e">
        <f>IF(AND(Riesgos!#REF!="Muy Baja",Riesgos!#REF!="Menor"),CONCATENATE("R",Riesgos!#REF!),"")</f>
        <v>#REF!</v>
      </c>
      <c r="U38" s="663"/>
      <c r="V38" s="652" t="e">
        <f>IF(AND(Riesgos!#REF!="Muy Baja",Riesgos!#REF!="Moderado"),CONCATENATE("R",Riesgos!$A$7),"")</f>
        <v>#REF!</v>
      </c>
      <c r="W38" s="653"/>
      <c r="X38" s="653" t="e">
        <f>IF(AND(Riesgos!#REF!="Muy Baja",Riesgos!#REF!="Moderado"),CONCATENATE("R",Riesgos!#REF!),"")</f>
        <v>#REF!</v>
      </c>
      <c r="Y38" s="653"/>
      <c r="Z38" s="653" t="e">
        <f>IF(AND(Riesgos!#REF!="Muy Baja",Riesgos!#REF!="Moderado"),CONCATENATE("R",Riesgos!#REF!),"")</f>
        <v>#REF!</v>
      </c>
      <c r="AA38" s="654"/>
      <c r="AB38" s="628" t="e">
        <f>IF(AND(Riesgos!#REF!="Muy Baja",Riesgos!#REF!="Mayor"),CONCATENATE("R",Riesgos!$A$7),"")</f>
        <v>#REF!</v>
      </c>
      <c r="AC38" s="629"/>
      <c r="AD38" s="629" t="e">
        <f>IF(AND(Riesgos!#REF!="Muy Baja",Riesgos!#REF!="Mayor"),CONCATENATE("R",Riesgos!#REF!),"")</f>
        <v>#REF!</v>
      </c>
      <c r="AE38" s="629"/>
      <c r="AF38" s="629" t="e">
        <f>IF(AND(Riesgos!#REF!="Muy Baja",Riesgos!#REF!="Mayor"),CONCATENATE("R",Riesgos!#REF!),"")</f>
        <v>#REF!</v>
      </c>
      <c r="AG38" s="631"/>
      <c r="AH38" s="643" t="e">
        <f>IF(AND(Riesgos!#REF!="Muy Baja",Riesgos!#REF!="Catastrófico"),CONCATENATE("R",Riesgos!$A$7),"")</f>
        <v>#REF!</v>
      </c>
      <c r="AI38" s="644"/>
      <c r="AJ38" s="644" t="e">
        <f>IF(AND(Riesgos!#REF!="Muy Baja",Riesgos!#REF!="Catastrófico"),CONCATENATE("R",Riesgos!#REF!),"")</f>
        <v>#REF!</v>
      </c>
      <c r="AK38" s="644"/>
      <c r="AL38" s="644" t="e">
        <f>IF(AND(Riesgos!#REF!="Muy Baja",Riesgos!#REF!="Catastrófico"),CONCATENATE("R",Riesgos!#REF!),"")</f>
        <v>#REF!</v>
      </c>
      <c r="AM38" s="645"/>
      <c r="AN38" s="75"/>
      <c r="AO38" s="75"/>
      <c r="AP38" s="75"/>
      <c r="AQ38" s="75"/>
      <c r="AR38" s="75"/>
      <c r="AS38" s="75"/>
      <c r="AT38" s="75"/>
      <c r="AU38" s="75"/>
      <c r="AV38" s="75"/>
      <c r="AW38" s="579"/>
      <c r="AX38" s="579"/>
      <c r="AY38" s="580"/>
      <c r="AZ38" s="617" t="s">
        <v>312</v>
      </c>
      <c r="BA38" s="618"/>
      <c r="BB38" s="618"/>
      <c r="BC38" s="618"/>
      <c r="BD38" s="619"/>
      <c r="BE38" s="680"/>
      <c r="BF38" s="681"/>
      <c r="BG38" s="681"/>
      <c r="BH38" s="681"/>
      <c r="BI38" s="681"/>
      <c r="BJ38" s="684"/>
      <c r="BK38" s="680"/>
      <c r="BL38" s="681"/>
      <c r="BM38" s="681"/>
      <c r="BN38" s="681"/>
      <c r="BO38" s="681"/>
      <c r="BP38" s="684"/>
      <c r="BQ38" s="661"/>
      <c r="BR38" s="662"/>
      <c r="BS38" s="662"/>
      <c r="BT38" s="662"/>
      <c r="BU38" s="662"/>
      <c r="BV38" s="663"/>
      <c r="BW38" s="661"/>
      <c r="BX38" s="662"/>
      <c r="BY38" s="662"/>
      <c r="BZ38" s="662"/>
      <c r="CA38" s="662"/>
      <c r="CB38" s="663"/>
      <c r="CC38" s="652"/>
      <c r="CD38" s="653"/>
      <c r="CE38" s="653"/>
      <c r="CF38" s="653"/>
      <c r="CG38" s="653"/>
      <c r="CH38" s="654"/>
      <c r="CI38" s="75"/>
      <c r="CJ38" s="75"/>
      <c r="CK38" s="75"/>
      <c r="CL38" s="75"/>
      <c r="CM38" s="75"/>
      <c r="CN38" s="75"/>
      <c r="CO38" s="75"/>
    </row>
    <row r="39" spans="1:93" ht="15" customHeight="1" x14ac:dyDescent="0.25">
      <c r="A39" s="75"/>
      <c r="B39" s="579"/>
      <c r="C39" s="579"/>
      <c r="D39" s="580"/>
      <c r="E39" s="620"/>
      <c r="F39" s="621"/>
      <c r="G39" s="621"/>
      <c r="H39" s="621"/>
      <c r="I39" s="622"/>
      <c r="J39" s="657"/>
      <c r="K39" s="655"/>
      <c r="L39" s="655"/>
      <c r="M39" s="655"/>
      <c r="N39" s="655"/>
      <c r="O39" s="656"/>
      <c r="P39" s="657"/>
      <c r="Q39" s="655"/>
      <c r="R39" s="655"/>
      <c r="S39" s="655"/>
      <c r="T39" s="655"/>
      <c r="U39" s="656"/>
      <c r="V39" s="646"/>
      <c r="W39" s="647"/>
      <c r="X39" s="647"/>
      <c r="Y39" s="647"/>
      <c r="Z39" s="647"/>
      <c r="AA39" s="648"/>
      <c r="AB39" s="630"/>
      <c r="AC39" s="626"/>
      <c r="AD39" s="626"/>
      <c r="AE39" s="626"/>
      <c r="AF39" s="626"/>
      <c r="AG39" s="627"/>
      <c r="AH39" s="637"/>
      <c r="AI39" s="638"/>
      <c r="AJ39" s="638"/>
      <c r="AK39" s="638"/>
      <c r="AL39" s="638"/>
      <c r="AM39" s="639"/>
      <c r="AN39" s="75"/>
      <c r="AO39" s="75"/>
      <c r="AP39" s="75"/>
      <c r="AQ39" s="75"/>
      <c r="AR39" s="75"/>
      <c r="AS39" s="75"/>
      <c r="AT39" s="75"/>
      <c r="AU39" s="75"/>
      <c r="AV39" s="75"/>
      <c r="AW39" s="579"/>
      <c r="AX39" s="579"/>
      <c r="AY39" s="580"/>
      <c r="AZ39" s="620"/>
      <c r="BA39" s="621"/>
      <c r="BB39" s="621"/>
      <c r="BC39" s="621"/>
      <c r="BD39" s="622"/>
      <c r="BE39" s="682"/>
      <c r="BF39" s="683"/>
      <c r="BG39" s="683"/>
      <c r="BH39" s="683"/>
      <c r="BI39" s="683"/>
      <c r="BJ39" s="685"/>
      <c r="BK39" s="682"/>
      <c r="BL39" s="683"/>
      <c r="BM39" s="683"/>
      <c r="BN39" s="683"/>
      <c r="BO39" s="683"/>
      <c r="BP39" s="685"/>
      <c r="BQ39" s="657"/>
      <c r="BR39" s="655"/>
      <c r="BS39" s="655"/>
      <c r="BT39" s="655"/>
      <c r="BU39" s="655"/>
      <c r="BV39" s="656"/>
      <c r="BW39" s="657"/>
      <c r="BX39" s="655"/>
      <c r="BY39" s="655"/>
      <c r="BZ39" s="655"/>
      <c r="CA39" s="655"/>
      <c r="CB39" s="656"/>
      <c r="CC39" s="646"/>
      <c r="CD39" s="647"/>
      <c r="CE39" s="647"/>
      <c r="CF39" s="647"/>
      <c r="CG39" s="647"/>
      <c r="CH39" s="648"/>
      <c r="CI39" s="75"/>
      <c r="CJ39" s="75"/>
      <c r="CK39" s="75"/>
      <c r="CL39" s="75"/>
      <c r="CM39" s="75"/>
      <c r="CN39" s="75"/>
      <c r="CO39" s="75"/>
    </row>
    <row r="40" spans="1:93" ht="15" customHeight="1" x14ac:dyDescent="0.25">
      <c r="A40" s="75"/>
      <c r="B40" s="579"/>
      <c r="C40" s="579"/>
      <c r="D40" s="580"/>
      <c r="E40" s="620"/>
      <c r="F40" s="621"/>
      <c r="G40" s="621"/>
      <c r="H40" s="621"/>
      <c r="I40" s="622"/>
      <c r="J40" s="657" t="e">
        <f>IF(AND(Riesgos!#REF!="Muy Baja",Riesgos!#REF!="Leve"),CONCATENATE("R",Riesgos!#REF!),"")</f>
        <v>#REF!</v>
      </c>
      <c r="K40" s="655"/>
      <c r="L40" s="655" t="e">
        <f>IF(AND(Riesgos!#REF!="Muy Baja",Riesgos!#REF!="Leve"),CONCATENATE("R",Riesgos!#REF!),"")</f>
        <v>#REF!</v>
      </c>
      <c r="M40" s="655"/>
      <c r="N40" s="655" t="e">
        <f>IF(AND(Riesgos!#REF!="Muy Baja",Riesgos!#REF!="Leve"),CONCATENATE("R",Riesgos!#REF!),"")</f>
        <v>#REF!</v>
      </c>
      <c r="O40" s="656"/>
      <c r="P40" s="657" t="e">
        <f>IF(AND(Riesgos!#REF!="Muy Baja",Riesgos!#REF!="Menor"),CONCATENATE("R",Riesgos!#REF!),"")</f>
        <v>#REF!</v>
      </c>
      <c r="Q40" s="655"/>
      <c r="R40" s="655" t="e">
        <f>IF(AND(Riesgos!#REF!="Muy Baja",Riesgos!#REF!="Menor"),CONCATENATE("R",Riesgos!#REF!),"")</f>
        <v>#REF!</v>
      </c>
      <c r="S40" s="655"/>
      <c r="T40" s="655" t="e">
        <f>IF(AND(Riesgos!#REF!="Muy Baja",Riesgos!#REF!="Menor"),CONCATENATE("R",Riesgos!#REF!),"")</f>
        <v>#REF!</v>
      </c>
      <c r="U40" s="656"/>
      <c r="V40" s="646" t="e">
        <f>IF(AND(Riesgos!#REF!="Muy Baja",Riesgos!#REF!="Moderado"),CONCATENATE("R",Riesgos!#REF!),"")</f>
        <v>#REF!</v>
      </c>
      <c r="W40" s="647"/>
      <c r="X40" s="647" t="e">
        <f>IF(AND(Riesgos!#REF!="Muy Baja",Riesgos!#REF!="Moderado"),CONCATENATE("R",Riesgos!#REF!),"")</f>
        <v>#REF!</v>
      </c>
      <c r="Y40" s="647"/>
      <c r="Z40" s="647" t="e">
        <f>IF(AND(Riesgos!#REF!="Muy Baja",Riesgos!#REF!="Moderado"),CONCATENATE("R",Riesgos!#REF!),"")</f>
        <v>#REF!</v>
      </c>
      <c r="AA40" s="648"/>
      <c r="AB40" s="630" t="e">
        <f>IF(AND(Riesgos!#REF!="Muy Baja",Riesgos!#REF!="Mayor"),CONCATENATE("R",Riesgos!#REF!),"")</f>
        <v>#REF!</v>
      </c>
      <c r="AC40" s="626"/>
      <c r="AD40" s="626" t="e">
        <f>IF(AND(Riesgos!#REF!="Muy Baja",Riesgos!#REF!="Mayor"),CONCATENATE("R",Riesgos!#REF!),"")</f>
        <v>#REF!</v>
      </c>
      <c r="AE40" s="626"/>
      <c r="AF40" s="626" t="e">
        <f>IF(AND(Riesgos!#REF!="Muy Baja",Riesgos!#REF!="Mayor"),CONCATENATE("R",Riesgos!#REF!),"")</f>
        <v>#REF!</v>
      </c>
      <c r="AG40" s="627"/>
      <c r="AH40" s="637" t="e">
        <f>IF(AND(Riesgos!#REF!="Muy Baja",Riesgos!#REF!="Catastrófico"),CONCATENATE("R",Riesgos!#REF!),"")</f>
        <v>#REF!</v>
      </c>
      <c r="AI40" s="638"/>
      <c r="AJ40" s="638" t="e">
        <f>IF(AND(Riesgos!#REF!="Muy Baja",Riesgos!#REF!="Catastrófico"),CONCATENATE("R",Riesgos!#REF!),"")</f>
        <v>#REF!</v>
      </c>
      <c r="AK40" s="638"/>
      <c r="AL40" s="638" t="e">
        <f>IF(AND(Riesgos!#REF!="Muy Baja",Riesgos!#REF!="Catastrófico"),CONCATENATE("R",Riesgos!#REF!),"")</f>
        <v>#REF!</v>
      </c>
      <c r="AM40" s="639"/>
      <c r="AN40" s="75"/>
      <c r="AO40" s="75"/>
      <c r="AP40" s="75"/>
      <c r="AQ40" s="75"/>
      <c r="AR40" s="75"/>
      <c r="AS40" s="75"/>
      <c r="AT40" s="75"/>
      <c r="AU40" s="75"/>
      <c r="AV40" s="75"/>
      <c r="AW40" s="579"/>
      <c r="AX40" s="579"/>
      <c r="AY40" s="580"/>
      <c r="AZ40" s="620"/>
      <c r="BA40" s="621"/>
      <c r="BB40" s="621"/>
      <c r="BC40" s="621"/>
      <c r="BD40" s="622"/>
      <c r="BE40" s="682"/>
      <c r="BF40" s="683"/>
      <c r="BG40" s="683"/>
      <c r="BH40" s="683"/>
      <c r="BI40" s="683"/>
      <c r="BJ40" s="685"/>
      <c r="BK40" s="682"/>
      <c r="BL40" s="683"/>
      <c r="BM40" s="683"/>
      <c r="BN40" s="683"/>
      <c r="BO40" s="683"/>
      <c r="BP40" s="685"/>
      <c r="BQ40" s="657"/>
      <c r="BR40" s="655"/>
      <c r="BS40" s="655"/>
      <c r="BT40" s="655"/>
      <c r="BU40" s="655"/>
      <c r="BV40" s="656"/>
      <c r="BW40" s="657"/>
      <c r="BX40" s="655"/>
      <c r="BY40" s="655"/>
      <c r="BZ40" s="655"/>
      <c r="CA40" s="655"/>
      <c r="CB40" s="656"/>
      <c r="CC40" s="646"/>
      <c r="CD40" s="647"/>
      <c r="CE40" s="647"/>
      <c r="CF40" s="647"/>
      <c r="CG40" s="647"/>
      <c r="CH40" s="648"/>
      <c r="CI40" s="75"/>
      <c r="CJ40" s="75"/>
      <c r="CK40" s="75"/>
      <c r="CL40" s="75"/>
      <c r="CM40" s="75"/>
      <c r="CN40" s="75"/>
      <c r="CO40" s="75"/>
    </row>
    <row r="41" spans="1:93" ht="15" customHeight="1" x14ac:dyDescent="0.25">
      <c r="A41" s="75"/>
      <c r="B41" s="579"/>
      <c r="C41" s="579"/>
      <c r="D41" s="580"/>
      <c r="E41" s="620"/>
      <c r="F41" s="621"/>
      <c r="G41" s="621"/>
      <c r="H41" s="621"/>
      <c r="I41" s="622"/>
      <c r="J41" s="657"/>
      <c r="K41" s="655"/>
      <c r="L41" s="655"/>
      <c r="M41" s="655"/>
      <c r="N41" s="655"/>
      <c r="O41" s="656"/>
      <c r="P41" s="657"/>
      <c r="Q41" s="655"/>
      <c r="R41" s="655"/>
      <c r="S41" s="655"/>
      <c r="T41" s="655"/>
      <c r="U41" s="656"/>
      <c r="V41" s="646"/>
      <c r="W41" s="647"/>
      <c r="X41" s="647"/>
      <c r="Y41" s="647"/>
      <c r="Z41" s="647"/>
      <c r="AA41" s="648"/>
      <c r="AB41" s="630"/>
      <c r="AC41" s="626"/>
      <c r="AD41" s="626"/>
      <c r="AE41" s="626"/>
      <c r="AF41" s="626"/>
      <c r="AG41" s="627"/>
      <c r="AH41" s="637"/>
      <c r="AI41" s="638"/>
      <c r="AJ41" s="638"/>
      <c r="AK41" s="638"/>
      <c r="AL41" s="638"/>
      <c r="AM41" s="639"/>
      <c r="AN41" s="75"/>
      <c r="AO41" s="75"/>
      <c r="AP41" s="75"/>
      <c r="AQ41" s="75"/>
      <c r="AR41" s="75"/>
      <c r="AS41" s="75"/>
      <c r="AT41" s="75"/>
      <c r="AU41" s="75"/>
      <c r="AV41" s="75"/>
      <c r="AW41" s="579"/>
      <c r="AX41" s="579"/>
      <c r="AY41" s="580"/>
      <c r="AZ41" s="620"/>
      <c r="BA41" s="621"/>
      <c r="BB41" s="621"/>
      <c r="BC41" s="621"/>
      <c r="BD41" s="622"/>
      <c r="BE41" s="682"/>
      <c r="BF41" s="683"/>
      <c r="BG41" s="683"/>
      <c r="BH41" s="683"/>
      <c r="BI41" s="683"/>
      <c r="BJ41" s="685"/>
      <c r="BK41" s="682"/>
      <c r="BL41" s="683"/>
      <c r="BM41" s="683"/>
      <c r="BN41" s="683"/>
      <c r="BO41" s="683"/>
      <c r="BP41" s="685"/>
      <c r="BQ41" s="657"/>
      <c r="BR41" s="655"/>
      <c r="BS41" s="655"/>
      <c r="BT41" s="655"/>
      <c r="BU41" s="655"/>
      <c r="BV41" s="656"/>
      <c r="BW41" s="657"/>
      <c r="BX41" s="655"/>
      <c r="BY41" s="655"/>
      <c r="BZ41" s="655"/>
      <c r="CA41" s="655"/>
      <c r="CB41" s="656"/>
      <c r="CC41" s="646"/>
      <c r="CD41" s="647"/>
      <c r="CE41" s="647"/>
      <c r="CF41" s="647"/>
      <c r="CG41" s="647"/>
      <c r="CH41" s="648"/>
      <c r="CI41" s="75"/>
      <c r="CJ41" s="75"/>
      <c r="CK41" s="75"/>
      <c r="CL41" s="75"/>
      <c r="CM41" s="75"/>
      <c r="CN41" s="75"/>
      <c r="CO41" s="75"/>
    </row>
    <row r="42" spans="1:93" ht="15" customHeight="1" x14ac:dyDescent="0.25">
      <c r="A42" s="75"/>
      <c r="B42" s="579"/>
      <c r="C42" s="579"/>
      <c r="D42" s="580"/>
      <c r="E42" s="620"/>
      <c r="F42" s="621"/>
      <c r="G42" s="621"/>
      <c r="H42" s="621"/>
      <c r="I42" s="622"/>
      <c r="J42" s="657" t="e">
        <f>IF(AND(Riesgos!#REF!="Muy Baja",Riesgos!#REF!="Leve"),CONCATENATE("R",Riesgos!#REF!),"")</f>
        <v>#REF!</v>
      </c>
      <c r="K42" s="655"/>
      <c r="L42" s="655" t="e">
        <f>IF(AND(Riesgos!#REF!="Muy Baja",Riesgos!#REF!="Leve"),CONCATENATE("R",Riesgos!#REF!),"")</f>
        <v>#REF!</v>
      </c>
      <c r="M42" s="655"/>
      <c r="N42" s="655" t="e">
        <f>IF(AND(Riesgos!#REF!="Muy Baja",Riesgos!#REF!="Leve"),CONCATENATE("R",Riesgos!#REF!),"")</f>
        <v>#REF!</v>
      </c>
      <c r="O42" s="656"/>
      <c r="P42" s="657" t="e">
        <f>IF(AND(Riesgos!#REF!="Muy Baja",Riesgos!#REF!="Menor"),CONCATENATE("R",Riesgos!#REF!),"")</f>
        <v>#REF!</v>
      </c>
      <c r="Q42" s="655"/>
      <c r="R42" s="655" t="e">
        <f>IF(AND(Riesgos!#REF!="Muy Baja",Riesgos!#REF!="Menor"),CONCATENATE("R",Riesgos!#REF!),"")</f>
        <v>#REF!</v>
      </c>
      <c r="S42" s="655"/>
      <c r="T42" s="655" t="e">
        <f>IF(AND(Riesgos!#REF!="Muy Baja",Riesgos!#REF!="Menor"),CONCATENATE("R",Riesgos!#REF!),"")</f>
        <v>#REF!</v>
      </c>
      <c r="U42" s="656"/>
      <c r="V42" s="646" t="e">
        <f>IF(AND(Riesgos!#REF!="Muy Baja",Riesgos!#REF!="Moderado"),CONCATENATE("R",Riesgos!#REF!),"")</f>
        <v>#REF!</v>
      </c>
      <c r="W42" s="647"/>
      <c r="X42" s="647" t="e">
        <f>IF(AND(Riesgos!#REF!="Muy Baja",Riesgos!#REF!="Moderado"),CONCATENATE("R",Riesgos!#REF!),"")</f>
        <v>#REF!</v>
      </c>
      <c r="Y42" s="647"/>
      <c r="Z42" s="647" t="e">
        <f>IF(AND(Riesgos!#REF!="Muy Baja",Riesgos!#REF!="Moderado"),CONCATENATE("R",Riesgos!#REF!),"")</f>
        <v>#REF!</v>
      </c>
      <c r="AA42" s="648"/>
      <c r="AB42" s="630" t="e">
        <f>IF(AND(Riesgos!#REF!="Muy Baja",Riesgos!#REF!="Mayor"),CONCATENATE("R",Riesgos!#REF!),"")</f>
        <v>#REF!</v>
      </c>
      <c r="AC42" s="626"/>
      <c r="AD42" s="626" t="e">
        <f>IF(AND(Riesgos!#REF!="Muy Baja",Riesgos!#REF!="Mayor"),CONCATENATE("R",Riesgos!#REF!),"")</f>
        <v>#REF!</v>
      </c>
      <c r="AE42" s="626"/>
      <c r="AF42" s="626" t="e">
        <f>IF(AND(Riesgos!#REF!="Muy Baja",Riesgos!#REF!="Mayor"),CONCATENATE("R",Riesgos!#REF!),"")</f>
        <v>#REF!</v>
      </c>
      <c r="AG42" s="627"/>
      <c r="AH42" s="637" t="e">
        <f>IF(AND(Riesgos!#REF!="Muy Baja",Riesgos!#REF!="Catastrófico"),CONCATENATE("R",Riesgos!#REF!),"")</f>
        <v>#REF!</v>
      </c>
      <c r="AI42" s="638"/>
      <c r="AJ42" s="638" t="e">
        <f>IF(AND(Riesgos!#REF!="Muy Baja",Riesgos!#REF!="Catastrófico"),CONCATENATE("R",Riesgos!#REF!),"")</f>
        <v>#REF!</v>
      </c>
      <c r="AK42" s="638"/>
      <c r="AL42" s="638" t="e">
        <f>IF(AND(Riesgos!#REF!="Muy Baja",Riesgos!#REF!="Catastrófico"),CONCATENATE("R",Riesgos!#REF!),"")</f>
        <v>#REF!</v>
      </c>
      <c r="AM42" s="639"/>
      <c r="AN42" s="75"/>
      <c r="AO42" s="75"/>
      <c r="AP42" s="75"/>
      <c r="AQ42" s="75"/>
      <c r="AR42" s="75"/>
      <c r="AS42" s="75"/>
      <c r="AT42" s="75"/>
      <c r="AU42" s="75"/>
      <c r="AV42" s="75"/>
      <c r="AW42" s="579"/>
      <c r="AX42" s="579"/>
      <c r="AY42" s="580"/>
      <c r="AZ42" s="620"/>
      <c r="BA42" s="621"/>
      <c r="BB42" s="621"/>
      <c r="BC42" s="621"/>
      <c r="BD42" s="622"/>
      <c r="BE42" s="682"/>
      <c r="BF42" s="683"/>
      <c r="BG42" s="683"/>
      <c r="BH42" s="683"/>
      <c r="BI42" s="683"/>
      <c r="BJ42" s="685"/>
      <c r="BK42" s="682"/>
      <c r="BL42" s="683"/>
      <c r="BM42" s="683"/>
      <c r="BN42" s="683"/>
      <c r="BO42" s="683"/>
      <c r="BP42" s="685"/>
      <c r="BQ42" s="657"/>
      <c r="BR42" s="655"/>
      <c r="BS42" s="655"/>
      <c r="BT42" s="655"/>
      <c r="BU42" s="655"/>
      <c r="BV42" s="656"/>
      <c r="BW42" s="657"/>
      <c r="BX42" s="655"/>
      <c r="BY42" s="655"/>
      <c r="BZ42" s="655"/>
      <c r="CA42" s="655"/>
      <c r="CB42" s="656"/>
      <c r="CC42" s="646"/>
      <c r="CD42" s="647"/>
      <c r="CE42" s="647"/>
      <c r="CF42" s="647"/>
      <c r="CG42" s="647"/>
      <c r="CH42" s="648"/>
      <c r="CI42" s="75"/>
      <c r="CJ42" s="75"/>
      <c r="CK42" s="75"/>
      <c r="CL42" s="75"/>
      <c r="CM42" s="75"/>
      <c r="CN42" s="75"/>
      <c r="CO42" s="75"/>
    </row>
    <row r="43" spans="1:93" ht="15" customHeight="1" x14ac:dyDescent="0.25">
      <c r="A43" s="75"/>
      <c r="B43" s="579"/>
      <c r="C43" s="579"/>
      <c r="D43" s="580"/>
      <c r="E43" s="620"/>
      <c r="F43" s="621"/>
      <c r="G43" s="621"/>
      <c r="H43" s="621"/>
      <c r="I43" s="622"/>
      <c r="J43" s="657"/>
      <c r="K43" s="655"/>
      <c r="L43" s="655"/>
      <c r="M43" s="655"/>
      <c r="N43" s="655"/>
      <c r="O43" s="656"/>
      <c r="P43" s="657"/>
      <c r="Q43" s="655"/>
      <c r="R43" s="655"/>
      <c r="S43" s="655"/>
      <c r="T43" s="655"/>
      <c r="U43" s="656"/>
      <c r="V43" s="646"/>
      <c r="W43" s="647"/>
      <c r="X43" s="647"/>
      <c r="Y43" s="647"/>
      <c r="Z43" s="647"/>
      <c r="AA43" s="648"/>
      <c r="AB43" s="630"/>
      <c r="AC43" s="626"/>
      <c r="AD43" s="626"/>
      <c r="AE43" s="626"/>
      <c r="AF43" s="626"/>
      <c r="AG43" s="627"/>
      <c r="AH43" s="637"/>
      <c r="AI43" s="638"/>
      <c r="AJ43" s="638"/>
      <c r="AK43" s="638"/>
      <c r="AL43" s="638"/>
      <c r="AM43" s="639"/>
      <c r="AN43" s="75"/>
      <c r="AO43" s="75"/>
      <c r="AP43" s="75"/>
      <c r="AQ43" s="75"/>
      <c r="AR43" s="75"/>
      <c r="AS43" s="75"/>
      <c r="AT43" s="75"/>
      <c r="AU43" s="75"/>
      <c r="AV43" s="75"/>
      <c r="AW43" s="579"/>
      <c r="AX43" s="579"/>
      <c r="AY43" s="580"/>
      <c r="AZ43" s="620"/>
      <c r="BA43" s="621"/>
      <c r="BB43" s="621"/>
      <c r="BC43" s="621"/>
      <c r="BD43" s="622"/>
      <c r="BE43" s="682"/>
      <c r="BF43" s="683"/>
      <c r="BG43" s="683"/>
      <c r="BH43" s="683"/>
      <c r="BI43" s="683"/>
      <c r="BJ43" s="685"/>
      <c r="BK43" s="682"/>
      <c r="BL43" s="683"/>
      <c r="BM43" s="683"/>
      <c r="BN43" s="683"/>
      <c r="BO43" s="683"/>
      <c r="BP43" s="685"/>
      <c r="BQ43" s="657"/>
      <c r="BR43" s="655"/>
      <c r="BS43" s="655"/>
      <c r="BT43" s="655"/>
      <c r="BU43" s="655"/>
      <c r="BV43" s="656"/>
      <c r="BW43" s="657"/>
      <c r="BX43" s="655"/>
      <c r="BY43" s="655"/>
      <c r="BZ43" s="655"/>
      <c r="CA43" s="655"/>
      <c r="CB43" s="656"/>
      <c r="CC43" s="646"/>
      <c r="CD43" s="647"/>
      <c r="CE43" s="647"/>
      <c r="CF43" s="647"/>
      <c r="CG43" s="647"/>
      <c r="CH43" s="648"/>
      <c r="CI43" s="75"/>
      <c r="CJ43" s="75"/>
      <c r="CK43" s="75"/>
      <c r="CL43" s="75"/>
      <c r="CM43" s="75"/>
      <c r="CN43" s="75"/>
      <c r="CO43" s="75"/>
    </row>
    <row r="44" spans="1:93" ht="15" customHeight="1" x14ac:dyDescent="0.25">
      <c r="A44" s="75"/>
      <c r="B44" s="579"/>
      <c r="C44" s="579"/>
      <c r="D44" s="580"/>
      <c r="E44" s="620"/>
      <c r="F44" s="621"/>
      <c r="G44" s="621"/>
      <c r="H44" s="621"/>
      <c r="I44" s="622"/>
      <c r="J44" s="657" t="e">
        <f>IF(AND(Riesgos!#REF!="Muy Baja",Riesgos!#REF!="Leve"),CONCATENATE("R",Riesgos!#REF!),"")</f>
        <v>#REF!</v>
      </c>
      <c r="K44" s="655"/>
      <c r="L44" s="655" t="e">
        <f>IF(AND(Riesgos!#REF!="Muy Baja",Riesgos!#REF!="Leve"),CONCATENATE("R",Riesgos!#REF!),"")</f>
        <v>#REF!</v>
      </c>
      <c r="M44" s="655"/>
      <c r="N44" s="655" t="e">
        <f>IF(AND(Riesgos!#REF!="Muy Baja",Riesgos!#REF!="Leve"),CONCATENATE("R",Riesgos!#REF!),"")</f>
        <v>#REF!</v>
      </c>
      <c r="O44" s="656"/>
      <c r="P44" s="657" t="e">
        <f>IF(AND(Riesgos!#REF!="Muy Baja",Riesgos!#REF!="Menor"),CONCATENATE("R",Riesgos!#REF!),"")</f>
        <v>#REF!</v>
      </c>
      <c r="Q44" s="655"/>
      <c r="R44" s="655" t="e">
        <f>IF(AND(Riesgos!#REF!="Muy Baja",Riesgos!#REF!="Menor"),CONCATENATE("R",Riesgos!#REF!),"")</f>
        <v>#REF!</v>
      </c>
      <c r="S44" s="655"/>
      <c r="T44" s="655" t="e">
        <f>IF(AND(Riesgos!#REF!="Muy Baja",Riesgos!#REF!="Menor"),CONCATENATE("R",Riesgos!#REF!),"")</f>
        <v>#REF!</v>
      </c>
      <c r="U44" s="656"/>
      <c r="V44" s="646" t="e">
        <f>IF(AND(Riesgos!#REF!="Muy Baja",Riesgos!#REF!="Moderado"),CONCATENATE("R",Riesgos!#REF!),"")</f>
        <v>#REF!</v>
      </c>
      <c r="W44" s="647"/>
      <c r="X44" s="647" t="e">
        <f>IF(AND(Riesgos!#REF!="Muy Baja",Riesgos!#REF!="Moderado"),CONCATENATE("R",Riesgos!#REF!),"")</f>
        <v>#REF!</v>
      </c>
      <c r="Y44" s="647"/>
      <c r="Z44" s="647" t="e">
        <f>IF(AND(Riesgos!#REF!="Muy Baja",Riesgos!#REF!="Moderado"),CONCATENATE("R",Riesgos!#REF!),"")</f>
        <v>#REF!</v>
      </c>
      <c r="AA44" s="648"/>
      <c r="AB44" s="630" t="e">
        <f>IF(AND(Riesgos!#REF!="Muy Baja",Riesgos!#REF!="Mayor"),CONCATENATE("R",Riesgos!#REF!),"")</f>
        <v>#REF!</v>
      </c>
      <c r="AC44" s="626"/>
      <c r="AD44" s="626" t="e">
        <f>IF(AND(Riesgos!#REF!="Muy Baja",Riesgos!#REF!="Mayor"),CONCATENATE("R",Riesgos!#REF!),"")</f>
        <v>#REF!</v>
      </c>
      <c r="AE44" s="626"/>
      <c r="AF44" s="626" t="e">
        <f>IF(AND(Riesgos!#REF!="Muy Baja",Riesgos!#REF!="Mayor"),CONCATENATE("R",Riesgos!#REF!),"")</f>
        <v>#REF!</v>
      </c>
      <c r="AG44" s="627"/>
      <c r="AH44" s="637" t="e">
        <f>IF(AND(Riesgos!#REF!="Muy Baja",Riesgos!#REF!="Catastrófico"),CONCATENATE("R",Riesgos!#REF!),"")</f>
        <v>#REF!</v>
      </c>
      <c r="AI44" s="638"/>
      <c r="AJ44" s="638" t="e">
        <f>IF(AND(Riesgos!#REF!="Muy Baja",Riesgos!#REF!="Catastrófico"),CONCATENATE("R",Riesgos!#REF!),"")</f>
        <v>#REF!</v>
      </c>
      <c r="AK44" s="638"/>
      <c r="AL44" s="638" t="e">
        <f>IF(AND(Riesgos!#REF!="Muy Baja",Riesgos!#REF!="Catastrófico"),CONCATENATE("R",Riesgos!#REF!),"")</f>
        <v>#REF!</v>
      </c>
      <c r="AM44" s="639"/>
      <c r="AN44" s="75"/>
      <c r="AO44" s="75"/>
      <c r="AP44" s="75"/>
      <c r="AQ44" s="75"/>
      <c r="AR44" s="75"/>
      <c r="AS44" s="75"/>
      <c r="AT44" s="75"/>
      <c r="AU44" s="75"/>
      <c r="AV44" s="75"/>
      <c r="AW44" s="579"/>
      <c r="AX44" s="579"/>
      <c r="AY44" s="580"/>
      <c r="AZ44" s="620"/>
      <c r="BA44" s="621"/>
      <c r="BB44" s="621"/>
      <c r="BC44" s="621"/>
      <c r="BD44" s="622"/>
      <c r="BE44" s="682"/>
      <c r="BF44" s="683"/>
      <c r="BG44" s="683"/>
      <c r="BH44" s="683"/>
      <c r="BI44" s="683"/>
      <c r="BJ44" s="685"/>
      <c r="BK44" s="682"/>
      <c r="BL44" s="683"/>
      <c r="BM44" s="683"/>
      <c r="BN44" s="683"/>
      <c r="BO44" s="683"/>
      <c r="BP44" s="685"/>
      <c r="BQ44" s="657"/>
      <c r="BR44" s="655"/>
      <c r="BS44" s="655"/>
      <c r="BT44" s="655"/>
      <c r="BU44" s="655"/>
      <c r="BV44" s="656"/>
      <c r="BW44" s="657"/>
      <c r="BX44" s="655"/>
      <c r="BY44" s="655"/>
      <c r="BZ44" s="655"/>
      <c r="CA44" s="655"/>
      <c r="CB44" s="656"/>
      <c r="CC44" s="646"/>
      <c r="CD44" s="647"/>
      <c r="CE44" s="647"/>
      <c r="CF44" s="647"/>
      <c r="CG44" s="647"/>
      <c r="CH44" s="648"/>
      <c r="CI44" s="75"/>
      <c r="CJ44" s="75"/>
      <c r="CK44" s="75"/>
      <c r="CL44" s="75"/>
      <c r="CM44" s="75"/>
      <c r="CN44" s="75"/>
      <c r="CO44" s="75"/>
    </row>
    <row r="45" spans="1:93" ht="15.75" customHeight="1" thickBot="1" x14ac:dyDescent="0.3">
      <c r="A45" s="75"/>
      <c r="B45" s="579"/>
      <c r="C45" s="579"/>
      <c r="D45" s="580"/>
      <c r="E45" s="623"/>
      <c r="F45" s="624"/>
      <c r="G45" s="624"/>
      <c r="H45" s="624"/>
      <c r="I45" s="625"/>
      <c r="J45" s="658"/>
      <c r="K45" s="659"/>
      <c r="L45" s="659"/>
      <c r="M45" s="659"/>
      <c r="N45" s="659"/>
      <c r="O45" s="660"/>
      <c r="P45" s="658"/>
      <c r="Q45" s="659"/>
      <c r="R45" s="659"/>
      <c r="S45" s="659"/>
      <c r="T45" s="659"/>
      <c r="U45" s="660"/>
      <c r="V45" s="649"/>
      <c r="W45" s="650"/>
      <c r="X45" s="650"/>
      <c r="Y45" s="650"/>
      <c r="Z45" s="650"/>
      <c r="AA45" s="651"/>
      <c r="AB45" s="634"/>
      <c r="AC45" s="635"/>
      <c r="AD45" s="635"/>
      <c r="AE45" s="635"/>
      <c r="AF45" s="635"/>
      <c r="AG45" s="636"/>
      <c r="AH45" s="640"/>
      <c r="AI45" s="641"/>
      <c r="AJ45" s="641"/>
      <c r="AK45" s="641"/>
      <c r="AL45" s="641"/>
      <c r="AM45" s="642"/>
      <c r="AN45" s="75"/>
      <c r="AO45" s="75"/>
      <c r="AP45" s="75"/>
      <c r="AQ45" s="75"/>
      <c r="AR45" s="75"/>
      <c r="AS45" s="75"/>
      <c r="AT45" s="75"/>
      <c r="AU45" s="75"/>
      <c r="AV45" s="75"/>
      <c r="AW45" s="579"/>
      <c r="AX45" s="579"/>
      <c r="AY45" s="580"/>
      <c r="AZ45" s="623"/>
      <c r="BA45" s="624"/>
      <c r="BB45" s="624"/>
      <c r="BC45" s="624"/>
      <c r="BD45" s="625"/>
      <c r="BE45" s="686"/>
      <c r="BF45" s="687"/>
      <c r="BG45" s="687"/>
      <c r="BH45" s="687"/>
      <c r="BI45" s="687"/>
      <c r="BJ45" s="688"/>
      <c r="BK45" s="686"/>
      <c r="BL45" s="687"/>
      <c r="BM45" s="687"/>
      <c r="BN45" s="687"/>
      <c r="BO45" s="687"/>
      <c r="BP45" s="688"/>
      <c r="BQ45" s="658"/>
      <c r="BR45" s="659"/>
      <c r="BS45" s="659"/>
      <c r="BT45" s="659"/>
      <c r="BU45" s="659"/>
      <c r="BV45" s="660"/>
      <c r="BW45" s="658"/>
      <c r="BX45" s="659"/>
      <c r="BY45" s="659"/>
      <c r="BZ45" s="659"/>
      <c r="CA45" s="659"/>
      <c r="CB45" s="660"/>
      <c r="CC45" s="649"/>
      <c r="CD45" s="650"/>
      <c r="CE45" s="650"/>
      <c r="CF45" s="650"/>
      <c r="CG45" s="650"/>
      <c r="CH45" s="651"/>
      <c r="CI45" s="75"/>
      <c r="CJ45" s="75"/>
      <c r="CK45" s="75"/>
      <c r="CL45" s="75"/>
      <c r="CM45" s="75"/>
      <c r="CN45" s="75"/>
      <c r="CO45" s="75"/>
    </row>
    <row r="46" spans="1:93" x14ac:dyDescent="0.25">
      <c r="A46" s="75"/>
      <c r="B46" s="75"/>
      <c r="C46" s="75"/>
      <c r="D46" s="75"/>
      <c r="E46" s="75"/>
      <c r="F46" s="75"/>
      <c r="G46" s="75"/>
      <c r="H46" s="75"/>
      <c r="I46" s="75"/>
      <c r="J46" s="617" t="s">
        <v>107</v>
      </c>
      <c r="K46" s="618"/>
      <c r="L46" s="618"/>
      <c r="M46" s="618"/>
      <c r="N46" s="618"/>
      <c r="O46" s="619"/>
      <c r="P46" s="617" t="s">
        <v>106</v>
      </c>
      <c r="Q46" s="618"/>
      <c r="R46" s="618"/>
      <c r="S46" s="618"/>
      <c r="T46" s="618"/>
      <c r="U46" s="619"/>
      <c r="V46" s="617" t="s">
        <v>105</v>
      </c>
      <c r="W46" s="618"/>
      <c r="X46" s="618"/>
      <c r="Y46" s="618"/>
      <c r="Z46" s="618"/>
      <c r="AA46" s="619"/>
      <c r="AB46" s="617" t="s">
        <v>104</v>
      </c>
      <c r="AC46" s="633"/>
      <c r="AD46" s="618"/>
      <c r="AE46" s="618"/>
      <c r="AF46" s="618"/>
      <c r="AG46" s="619"/>
      <c r="AH46" s="617" t="s">
        <v>103</v>
      </c>
      <c r="AI46" s="618"/>
      <c r="AJ46" s="618"/>
      <c r="AK46" s="618"/>
      <c r="AL46" s="618"/>
      <c r="AM46" s="619"/>
      <c r="AN46" s="75"/>
      <c r="AO46" s="75"/>
      <c r="AP46" s="75"/>
      <c r="AQ46" s="75"/>
      <c r="AR46" s="75"/>
      <c r="AS46" s="75"/>
      <c r="AT46" s="75"/>
      <c r="AU46" s="75"/>
      <c r="AV46" s="75"/>
      <c r="AW46" s="75"/>
      <c r="AX46" s="75"/>
      <c r="AY46" s="75"/>
      <c r="AZ46" s="75"/>
      <c r="BA46" s="75"/>
      <c r="BB46" s="75"/>
      <c r="BC46" s="75"/>
      <c r="BD46" s="75"/>
      <c r="BE46" s="689" t="s">
        <v>206</v>
      </c>
      <c r="BF46" s="690"/>
      <c r="BG46" s="690"/>
      <c r="BH46" s="690"/>
      <c r="BI46" s="690"/>
      <c r="BJ46" s="691"/>
      <c r="BK46" s="689" t="s">
        <v>79</v>
      </c>
      <c r="BL46" s="690"/>
      <c r="BM46" s="690"/>
      <c r="BN46" s="690"/>
      <c r="BO46" s="690"/>
      <c r="BP46" s="691"/>
      <c r="BQ46" s="617" t="s">
        <v>76</v>
      </c>
      <c r="BR46" s="618"/>
      <c r="BS46" s="618"/>
      <c r="BT46" s="618"/>
      <c r="BU46" s="618"/>
      <c r="BV46" s="619"/>
      <c r="BW46" s="617" t="s">
        <v>7</v>
      </c>
      <c r="BX46" s="633"/>
      <c r="BY46" s="618"/>
      <c r="BZ46" s="618"/>
      <c r="CA46" s="618"/>
      <c r="CB46" s="619"/>
      <c r="CC46" s="617" t="s">
        <v>80</v>
      </c>
      <c r="CD46" s="618"/>
      <c r="CE46" s="618"/>
      <c r="CF46" s="618"/>
      <c r="CG46" s="618"/>
      <c r="CH46" s="619"/>
      <c r="CI46" s="75"/>
      <c r="CJ46" s="75"/>
      <c r="CK46" s="75"/>
      <c r="CL46" s="75"/>
      <c r="CM46" s="75"/>
      <c r="CN46" s="75"/>
      <c r="CO46" s="75"/>
    </row>
    <row r="47" spans="1:93" x14ac:dyDescent="0.25">
      <c r="A47" s="75"/>
      <c r="B47" s="75"/>
      <c r="C47" s="75"/>
      <c r="D47" s="75"/>
      <c r="E47" s="75"/>
      <c r="F47" s="75"/>
      <c r="G47" s="75"/>
      <c r="H47" s="75"/>
      <c r="I47" s="75"/>
      <c r="J47" s="620"/>
      <c r="K47" s="621"/>
      <c r="L47" s="621"/>
      <c r="M47" s="621"/>
      <c r="N47" s="621"/>
      <c r="O47" s="622"/>
      <c r="P47" s="620"/>
      <c r="Q47" s="621"/>
      <c r="R47" s="621"/>
      <c r="S47" s="621"/>
      <c r="T47" s="621"/>
      <c r="U47" s="622"/>
      <c r="V47" s="620"/>
      <c r="W47" s="621"/>
      <c r="X47" s="621"/>
      <c r="Y47" s="621"/>
      <c r="Z47" s="621"/>
      <c r="AA47" s="622"/>
      <c r="AB47" s="620"/>
      <c r="AC47" s="621"/>
      <c r="AD47" s="621"/>
      <c r="AE47" s="621"/>
      <c r="AF47" s="621"/>
      <c r="AG47" s="622"/>
      <c r="AH47" s="620"/>
      <c r="AI47" s="621"/>
      <c r="AJ47" s="621"/>
      <c r="AK47" s="621"/>
      <c r="AL47" s="621"/>
      <c r="AM47" s="622"/>
      <c r="AN47" s="75"/>
      <c r="AO47" s="75"/>
      <c r="AP47" s="75"/>
      <c r="AQ47" s="75"/>
      <c r="AR47" s="75"/>
      <c r="AS47" s="75"/>
      <c r="AT47" s="75"/>
      <c r="AU47" s="75"/>
      <c r="AV47" s="75"/>
      <c r="AW47" s="75"/>
      <c r="AX47" s="75"/>
      <c r="AY47" s="75"/>
      <c r="AZ47" s="75"/>
      <c r="BA47" s="75"/>
      <c r="BB47" s="75"/>
      <c r="BC47" s="75"/>
      <c r="BD47" s="75"/>
      <c r="BE47" s="692"/>
      <c r="BF47" s="693"/>
      <c r="BG47" s="693"/>
      <c r="BH47" s="693"/>
      <c r="BI47" s="693"/>
      <c r="BJ47" s="694"/>
      <c r="BK47" s="692"/>
      <c r="BL47" s="693"/>
      <c r="BM47" s="693"/>
      <c r="BN47" s="693"/>
      <c r="BO47" s="693"/>
      <c r="BP47" s="694"/>
      <c r="BQ47" s="620"/>
      <c r="BR47" s="621"/>
      <c r="BS47" s="621"/>
      <c r="BT47" s="621"/>
      <c r="BU47" s="621"/>
      <c r="BV47" s="622"/>
      <c r="BW47" s="620"/>
      <c r="BX47" s="621"/>
      <c r="BY47" s="621"/>
      <c r="BZ47" s="621"/>
      <c r="CA47" s="621"/>
      <c r="CB47" s="622"/>
      <c r="CC47" s="620"/>
      <c r="CD47" s="621"/>
      <c r="CE47" s="621"/>
      <c r="CF47" s="621"/>
      <c r="CG47" s="621"/>
      <c r="CH47" s="622"/>
      <c r="CI47" s="75"/>
      <c r="CJ47" s="75"/>
      <c r="CK47" s="75"/>
      <c r="CL47" s="75"/>
      <c r="CM47" s="75"/>
      <c r="CN47" s="75"/>
      <c r="CO47" s="75"/>
    </row>
    <row r="48" spans="1:93" x14ac:dyDescent="0.25">
      <c r="A48" s="75"/>
      <c r="B48" s="75"/>
      <c r="C48" s="75"/>
      <c r="D48" s="75"/>
      <c r="E48" s="75"/>
      <c r="F48" s="75"/>
      <c r="G48" s="75"/>
      <c r="H48" s="75"/>
      <c r="I48" s="75"/>
      <c r="J48" s="620"/>
      <c r="K48" s="621"/>
      <c r="L48" s="621"/>
      <c r="M48" s="621"/>
      <c r="N48" s="621"/>
      <c r="O48" s="622"/>
      <c r="P48" s="620"/>
      <c r="Q48" s="621"/>
      <c r="R48" s="621"/>
      <c r="S48" s="621"/>
      <c r="T48" s="621"/>
      <c r="U48" s="622"/>
      <c r="V48" s="620"/>
      <c r="W48" s="621"/>
      <c r="X48" s="621"/>
      <c r="Y48" s="621"/>
      <c r="Z48" s="621"/>
      <c r="AA48" s="622"/>
      <c r="AB48" s="620"/>
      <c r="AC48" s="621"/>
      <c r="AD48" s="621"/>
      <c r="AE48" s="621"/>
      <c r="AF48" s="621"/>
      <c r="AG48" s="622"/>
      <c r="AH48" s="620"/>
      <c r="AI48" s="621"/>
      <c r="AJ48" s="621"/>
      <c r="AK48" s="621"/>
      <c r="AL48" s="621"/>
      <c r="AM48" s="622"/>
      <c r="AN48" s="75"/>
      <c r="AO48" s="75"/>
      <c r="AP48" s="75"/>
      <c r="AQ48" s="75"/>
      <c r="AR48" s="75"/>
      <c r="AS48" s="75"/>
      <c r="AT48" s="75"/>
      <c r="AU48" s="75"/>
      <c r="AV48" s="75"/>
      <c r="AW48" s="75"/>
      <c r="AX48" s="75"/>
      <c r="AY48" s="75"/>
      <c r="AZ48" s="75"/>
      <c r="BA48" s="75"/>
      <c r="BB48" s="75"/>
      <c r="BC48" s="75"/>
      <c r="BD48" s="75"/>
      <c r="BE48" s="692"/>
      <c r="BF48" s="693"/>
      <c r="BG48" s="693"/>
      <c r="BH48" s="693"/>
      <c r="BI48" s="693"/>
      <c r="BJ48" s="694"/>
      <c r="BK48" s="692"/>
      <c r="BL48" s="693"/>
      <c r="BM48" s="693"/>
      <c r="BN48" s="693"/>
      <c r="BO48" s="693"/>
      <c r="BP48" s="694"/>
      <c r="BQ48" s="620"/>
      <c r="BR48" s="621"/>
      <c r="BS48" s="621"/>
      <c r="BT48" s="621"/>
      <c r="BU48" s="621"/>
      <c r="BV48" s="622"/>
      <c r="BW48" s="620"/>
      <c r="BX48" s="621"/>
      <c r="BY48" s="621"/>
      <c r="BZ48" s="621"/>
      <c r="CA48" s="621"/>
      <c r="CB48" s="622"/>
      <c r="CC48" s="620"/>
      <c r="CD48" s="621"/>
      <c r="CE48" s="621"/>
      <c r="CF48" s="621"/>
      <c r="CG48" s="621"/>
      <c r="CH48" s="622"/>
      <c r="CI48" s="75"/>
      <c r="CJ48" s="75"/>
      <c r="CK48" s="75"/>
      <c r="CL48" s="75"/>
      <c r="CM48" s="75"/>
      <c r="CN48" s="75"/>
      <c r="CO48" s="75"/>
    </row>
    <row r="49" spans="1:93" x14ac:dyDescent="0.25">
      <c r="A49" s="75"/>
      <c r="B49" s="75"/>
      <c r="C49" s="75"/>
      <c r="D49" s="75"/>
      <c r="E49" s="75"/>
      <c r="F49" s="75"/>
      <c r="G49" s="75"/>
      <c r="H49" s="75"/>
      <c r="I49" s="75"/>
      <c r="J49" s="620"/>
      <c r="K49" s="621"/>
      <c r="L49" s="621"/>
      <c r="M49" s="621"/>
      <c r="N49" s="621"/>
      <c r="O49" s="622"/>
      <c r="P49" s="620"/>
      <c r="Q49" s="621"/>
      <c r="R49" s="621"/>
      <c r="S49" s="621"/>
      <c r="T49" s="621"/>
      <c r="U49" s="622"/>
      <c r="V49" s="620"/>
      <c r="W49" s="621"/>
      <c r="X49" s="621"/>
      <c r="Y49" s="621"/>
      <c r="Z49" s="621"/>
      <c r="AA49" s="622"/>
      <c r="AB49" s="620"/>
      <c r="AC49" s="621"/>
      <c r="AD49" s="621"/>
      <c r="AE49" s="621"/>
      <c r="AF49" s="621"/>
      <c r="AG49" s="622"/>
      <c r="AH49" s="620"/>
      <c r="AI49" s="621"/>
      <c r="AJ49" s="621"/>
      <c r="AK49" s="621"/>
      <c r="AL49" s="621"/>
      <c r="AM49" s="622"/>
      <c r="AN49" s="75"/>
      <c r="AO49" s="75"/>
      <c r="AP49" s="75"/>
      <c r="AQ49" s="75"/>
      <c r="AR49" s="75"/>
      <c r="AS49" s="75"/>
      <c r="AT49" s="75"/>
      <c r="AU49" s="75"/>
      <c r="AV49" s="75"/>
      <c r="AW49" s="75"/>
      <c r="AX49" s="75"/>
      <c r="AY49" s="75"/>
      <c r="AZ49" s="75"/>
      <c r="BA49" s="75"/>
      <c r="BB49" s="75"/>
      <c r="BC49" s="75"/>
      <c r="BD49" s="75"/>
      <c r="BE49" s="692"/>
      <c r="BF49" s="693"/>
      <c r="BG49" s="693"/>
      <c r="BH49" s="693"/>
      <c r="BI49" s="693"/>
      <c r="BJ49" s="694"/>
      <c r="BK49" s="692"/>
      <c r="BL49" s="693"/>
      <c r="BM49" s="693"/>
      <c r="BN49" s="693"/>
      <c r="BO49" s="693"/>
      <c r="BP49" s="694"/>
      <c r="BQ49" s="620"/>
      <c r="BR49" s="621"/>
      <c r="BS49" s="621"/>
      <c r="BT49" s="621"/>
      <c r="BU49" s="621"/>
      <c r="BV49" s="622"/>
      <c r="BW49" s="620"/>
      <c r="BX49" s="621"/>
      <c r="BY49" s="621"/>
      <c r="BZ49" s="621"/>
      <c r="CA49" s="621"/>
      <c r="CB49" s="622"/>
      <c r="CC49" s="620"/>
      <c r="CD49" s="621"/>
      <c r="CE49" s="621"/>
      <c r="CF49" s="621"/>
      <c r="CG49" s="621"/>
      <c r="CH49" s="622"/>
      <c r="CI49" s="75"/>
      <c r="CJ49" s="75"/>
      <c r="CK49" s="75"/>
      <c r="CL49" s="75"/>
      <c r="CM49" s="75"/>
      <c r="CN49" s="75"/>
      <c r="CO49" s="75"/>
    </row>
    <row r="50" spans="1:93" x14ac:dyDescent="0.25">
      <c r="A50" s="75"/>
      <c r="B50" s="75"/>
      <c r="C50" s="75"/>
      <c r="D50" s="75"/>
      <c r="E50" s="75"/>
      <c r="F50" s="75"/>
      <c r="G50" s="75"/>
      <c r="H50" s="75"/>
      <c r="I50" s="75"/>
      <c r="J50" s="620"/>
      <c r="K50" s="621"/>
      <c r="L50" s="621"/>
      <c r="M50" s="621"/>
      <c r="N50" s="621"/>
      <c r="O50" s="622"/>
      <c r="P50" s="620"/>
      <c r="Q50" s="621"/>
      <c r="R50" s="621"/>
      <c r="S50" s="621"/>
      <c r="T50" s="621"/>
      <c r="U50" s="622"/>
      <c r="V50" s="620"/>
      <c r="W50" s="621"/>
      <c r="X50" s="621"/>
      <c r="Y50" s="621"/>
      <c r="Z50" s="621"/>
      <c r="AA50" s="622"/>
      <c r="AB50" s="620"/>
      <c r="AC50" s="621"/>
      <c r="AD50" s="621"/>
      <c r="AE50" s="621"/>
      <c r="AF50" s="621"/>
      <c r="AG50" s="622"/>
      <c r="AH50" s="620"/>
      <c r="AI50" s="621"/>
      <c r="AJ50" s="621"/>
      <c r="AK50" s="621"/>
      <c r="AL50" s="621"/>
      <c r="AM50" s="622"/>
      <c r="AN50" s="75"/>
      <c r="AO50" s="75"/>
      <c r="AP50" s="75"/>
      <c r="AQ50" s="75"/>
      <c r="AR50" s="75"/>
      <c r="AS50" s="75"/>
      <c r="AT50" s="75"/>
      <c r="AU50" s="75"/>
      <c r="AV50" s="75"/>
      <c r="AW50" s="75"/>
      <c r="AX50" s="75"/>
      <c r="AY50" s="75"/>
      <c r="AZ50" s="75"/>
      <c r="BA50" s="75"/>
      <c r="BB50" s="75"/>
      <c r="BC50" s="75"/>
      <c r="BD50" s="75"/>
      <c r="BE50" s="692"/>
      <c r="BF50" s="693"/>
      <c r="BG50" s="693"/>
      <c r="BH50" s="693"/>
      <c r="BI50" s="693"/>
      <c r="BJ50" s="694"/>
      <c r="BK50" s="692"/>
      <c r="BL50" s="693"/>
      <c r="BM50" s="693"/>
      <c r="BN50" s="693"/>
      <c r="BO50" s="693"/>
      <c r="BP50" s="694"/>
      <c r="BQ50" s="620"/>
      <c r="BR50" s="621"/>
      <c r="BS50" s="621"/>
      <c r="BT50" s="621"/>
      <c r="BU50" s="621"/>
      <c r="BV50" s="622"/>
      <c r="BW50" s="620"/>
      <c r="BX50" s="621"/>
      <c r="BY50" s="621"/>
      <c r="BZ50" s="621"/>
      <c r="CA50" s="621"/>
      <c r="CB50" s="622"/>
      <c r="CC50" s="620"/>
      <c r="CD50" s="621"/>
      <c r="CE50" s="621"/>
      <c r="CF50" s="621"/>
      <c r="CG50" s="621"/>
      <c r="CH50" s="622"/>
      <c r="CI50" s="75"/>
      <c r="CJ50" s="75"/>
      <c r="CK50" s="75"/>
      <c r="CL50" s="75"/>
      <c r="CM50" s="75"/>
      <c r="CN50" s="75"/>
      <c r="CO50" s="75"/>
    </row>
    <row r="51" spans="1:93" ht="15.75" thickBot="1" x14ac:dyDescent="0.3">
      <c r="A51" s="75"/>
      <c r="B51" s="75"/>
      <c r="C51" s="75"/>
      <c r="D51" s="75"/>
      <c r="E51" s="75"/>
      <c r="F51" s="75"/>
      <c r="G51" s="75"/>
      <c r="H51" s="75"/>
      <c r="I51" s="75"/>
      <c r="J51" s="623"/>
      <c r="K51" s="624"/>
      <c r="L51" s="624"/>
      <c r="M51" s="624"/>
      <c r="N51" s="624"/>
      <c r="O51" s="625"/>
      <c r="P51" s="623"/>
      <c r="Q51" s="624"/>
      <c r="R51" s="624"/>
      <c r="S51" s="624"/>
      <c r="T51" s="624"/>
      <c r="U51" s="625"/>
      <c r="V51" s="623"/>
      <c r="W51" s="624"/>
      <c r="X51" s="624"/>
      <c r="Y51" s="624"/>
      <c r="Z51" s="624"/>
      <c r="AA51" s="625"/>
      <c r="AB51" s="623"/>
      <c r="AC51" s="624"/>
      <c r="AD51" s="624"/>
      <c r="AE51" s="624"/>
      <c r="AF51" s="624"/>
      <c r="AG51" s="625"/>
      <c r="AH51" s="623"/>
      <c r="AI51" s="624"/>
      <c r="AJ51" s="624"/>
      <c r="AK51" s="624"/>
      <c r="AL51" s="624"/>
      <c r="AM51" s="625"/>
      <c r="AN51" s="75"/>
      <c r="AO51" s="75"/>
      <c r="AP51" s="75"/>
      <c r="AQ51" s="75"/>
      <c r="AR51" s="75"/>
      <c r="AS51" s="75"/>
      <c r="AT51" s="75"/>
      <c r="AU51" s="75"/>
      <c r="AV51" s="75"/>
      <c r="AW51" s="75"/>
      <c r="AX51" s="75"/>
      <c r="AY51" s="75"/>
      <c r="AZ51" s="75"/>
      <c r="BA51" s="75"/>
      <c r="BB51" s="75"/>
      <c r="BC51" s="75"/>
      <c r="BD51" s="75"/>
      <c r="BE51" s="695"/>
      <c r="BF51" s="696"/>
      <c r="BG51" s="696"/>
      <c r="BH51" s="696"/>
      <c r="BI51" s="696"/>
      <c r="BJ51" s="697"/>
      <c r="BK51" s="695"/>
      <c r="BL51" s="696"/>
      <c r="BM51" s="696"/>
      <c r="BN51" s="696"/>
      <c r="BO51" s="696"/>
      <c r="BP51" s="697"/>
      <c r="BQ51" s="623"/>
      <c r="BR51" s="624"/>
      <c r="BS51" s="624"/>
      <c r="BT51" s="624"/>
      <c r="BU51" s="624"/>
      <c r="BV51" s="625"/>
      <c r="BW51" s="623"/>
      <c r="BX51" s="624"/>
      <c r="BY51" s="624"/>
      <c r="BZ51" s="624"/>
      <c r="CA51" s="624"/>
      <c r="CB51" s="625"/>
      <c r="CC51" s="623"/>
      <c r="CD51" s="624"/>
      <c r="CE51" s="624"/>
      <c r="CF51" s="624"/>
      <c r="CG51" s="624"/>
      <c r="CH51" s="625"/>
      <c r="CI51" s="75"/>
      <c r="CJ51" s="75"/>
      <c r="CK51" s="75"/>
      <c r="CL51" s="75"/>
      <c r="CM51" s="75"/>
      <c r="CN51" s="75"/>
      <c r="CO51" s="75"/>
    </row>
    <row r="52" spans="1:93" x14ac:dyDescent="0.25">
      <c r="A52" s="75"/>
      <c r="B52" s="75"/>
      <c r="C52" s="75"/>
      <c r="D52" s="75"/>
      <c r="E52" s="75"/>
      <c r="F52" s="75"/>
      <c r="G52" s="75"/>
      <c r="H52" s="75"/>
      <c r="I52" s="75"/>
      <c r="J52" s="75"/>
      <c r="K52" s="75"/>
      <c r="L52" s="75"/>
      <c r="M52" s="75"/>
      <c r="N52" s="75"/>
      <c r="O52" s="75"/>
      <c r="P52" s="75"/>
      <c r="Q52" s="75"/>
      <c r="R52" s="75"/>
      <c r="S52" s="75"/>
      <c r="T52" s="75"/>
      <c r="U52" s="75"/>
      <c r="V52" s="75"/>
      <c r="W52" s="75"/>
      <c r="X52" s="75"/>
      <c r="Y52" s="75"/>
      <c r="Z52" s="75"/>
      <c r="AA52" s="75"/>
      <c r="AB52" s="75"/>
      <c r="AC52" s="75"/>
      <c r="AD52" s="75"/>
      <c r="AE52" s="75"/>
      <c r="AF52" s="75"/>
      <c r="AG52" s="75"/>
      <c r="AH52" s="75"/>
      <c r="AI52" s="75"/>
      <c r="AJ52" s="75"/>
      <c r="AK52" s="75"/>
      <c r="AL52" s="75"/>
      <c r="AM52" s="75"/>
      <c r="AN52" s="75"/>
      <c r="AO52" s="75"/>
      <c r="AP52" s="75"/>
      <c r="AQ52" s="75"/>
      <c r="AR52" s="75"/>
      <c r="AS52" s="75"/>
      <c r="AT52" s="75"/>
      <c r="AU52" s="75"/>
      <c r="AV52" s="75"/>
      <c r="AW52" s="75"/>
      <c r="AX52" s="75"/>
      <c r="AY52" s="75"/>
      <c r="AZ52" s="75"/>
      <c r="BA52" s="75"/>
      <c r="BB52" s="75"/>
      <c r="BC52" s="75"/>
      <c r="BD52" s="75"/>
      <c r="BE52" s="75"/>
      <c r="BF52" s="75"/>
      <c r="BG52" s="75"/>
      <c r="BH52" s="75"/>
      <c r="BI52" s="75"/>
      <c r="BJ52" s="75"/>
      <c r="BK52" s="75"/>
      <c r="BL52" s="75"/>
      <c r="BM52" s="75"/>
      <c r="BN52" s="75"/>
      <c r="BO52" s="75"/>
      <c r="BP52" s="75"/>
      <c r="BQ52" s="75"/>
      <c r="BR52" s="75"/>
      <c r="BS52" s="75"/>
      <c r="BT52" s="75"/>
      <c r="BU52" s="75"/>
      <c r="BV52" s="75"/>
      <c r="BW52" s="75"/>
      <c r="BX52" s="75"/>
      <c r="BY52" s="75"/>
      <c r="BZ52" s="75"/>
      <c r="CA52" s="75"/>
      <c r="CB52" s="75"/>
    </row>
    <row r="53" spans="1:93" ht="15" customHeight="1" x14ac:dyDescent="0.25">
      <c r="A53" s="75"/>
      <c r="B53" s="79"/>
      <c r="C53" s="79"/>
      <c r="D53" s="79"/>
      <c r="E53" s="79"/>
      <c r="F53" s="79"/>
      <c r="G53" s="79"/>
      <c r="H53" s="79"/>
      <c r="I53" s="79"/>
      <c r="J53" s="79"/>
      <c r="K53" s="79"/>
      <c r="L53" s="79"/>
      <c r="M53" s="79"/>
      <c r="N53" s="79"/>
      <c r="O53" s="79"/>
      <c r="P53" s="79"/>
      <c r="Q53" s="79"/>
      <c r="R53" s="79"/>
      <c r="S53" s="79"/>
      <c r="T53" s="79"/>
      <c r="U53" s="79"/>
      <c r="V53" s="79"/>
      <c r="W53" s="79"/>
      <c r="X53" s="79"/>
      <c r="Y53" s="79"/>
      <c r="Z53" s="79"/>
      <c r="AA53" s="79"/>
      <c r="AB53" s="79"/>
      <c r="AC53" s="79"/>
      <c r="AD53" s="79"/>
      <c r="AE53" s="79"/>
      <c r="AF53" s="79"/>
      <c r="AG53" s="79"/>
      <c r="AH53" s="79"/>
      <c r="AI53" s="79"/>
      <c r="AJ53" s="79"/>
      <c r="AK53" s="79"/>
      <c r="AL53" s="79"/>
      <c r="AM53" s="79"/>
      <c r="AN53" s="79"/>
      <c r="AO53" s="79"/>
      <c r="AP53" s="79"/>
      <c r="AQ53" s="79"/>
      <c r="AR53" s="79"/>
      <c r="AS53" s="79"/>
      <c r="AT53" s="79"/>
      <c r="AU53" s="75"/>
      <c r="AV53" s="75"/>
      <c r="AW53" s="75"/>
      <c r="AX53" s="75"/>
      <c r="AY53" s="75"/>
      <c r="AZ53" s="75"/>
      <c r="BA53" s="75"/>
      <c r="BB53" s="75"/>
      <c r="BC53" s="75"/>
      <c r="BD53" s="75"/>
      <c r="BE53" s="75"/>
      <c r="BF53" s="75"/>
      <c r="BG53" s="75"/>
      <c r="BH53" s="75"/>
      <c r="BI53" s="75"/>
      <c r="BJ53" s="75"/>
      <c r="BK53" s="75"/>
      <c r="BL53" s="75"/>
      <c r="BM53" s="75"/>
      <c r="BN53" s="75"/>
      <c r="BO53" s="75"/>
      <c r="BP53" s="75"/>
      <c r="BQ53" s="75"/>
      <c r="BR53" s="75"/>
      <c r="BS53" s="75"/>
      <c r="BT53" s="75"/>
      <c r="BU53" s="75"/>
      <c r="BV53" s="75"/>
      <c r="BW53" s="75"/>
      <c r="BX53" s="75"/>
      <c r="BY53" s="75"/>
      <c r="BZ53" s="75"/>
      <c r="CA53" s="75"/>
      <c r="CB53" s="75"/>
    </row>
    <row r="54" spans="1:93" ht="15" customHeight="1" x14ac:dyDescent="0.25">
      <c r="A54" s="75"/>
      <c r="B54" s="79"/>
      <c r="C54" s="79"/>
      <c r="D54" s="79"/>
      <c r="E54" s="79"/>
      <c r="F54" s="79"/>
      <c r="G54" s="79"/>
      <c r="H54" s="79"/>
      <c r="I54" s="79"/>
      <c r="J54" s="79"/>
      <c r="K54" s="79"/>
      <c r="L54" s="79"/>
      <c r="M54" s="79"/>
      <c r="N54" s="79"/>
      <c r="O54" s="79"/>
      <c r="P54" s="79"/>
      <c r="Q54" s="79"/>
      <c r="R54" s="79"/>
      <c r="S54" s="79"/>
      <c r="T54" s="79"/>
      <c r="U54" s="79"/>
      <c r="V54" s="79"/>
      <c r="W54" s="79"/>
      <c r="X54" s="79"/>
      <c r="Y54" s="79"/>
      <c r="Z54" s="79"/>
      <c r="AA54" s="79"/>
      <c r="AB54" s="79"/>
      <c r="AC54" s="79"/>
      <c r="AD54" s="79"/>
      <c r="AE54" s="79"/>
      <c r="AF54" s="79"/>
      <c r="AG54" s="79"/>
      <c r="AH54" s="79"/>
      <c r="AI54" s="79"/>
      <c r="AJ54" s="79"/>
      <c r="AK54" s="79"/>
      <c r="AL54" s="79"/>
      <c r="AM54" s="79"/>
      <c r="AN54" s="79"/>
      <c r="AO54" s="79"/>
      <c r="AP54" s="79"/>
      <c r="AQ54" s="79"/>
      <c r="AR54" s="79"/>
      <c r="AS54" s="79"/>
      <c r="AT54" s="79"/>
      <c r="AU54" s="75"/>
      <c r="AV54" s="75"/>
      <c r="AW54" s="75"/>
      <c r="AX54" s="75"/>
      <c r="AY54" s="75"/>
      <c r="AZ54" s="75"/>
      <c r="BA54" s="75"/>
      <c r="BB54" s="75"/>
      <c r="BC54" s="75"/>
      <c r="BD54" s="75"/>
      <c r="BE54" s="75"/>
      <c r="BF54" s="75"/>
      <c r="BG54" s="75"/>
      <c r="BH54" s="75"/>
      <c r="BI54" s="75"/>
      <c r="BJ54" s="75"/>
      <c r="BK54" s="75"/>
      <c r="BL54" s="75"/>
      <c r="BM54" s="75"/>
      <c r="BN54" s="75"/>
      <c r="BO54" s="75"/>
      <c r="BP54" s="75"/>
      <c r="BQ54" s="75"/>
      <c r="BR54" s="75"/>
      <c r="BS54" s="75"/>
      <c r="BT54" s="75"/>
      <c r="BU54" s="75"/>
      <c r="BV54" s="75"/>
      <c r="BW54" s="75"/>
      <c r="BX54" s="75"/>
      <c r="BY54" s="75"/>
      <c r="BZ54" s="75"/>
      <c r="CA54" s="75"/>
      <c r="CB54" s="75"/>
    </row>
    <row r="55" spans="1:93" x14ac:dyDescent="0.25">
      <c r="A55" s="75"/>
      <c r="B55" s="75"/>
      <c r="C55" s="75"/>
      <c r="D55" s="75"/>
      <c r="E55" s="75"/>
      <c r="F55" s="75"/>
      <c r="G55" s="75"/>
      <c r="H55" s="75"/>
      <c r="I55" s="75"/>
      <c r="J55" s="75"/>
      <c r="K55" s="75"/>
      <c r="L55" s="75"/>
      <c r="M55" s="75"/>
      <c r="N55" s="75"/>
      <c r="O55" s="75"/>
      <c r="P55" s="75"/>
      <c r="Q55" s="75"/>
      <c r="R55" s="75"/>
      <c r="S55" s="75"/>
      <c r="T55" s="75"/>
      <c r="U55" s="75"/>
      <c r="V55" s="75"/>
      <c r="W55" s="75"/>
      <c r="X55" s="75"/>
      <c r="Y55" s="75"/>
      <c r="Z55" s="75"/>
      <c r="AA55" s="75"/>
      <c r="AB55" s="75"/>
      <c r="AC55" s="75"/>
      <c r="AD55" s="75"/>
      <c r="AE55" s="75"/>
      <c r="AF55" s="75"/>
      <c r="AG55" s="75"/>
      <c r="AH55" s="75"/>
      <c r="AI55" s="75"/>
      <c r="AJ55" s="75"/>
      <c r="AK55" s="75"/>
      <c r="AL55" s="75"/>
      <c r="AM55" s="75"/>
      <c r="AN55" s="75"/>
      <c r="AO55" s="75"/>
      <c r="AP55" s="75"/>
      <c r="AQ55" s="75"/>
      <c r="AR55" s="75"/>
      <c r="AS55" s="75"/>
      <c r="AT55" s="75"/>
      <c r="AU55" s="75"/>
      <c r="AV55" s="75"/>
      <c r="AW55" s="75"/>
      <c r="AX55" s="75"/>
      <c r="AY55" s="75"/>
      <c r="AZ55" s="75"/>
      <c r="BA55" s="75"/>
      <c r="BB55" s="75"/>
      <c r="BC55" s="75"/>
      <c r="BD55" s="75"/>
      <c r="BE55" s="75"/>
      <c r="BF55" s="75"/>
      <c r="BG55" s="75"/>
      <c r="BH55" s="75"/>
      <c r="BI55" s="75"/>
      <c r="BJ55" s="75"/>
      <c r="BK55" s="75"/>
      <c r="BL55" s="75"/>
      <c r="BM55" s="75"/>
      <c r="BN55" s="75"/>
      <c r="BO55" s="75"/>
      <c r="BP55" s="75"/>
      <c r="BQ55" s="75"/>
      <c r="BR55" s="75"/>
      <c r="BS55" s="75"/>
      <c r="BT55" s="75"/>
      <c r="BU55" s="75"/>
      <c r="BV55" s="75"/>
      <c r="BW55" s="75"/>
      <c r="BX55" s="75"/>
      <c r="BY55" s="75"/>
      <c r="BZ55" s="75"/>
      <c r="CA55" s="75"/>
      <c r="CB55" s="75"/>
    </row>
    <row r="56" spans="1:93" x14ac:dyDescent="0.25">
      <c r="A56" s="75"/>
      <c r="B56" s="75"/>
      <c r="C56" s="75"/>
      <c r="D56" s="75"/>
      <c r="E56" s="75"/>
      <c r="F56" s="75"/>
      <c r="G56" s="75"/>
      <c r="H56" s="75"/>
      <c r="I56" s="75"/>
      <c r="J56" s="75"/>
      <c r="K56" s="75"/>
      <c r="L56" s="75"/>
      <c r="M56" s="75"/>
      <c r="N56" s="75"/>
      <c r="O56" s="75"/>
      <c r="P56" s="75"/>
      <c r="Q56" s="75"/>
      <c r="R56" s="75"/>
      <c r="S56" s="75"/>
      <c r="T56" s="75"/>
      <c r="U56" s="75"/>
      <c r="V56" s="75"/>
      <c r="W56" s="75"/>
      <c r="X56" s="75"/>
      <c r="Y56" s="75"/>
      <c r="Z56" s="75"/>
      <c r="AA56" s="75"/>
      <c r="AB56" s="75"/>
      <c r="AC56" s="75"/>
      <c r="AD56" s="75"/>
      <c r="AE56" s="75"/>
      <c r="AF56" s="75"/>
      <c r="AG56" s="75"/>
      <c r="AH56" s="75"/>
      <c r="AI56" s="75"/>
      <c r="AJ56" s="75"/>
      <c r="AK56" s="75"/>
      <c r="AL56" s="75"/>
      <c r="AM56" s="75"/>
      <c r="AN56" s="75"/>
      <c r="AO56" s="75"/>
      <c r="AP56" s="75"/>
      <c r="AQ56" s="75"/>
      <c r="AR56" s="75"/>
      <c r="AS56" s="75"/>
      <c r="AT56" s="75"/>
      <c r="AU56" s="75"/>
      <c r="AV56" s="75"/>
      <c r="AW56" s="75"/>
      <c r="AX56" s="75"/>
      <c r="AY56" s="75"/>
      <c r="AZ56" s="75"/>
      <c r="BA56" s="75"/>
      <c r="BB56" s="75"/>
      <c r="BC56" s="75"/>
      <c r="BD56" s="75"/>
      <c r="BE56" s="75"/>
      <c r="BF56" s="75"/>
      <c r="BG56" s="75"/>
      <c r="BH56" s="75"/>
      <c r="BI56" s="75"/>
      <c r="BJ56" s="75"/>
      <c r="BK56" s="75"/>
      <c r="BL56" s="75"/>
      <c r="BM56" s="75"/>
      <c r="BN56" s="75"/>
      <c r="BO56" s="75"/>
      <c r="BP56" s="75"/>
      <c r="BQ56" s="75"/>
      <c r="BR56" s="75"/>
      <c r="BS56" s="75"/>
      <c r="BT56" s="75"/>
      <c r="BU56" s="75"/>
      <c r="BV56" s="75"/>
      <c r="BW56" s="75"/>
      <c r="BX56" s="75"/>
      <c r="BY56" s="75"/>
      <c r="BZ56" s="75"/>
      <c r="CA56" s="75"/>
      <c r="CB56" s="75"/>
    </row>
    <row r="57" spans="1:93" x14ac:dyDescent="0.25">
      <c r="A57" s="75"/>
      <c r="B57" s="75"/>
      <c r="C57" s="75"/>
      <c r="D57" s="75"/>
      <c r="E57" s="75"/>
      <c r="F57" s="75"/>
      <c r="G57" s="75"/>
      <c r="H57" s="75"/>
      <c r="I57" s="75"/>
      <c r="J57" s="75"/>
      <c r="K57" s="75"/>
      <c r="L57" s="75"/>
      <c r="M57" s="75"/>
      <c r="N57" s="75"/>
      <c r="O57" s="75"/>
      <c r="P57" s="75"/>
      <c r="Q57" s="75"/>
      <c r="R57" s="75"/>
      <c r="S57" s="75"/>
      <c r="T57" s="75"/>
      <c r="U57" s="75"/>
      <c r="V57" s="75"/>
      <c r="W57" s="75"/>
      <c r="X57" s="75"/>
      <c r="Y57" s="75"/>
      <c r="Z57" s="75"/>
      <c r="AA57" s="75"/>
      <c r="AB57" s="75"/>
      <c r="AC57" s="75"/>
      <c r="AD57" s="75"/>
      <c r="AE57" s="75"/>
      <c r="AF57" s="75"/>
      <c r="AG57" s="75"/>
      <c r="AH57" s="75"/>
      <c r="AI57" s="75"/>
      <c r="AJ57" s="75"/>
      <c r="AK57" s="75"/>
      <c r="AL57" s="75"/>
      <c r="AM57" s="75"/>
      <c r="AN57" s="75"/>
      <c r="AO57" s="75"/>
      <c r="AP57" s="75"/>
      <c r="AQ57" s="75"/>
      <c r="AR57" s="75"/>
      <c r="AS57" s="75"/>
      <c r="AT57" s="75"/>
      <c r="AU57" s="75"/>
      <c r="AV57" s="75"/>
      <c r="AW57" s="75"/>
      <c r="AX57" s="75"/>
      <c r="AY57" s="75"/>
      <c r="AZ57" s="75"/>
      <c r="BA57" s="75"/>
      <c r="BB57" s="75"/>
      <c r="BC57" s="75"/>
      <c r="BD57" s="75"/>
      <c r="BE57" s="75"/>
      <c r="BF57" s="75"/>
      <c r="BG57" s="75"/>
      <c r="BH57" s="75"/>
      <c r="BI57" s="75"/>
      <c r="BJ57" s="75"/>
      <c r="BK57" s="75"/>
      <c r="BL57" s="75"/>
      <c r="BM57" s="75"/>
      <c r="BN57" s="75"/>
      <c r="BO57" s="75"/>
      <c r="BP57" s="75"/>
      <c r="BQ57" s="75"/>
      <c r="BR57" s="75"/>
      <c r="BS57" s="75"/>
      <c r="BT57" s="75"/>
      <c r="BU57" s="75"/>
      <c r="BV57" s="75"/>
      <c r="BW57" s="75"/>
      <c r="BX57" s="75"/>
      <c r="BY57" s="75"/>
      <c r="BZ57" s="75"/>
      <c r="CA57" s="75"/>
      <c r="CB57" s="75"/>
    </row>
    <row r="58" spans="1:93" x14ac:dyDescent="0.25">
      <c r="A58" s="75"/>
      <c r="B58" s="75"/>
      <c r="C58" s="75"/>
      <c r="D58" s="75"/>
      <c r="E58" s="75"/>
      <c r="F58" s="75"/>
      <c r="G58" s="75"/>
      <c r="H58" s="75"/>
      <c r="I58" s="75"/>
      <c r="J58" s="75"/>
      <c r="K58" s="75"/>
      <c r="L58" s="75"/>
      <c r="M58" s="75"/>
      <c r="N58" s="75"/>
      <c r="O58" s="75"/>
      <c r="P58" s="75"/>
      <c r="Q58" s="75"/>
      <c r="R58" s="75"/>
      <c r="S58" s="75"/>
      <c r="T58" s="75"/>
      <c r="U58" s="75"/>
      <c r="V58" s="75"/>
      <c r="W58" s="75"/>
      <c r="X58" s="75"/>
      <c r="Y58" s="75"/>
      <c r="Z58" s="75"/>
      <c r="AA58" s="75"/>
      <c r="AB58" s="75"/>
      <c r="AC58" s="75"/>
      <c r="AD58" s="75"/>
      <c r="AE58" s="75"/>
      <c r="AF58" s="75"/>
      <c r="AG58" s="75"/>
      <c r="AH58" s="75"/>
      <c r="AI58" s="75"/>
      <c r="AJ58" s="75"/>
      <c r="AK58" s="75"/>
      <c r="AL58" s="75"/>
      <c r="AM58" s="75"/>
      <c r="AN58" s="75"/>
      <c r="AO58" s="75"/>
      <c r="AP58" s="75"/>
      <c r="AQ58" s="75"/>
      <c r="AR58" s="75"/>
      <c r="AS58" s="75"/>
      <c r="AT58" s="75"/>
      <c r="AU58" s="75"/>
      <c r="AV58" s="75"/>
      <c r="AW58" s="75"/>
      <c r="AX58" s="75"/>
      <c r="AY58" s="75"/>
      <c r="AZ58" s="75"/>
      <c r="BA58" s="75"/>
      <c r="BB58" s="75"/>
      <c r="BC58" s="75"/>
      <c r="BD58" s="75"/>
      <c r="BE58" s="75"/>
      <c r="BF58" s="75"/>
      <c r="BG58" s="75"/>
      <c r="BH58" s="75"/>
      <c r="BI58" s="75"/>
      <c r="BJ58" s="75"/>
      <c r="BK58" s="75"/>
      <c r="BL58" s="75"/>
      <c r="BM58" s="75"/>
      <c r="BN58" s="75"/>
      <c r="BO58" s="75"/>
      <c r="BP58" s="75"/>
      <c r="BQ58" s="75"/>
      <c r="BR58" s="75"/>
      <c r="BS58" s="75"/>
      <c r="BT58" s="75"/>
      <c r="BU58" s="75"/>
      <c r="BV58" s="75"/>
      <c r="BW58" s="75"/>
      <c r="BX58" s="75"/>
      <c r="BY58" s="75"/>
      <c r="BZ58" s="75"/>
      <c r="CA58" s="75"/>
      <c r="CB58" s="75"/>
    </row>
    <row r="59" spans="1:93" x14ac:dyDescent="0.25">
      <c r="A59" s="75"/>
      <c r="B59" s="75"/>
      <c r="C59" s="75"/>
      <c r="D59" s="75"/>
      <c r="E59" s="75"/>
      <c r="F59" s="75"/>
      <c r="G59" s="75"/>
      <c r="H59" s="75"/>
      <c r="I59" s="75"/>
      <c r="J59" s="75"/>
      <c r="K59" s="75"/>
      <c r="L59" s="75"/>
      <c r="M59" s="75"/>
      <c r="N59" s="75"/>
      <c r="O59" s="75"/>
      <c r="P59" s="75"/>
      <c r="Q59" s="75"/>
      <c r="R59" s="75"/>
      <c r="S59" s="75"/>
      <c r="T59" s="75"/>
      <c r="U59" s="75"/>
      <c r="V59" s="75"/>
      <c r="W59" s="75"/>
      <c r="X59" s="75"/>
      <c r="Y59" s="75"/>
      <c r="Z59" s="75"/>
      <c r="AA59" s="75"/>
      <c r="AB59" s="75"/>
      <c r="AC59" s="75"/>
      <c r="AD59" s="75"/>
      <c r="AE59" s="75"/>
      <c r="AF59" s="75"/>
      <c r="AG59" s="75"/>
      <c r="AH59" s="75"/>
      <c r="AI59" s="75"/>
      <c r="AJ59" s="75"/>
      <c r="AK59" s="75"/>
      <c r="AL59" s="75"/>
      <c r="AM59" s="75"/>
      <c r="AN59" s="75"/>
      <c r="AO59" s="75"/>
      <c r="AP59" s="75"/>
      <c r="AQ59" s="75"/>
      <c r="AR59" s="75"/>
      <c r="AS59" s="75"/>
      <c r="AT59" s="75"/>
      <c r="AU59" s="75"/>
      <c r="AV59" s="75"/>
      <c r="AW59" s="75"/>
      <c r="AX59" s="75"/>
      <c r="AY59" s="75"/>
      <c r="AZ59" s="75"/>
      <c r="BA59" s="75"/>
      <c r="BB59" s="75"/>
      <c r="BC59" s="75"/>
      <c r="BD59" s="75"/>
      <c r="BE59" s="75"/>
      <c r="BF59" s="75"/>
      <c r="BG59" s="75"/>
      <c r="BH59" s="75"/>
      <c r="BI59" s="75"/>
      <c r="BJ59" s="75"/>
      <c r="BK59" s="75"/>
      <c r="BL59" s="75"/>
      <c r="BM59" s="75"/>
      <c r="BN59" s="75"/>
      <c r="BO59" s="75"/>
      <c r="BP59" s="75"/>
      <c r="BQ59" s="75"/>
      <c r="BR59" s="75"/>
      <c r="BS59" s="75"/>
      <c r="BT59" s="75"/>
      <c r="BU59" s="75"/>
      <c r="BV59" s="75"/>
      <c r="BW59" s="75"/>
      <c r="BX59" s="75"/>
      <c r="BY59" s="75"/>
      <c r="BZ59" s="75"/>
      <c r="CA59" s="75"/>
      <c r="CB59" s="75"/>
    </row>
    <row r="60" spans="1:93" x14ac:dyDescent="0.25">
      <c r="A60" s="75"/>
      <c r="B60" s="75"/>
      <c r="C60" s="75"/>
      <c r="D60" s="75"/>
      <c r="E60" s="75"/>
      <c r="F60" s="75"/>
      <c r="G60" s="75"/>
      <c r="H60" s="75"/>
      <c r="I60" s="75"/>
      <c r="J60" s="75"/>
      <c r="K60" s="75"/>
      <c r="L60" s="75"/>
      <c r="M60" s="75"/>
      <c r="N60" s="75"/>
      <c r="O60" s="75"/>
      <c r="P60" s="75"/>
      <c r="Q60" s="75"/>
      <c r="R60" s="75"/>
      <c r="S60" s="75"/>
      <c r="T60" s="75"/>
      <c r="U60" s="75"/>
      <c r="V60" s="75"/>
      <c r="W60" s="75"/>
      <c r="X60" s="75"/>
      <c r="Y60" s="75"/>
      <c r="Z60" s="75"/>
      <c r="AA60" s="75"/>
      <c r="AB60" s="75"/>
      <c r="AC60" s="75"/>
      <c r="AD60" s="75"/>
      <c r="AE60" s="75"/>
      <c r="AF60" s="75"/>
      <c r="AG60" s="75"/>
      <c r="AH60" s="75"/>
      <c r="AI60" s="75"/>
      <c r="AJ60" s="75"/>
      <c r="AK60" s="75"/>
      <c r="AL60" s="75"/>
      <c r="AM60" s="75"/>
      <c r="AN60" s="75"/>
      <c r="AO60" s="75"/>
      <c r="AP60" s="75"/>
      <c r="AQ60" s="75"/>
      <c r="AR60" s="75"/>
      <c r="AS60" s="75"/>
      <c r="AT60" s="75"/>
      <c r="AU60" s="75"/>
      <c r="AV60" s="75"/>
      <c r="AW60" s="75"/>
      <c r="AX60" s="75"/>
      <c r="AY60" s="75"/>
      <c r="AZ60" s="75"/>
      <c r="BA60" s="75"/>
      <c r="BB60" s="75"/>
      <c r="BC60" s="75"/>
      <c r="BD60" s="75"/>
      <c r="BE60" s="75"/>
      <c r="BF60" s="75"/>
      <c r="BG60" s="75"/>
      <c r="BH60" s="75"/>
      <c r="BI60" s="75"/>
      <c r="BJ60" s="75"/>
      <c r="BK60" s="75"/>
      <c r="BL60" s="75"/>
      <c r="BM60" s="75"/>
      <c r="BN60" s="75"/>
      <c r="BO60" s="75"/>
      <c r="BP60" s="75"/>
      <c r="BQ60" s="75"/>
      <c r="BR60" s="75"/>
      <c r="BS60" s="75"/>
      <c r="BT60" s="75"/>
      <c r="BU60" s="75"/>
      <c r="BV60" s="75"/>
      <c r="BW60" s="75"/>
      <c r="BX60" s="75"/>
      <c r="BY60" s="75"/>
      <c r="BZ60" s="75"/>
      <c r="CA60" s="75"/>
      <c r="CB60" s="75"/>
    </row>
    <row r="61" spans="1:93" x14ac:dyDescent="0.25">
      <c r="A61" s="75"/>
      <c r="B61" s="75"/>
      <c r="C61" s="75"/>
      <c r="D61" s="75"/>
      <c r="E61" s="75"/>
      <c r="F61" s="75"/>
      <c r="G61" s="75"/>
      <c r="H61" s="75"/>
      <c r="I61" s="75"/>
      <c r="J61" s="75"/>
      <c r="K61" s="75"/>
      <c r="L61" s="75"/>
      <c r="M61" s="75"/>
      <c r="N61" s="75"/>
      <c r="O61" s="75"/>
      <c r="P61" s="75"/>
      <c r="Q61" s="75"/>
      <c r="R61" s="75"/>
      <c r="S61" s="75"/>
      <c r="T61" s="75"/>
      <c r="U61" s="75"/>
      <c r="V61" s="75"/>
      <c r="W61" s="75"/>
      <c r="X61" s="75"/>
      <c r="Y61" s="75"/>
      <c r="Z61" s="75"/>
      <c r="AA61" s="75"/>
      <c r="AB61" s="75"/>
      <c r="AC61" s="75"/>
      <c r="AD61" s="75"/>
      <c r="AE61" s="75"/>
      <c r="AF61" s="75"/>
      <c r="AG61" s="75"/>
      <c r="AH61" s="75"/>
      <c r="AI61" s="75"/>
      <c r="AJ61" s="75"/>
      <c r="AK61" s="75"/>
      <c r="AL61" s="75"/>
      <c r="AM61" s="75"/>
      <c r="AN61" s="75"/>
      <c r="AO61" s="75"/>
      <c r="AP61" s="75"/>
      <c r="AQ61" s="75"/>
      <c r="AR61" s="75"/>
      <c r="AS61" s="75"/>
      <c r="AT61" s="75"/>
      <c r="AU61" s="75"/>
      <c r="AV61" s="75"/>
      <c r="AW61" s="75"/>
      <c r="AX61" s="75"/>
      <c r="AY61" s="75"/>
      <c r="AZ61" s="75"/>
      <c r="BA61" s="75"/>
      <c r="BB61" s="75"/>
      <c r="BC61" s="75"/>
      <c r="BD61" s="75"/>
      <c r="BE61" s="75"/>
      <c r="BF61" s="75"/>
      <c r="BG61" s="75"/>
      <c r="BH61" s="75"/>
      <c r="BI61" s="75"/>
      <c r="BJ61" s="75"/>
      <c r="BK61" s="75"/>
      <c r="BL61" s="75"/>
      <c r="BM61" s="75"/>
      <c r="BN61" s="75"/>
      <c r="BO61" s="75"/>
      <c r="BP61" s="75"/>
      <c r="BQ61" s="75"/>
      <c r="BR61" s="75"/>
      <c r="BS61" s="75"/>
      <c r="BT61" s="75"/>
      <c r="BU61" s="75"/>
      <c r="BV61" s="75"/>
      <c r="BW61" s="75"/>
      <c r="BX61" s="75"/>
      <c r="BY61" s="75"/>
      <c r="BZ61" s="75"/>
      <c r="CA61" s="75"/>
      <c r="CB61" s="75"/>
    </row>
    <row r="62" spans="1:93" x14ac:dyDescent="0.25">
      <c r="A62" s="75"/>
      <c r="B62" s="75"/>
      <c r="C62" s="75"/>
      <c r="D62" s="75"/>
      <c r="E62" s="75"/>
      <c r="F62" s="75"/>
      <c r="G62" s="75"/>
      <c r="H62" s="75"/>
      <c r="I62" s="75"/>
      <c r="J62" s="75"/>
      <c r="K62" s="75"/>
      <c r="L62" s="75"/>
      <c r="M62" s="75"/>
      <c r="N62" s="75"/>
      <c r="O62" s="75"/>
      <c r="P62" s="75"/>
      <c r="Q62" s="75"/>
      <c r="R62" s="75"/>
      <c r="S62" s="75"/>
      <c r="T62" s="75"/>
      <c r="U62" s="75"/>
      <c r="V62" s="75"/>
      <c r="W62" s="75"/>
      <c r="X62" s="75"/>
      <c r="Y62" s="75"/>
      <c r="Z62" s="75"/>
      <c r="AA62" s="75"/>
      <c r="AB62" s="75"/>
      <c r="AC62" s="75"/>
      <c r="AD62" s="75"/>
      <c r="AE62" s="75"/>
      <c r="AF62" s="75"/>
      <c r="AG62" s="75"/>
      <c r="AH62" s="75"/>
      <c r="AI62" s="75"/>
      <c r="AJ62" s="75"/>
      <c r="AK62" s="75"/>
      <c r="AL62" s="75"/>
      <c r="AM62" s="75"/>
      <c r="AN62" s="75"/>
      <c r="AO62" s="75"/>
      <c r="AP62" s="75"/>
      <c r="AQ62" s="75"/>
      <c r="AR62" s="75"/>
      <c r="AS62" s="75"/>
      <c r="AT62" s="75"/>
      <c r="AU62" s="75"/>
      <c r="AV62" s="75"/>
      <c r="AW62" s="75"/>
      <c r="AX62" s="75"/>
      <c r="AY62" s="75"/>
      <c r="AZ62" s="75"/>
      <c r="BA62" s="75"/>
      <c r="BB62" s="75"/>
      <c r="BC62" s="75"/>
      <c r="BD62" s="75"/>
      <c r="BE62" s="75"/>
      <c r="BF62" s="75"/>
      <c r="BG62" s="75"/>
      <c r="BH62" s="75"/>
      <c r="BI62" s="75"/>
      <c r="BJ62" s="75"/>
      <c r="BK62" s="75"/>
      <c r="BL62" s="75"/>
      <c r="BM62" s="75"/>
      <c r="BN62" s="75"/>
      <c r="BO62" s="75"/>
      <c r="BP62" s="75"/>
      <c r="BQ62" s="75"/>
      <c r="BR62" s="75"/>
      <c r="BS62" s="75"/>
      <c r="BT62" s="75"/>
      <c r="BU62" s="75"/>
      <c r="BV62" s="75"/>
      <c r="BW62" s="75"/>
      <c r="BX62" s="75"/>
      <c r="BY62" s="75"/>
      <c r="BZ62" s="75"/>
      <c r="CA62" s="75"/>
      <c r="CB62" s="75"/>
    </row>
    <row r="63" spans="1:93" x14ac:dyDescent="0.25">
      <c r="A63" s="75"/>
      <c r="B63" s="75"/>
      <c r="C63" s="75"/>
      <c r="D63" s="75"/>
      <c r="E63" s="75"/>
      <c r="F63" s="75"/>
      <c r="G63" s="75"/>
      <c r="H63" s="75"/>
      <c r="I63" s="75"/>
      <c r="J63" s="75"/>
      <c r="K63" s="75"/>
      <c r="L63" s="75"/>
      <c r="M63" s="75"/>
      <c r="N63" s="75"/>
      <c r="O63" s="75"/>
      <c r="P63" s="75"/>
      <c r="Q63" s="75"/>
      <c r="R63" s="75"/>
      <c r="S63" s="75"/>
      <c r="T63" s="75"/>
      <c r="U63" s="75"/>
      <c r="V63" s="75"/>
      <c r="W63" s="75"/>
      <c r="X63" s="75"/>
      <c r="Y63" s="75"/>
      <c r="Z63" s="75"/>
      <c r="AA63" s="75"/>
      <c r="AB63" s="75"/>
      <c r="AC63" s="75"/>
      <c r="AD63" s="75"/>
      <c r="AE63" s="75"/>
      <c r="AF63" s="75"/>
      <c r="AG63" s="75"/>
      <c r="AH63" s="75"/>
      <c r="AI63" s="75"/>
      <c r="AJ63" s="75"/>
      <c r="AK63" s="75"/>
      <c r="AL63" s="75"/>
      <c r="AM63" s="75"/>
      <c r="AN63" s="75"/>
      <c r="AO63" s="75"/>
      <c r="AP63" s="75"/>
      <c r="AQ63" s="75"/>
      <c r="AR63" s="75"/>
      <c r="AS63" s="75"/>
      <c r="AT63" s="75"/>
      <c r="AU63" s="75"/>
      <c r="AV63" s="75"/>
      <c r="AW63" s="75"/>
      <c r="AX63" s="75"/>
      <c r="AY63" s="75"/>
      <c r="AZ63" s="75"/>
      <c r="BA63" s="75"/>
      <c r="BB63" s="75"/>
      <c r="BC63" s="75"/>
      <c r="BD63" s="75"/>
      <c r="BE63" s="75"/>
      <c r="BF63" s="75"/>
      <c r="BG63" s="75"/>
      <c r="BH63" s="75"/>
      <c r="BI63" s="75"/>
      <c r="BJ63" s="75"/>
      <c r="BK63" s="75"/>
      <c r="BL63" s="75"/>
      <c r="BM63" s="75"/>
      <c r="BN63" s="75"/>
      <c r="BO63" s="75"/>
      <c r="BP63" s="75"/>
      <c r="BQ63" s="75"/>
      <c r="BR63" s="75"/>
      <c r="BS63" s="75"/>
      <c r="BT63" s="75"/>
      <c r="BU63" s="75"/>
      <c r="BV63" s="75"/>
      <c r="BW63" s="75"/>
      <c r="BX63" s="75"/>
      <c r="BY63" s="75"/>
      <c r="BZ63" s="75"/>
      <c r="CA63" s="75"/>
      <c r="CB63" s="75"/>
    </row>
    <row r="64" spans="1:93" x14ac:dyDescent="0.25">
      <c r="A64" s="75"/>
      <c r="B64" s="75"/>
      <c r="C64" s="75"/>
      <c r="D64" s="75"/>
      <c r="E64" s="75"/>
      <c r="F64" s="75"/>
      <c r="G64" s="75"/>
      <c r="H64" s="75"/>
      <c r="I64" s="75"/>
      <c r="J64" s="75"/>
      <c r="K64" s="75"/>
      <c r="L64" s="75"/>
      <c r="M64" s="75"/>
      <c r="N64" s="75"/>
      <c r="O64" s="75"/>
      <c r="P64" s="75"/>
      <c r="Q64" s="75"/>
      <c r="R64" s="75"/>
      <c r="S64" s="75"/>
      <c r="T64" s="75"/>
      <c r="U64" s="75"/>
      <c r="V64" s="75"/>
      <c r="W64" s="75"/>
      <c r="X64" s="75"/>
      <c r="Y64" s="75"/>
      <c r="Z64" s="75"/>
      <c r="AA64" s="75"/>
      <c r="AB64" s="75"/>
      <c r="AC64" s="75"/>
      <c r="AD64" s="75"/>
      <c r="AE64" s="75"/>
      <c r="AF64" s="75"/>
      <c r="AG64" s="75"/>
      <c r="AH64" s="75"/>
      <c r="AI64" s="75"/>
      <c r="AJ64" s="75"/>
      <c r="AK64" s="75"/>
      <c r="AL64" s="75"/>
      <c r="AM64" s="75"/>
      <c r="AN64" s="75"/>
      <c r="AO64" s="75"/>
      <c r="AP64" s="75"/>
      <c r="AQ64" s="75"/>
      <c r="AR64" s="75"/>
      <c r="AS64" s="75"/>
      <c r="AT64" s="75"/>
      <c r="AU64" s="75"/>
      <c r="AV64" s="75"/>
      <c r="AW64" s="75"/>
      <c r="AX64" s="75"/>
      <c r="AY64" s="75"/>
      <c r="AZ64" s="75"/>
      <c r="BA64" s="75"/>
      <c r="BB64" s="75"/>
      <c r="BC64" s="75"/>
      <c r="BD64" s="75"/>
      <c r="BE64" s="75"/>
      <c r="BF64" s="75"/>
      <c r="BG64" s="75"/>
      <c r="BH64" s="75"/>
      <c r="BI64" s="75"/>
      <c r="BJ64" s="75"/>
      <c r="BK64" s="75"/>
      <c r="BL64" s="75"/>
      <c r="BM64" s="75"/>
      <c r="BN64" s="75"/>
      <c r="BO64" s="75"/>
      <c r="BP64" s="75"/>
      <c r="BQ64" s="75"/>
      <c r="BR64" s="75"/>
      <c r="BS64" s="75"/>
      <c r="BT64" s="75"/>
      <c r="BU64" s="75"/>
      <c r="BV64" s="75"/>
      <c r="BW64" s="75"/>
      <c r="BX64" s="75"/>
      <c r="BY64" s="75"/>
      <c r="BZ64" s="75"/>
      <c r="CA64" s="75"/>
      <c r="CB64" s="75"/>
    </row>
    <row r="65" spans="1:80" x14ac:dyDescent="0.25">
      <c r="A65" s="75"/>
      <c r="B65" s="75"/>
      <c r="C65" s="75"/>
      <c r="D65" s="75"/>
      <c r="E65" s="75"/>
      <c r="F65" s="75"/>
      <c r="G65" s="75"/>
      <c r="H65" s="75"/>
      <c r="I65" s="75"/>
      <c r="J65" s="75"/>
      <c r="K65" s="75"/>
      <c r="L65" s="75"/>
      <c r="M65" s="75"/>
      <c r="N65" s="75"/>
      <c r="O65" s="75"/>
      <c r="P65" s="75"/>
      <c r="Q65" s="75"/>
      <c r="R65" s="75"/>
      <c r="S65" s="75"/>
      <c r="T65" s="75"/>
      <c r="U65" s="75"/>
      <c r="V65" s="75"/>
      <c r="W65" s="75"/>
      <c r="X65" s="75"/>
      <c r="Y65" s="75"/>
      <c r="Z65" s="75"/>
      <c r="AA65" s="75"/>
      <c r="AB65" s="75"/>
      <c r="AC65" s="75"/>
      <c r="AD65" s="75"/>
      <c r="AE65" s="75"/>
      <c r="AF65" s="75"/>
      <c r="AG65" s="75"/>
      <c r="AH65" s="75"/>
      <c r="AI65" s="75"/>
      <c r="AJ65" s="75"/>
      <c r="AK65" s="75"/>
      <c r="AL65" s="75"/>
      <c r="AM65" s="75"/>
      <c r="AN65" s="75"/>
      <c r="AO65" s="75"/>
      <c r="AP65" s="75"/>
      <c r="AQ65" s="75"/>
      <c r="AR65" s="75"/>
      <c r="AS65" s="75"/>
      <c r="AT65" s="75"/>
      <c r="AU65" s="75"/>
      <c r="AV65" s="75"/>
      <c r="AW65" s="75"/>
      <c r="AX65" s="75"/>
      <c r="AY65" s="75"/>
      <c r="AZ65" s="75"/>
      <c r="BA65" s="75"/>
      <c r="BB65" s="75"/>
      <c r="BC65" s="75"/>
      <c r="BD65" s="75"/>
      <c r="BE65" s="75"/>
      <c r="BF65" s="75"/>
      <c r="BG65" s="75"/>
      <c r="BH65" s="75"/>
      <c r="BI65" s="75"/>
      <c r="BJ65" s="75"/>
      <c r="BK65" s="75"/>
      <c r="BL65" s="75"/>
      <c r="BM65" s="75"/>
      <c r="BN65" s="75"/>
      <c r="BO65" s="75"/>
      <c r="BP65" s="75"/>
      <c r="BQ65" s="75"/>
      <c r="BR65" s="75"/>
      <c r="BS65" s="75"/>
      <c r="BT65" s="75"/>
      <c r="BU65" s="75"/>
      <c r="BV65" s="75"/>
      <c r="BW65" s="75"/>
      <c r="BX65" s="75"/>
      <c r="BY65" s="75"/>
      <c r="BZ65" s="75"/>
      <c r="CA65" s="75"/>
      <c r="CB65" s="75"/>
    </row>
    <row r="66" spans="1:80" x14ac:dyDescent="0.25">
      <c r="A66" s="75"/>
      <c r="B66" s="75"/>
      <c r="C66" s="75"/>
      <c r="D66" s="75"/>
      <c r="E66" s="75"/>
      <c r="F66" s="75"/>
      <c r="G66" s="75"/>
      <c r="H66" s="75"/>
      <c r="I66" s="75"/>
      <c r="J66" s="75"/>
      <c r="K66" s="75"/>
      <c r="L66" s="75"/>
      <c r="M66" s="75"/>
      <c r="N66" s="75"/>
      <c r="O66" s="75"/>
      <c r="P66" s="75"/>
      <c r="Q66" s="75"/>
      <c r="R66" s="75"/>
      <c r="S66" s="75"/>
      <c r="T66" s="75"/>
      <c r="U66" s="75"/>
      <c r="V66" s="75"/>
      <c r="W66" s="75"/>
      <c r="X66" s="75"/>
      <c r="Y66" s="75"/>
      <c r="Z66" s="75"/>
      <c r="AA66" s="75"/>
      <c r="AB66" s="75"/>
      <c r="AC66" s="75"/>
      <c r="AD66" s="75"/>
      <c r="AE66" s="75"/>
      <c r="AF66" s="75"/>
      <c r="AG66" s="75"/>
      <c r="AH66" s="75"/>
      <c r="AI66" s="75"/>
      <c r="AJ66" s="75"/>
      <c r="AK66" s="75"/>
      <c r="AL66" s="75"/>
      <c r="AM66" s="75"/>
      <c r="AN66" s="75"/>
      <c r="AO66" s="75"/>
      <c r="AP66" s="75"/>
      <c r="AQ66" s="75"/>
      <c r="AR66" s="75"/>
      <c r="AS66" s="75"/>
      <c r="AT66" s="75"/>
      <c r="AU66" s="75"/>
      <c r="AV66" s="75"/>
      <c r="AW66" s="75"/>
      <c r="AX66" s="75"/>
      <c r="AY66" s="75"/>
      <c r="AZ66" s="75"/>
      <c r="BA66" s="75"/>
      <c r="BB66" s="75"/>
      <c r="BC66" s="75"/>
      <c r="BD66" s="75"/>
      <c r="BE66" s="75"/>
      <c r="BF66" s="75"/>
      <c r="BG66" s="75"/>
      <c r="BH66" s="75"/>
      <c r="BI66" s="75"/>
      <c r="BJ66" s="75"/>
      <c r="BK66" s="75"/>
      <c r="BL66" s="75"/>
      <c r="BM66" s="75"/>
      <c r="BN66" s="75"/>
      <c r="BO66" s="75"/>
      <c r="BP66" s="75"/>
      <c r="BQ66" s="75"/>
      <c r="BR66" s="75"/>
      <c r="BS66" s="75"/>
      <c r="BT66" s="75"/>
      <c r="BU66" s="75"/>
      <c r="BV66" s="75"/>
      <c r="BW66" s="75"/>
      <c r="BX66" s="75"/>
      <c r="BY66" s="75"/>
      <c r="BZ66" s="75"/>
      <c r="CA66" s="75"/>
      <c r="CB66" s="75"/>
    </row>
    <row r="67" spans="1:80" x14ac:dyDescent="0.25">
      <c r="A67" s="75"/>
      <c r="B67" s="75"/>
      <c r="C67" s="75"/>
      <c r="D67" s="75"/>
      <c r="E67" s="75"/>
      <c r="F67" s="75"/>
      <c r="G67" s="75"/>
      <c r="H67" s="75"/>
      <c r="I67" s="75"/>
      <c r="J67" s="75"/>
      <c r="K67" s="75"/>
      <c r="L67" s="75"/>
      <c r="M67" s="75"/>
      <c r="N67" s="75"/>
      <c r="O67" s="75"/>
      <c r="P67" s="75"/>
      <c r="Q67" s="75"/>
      <c r="R67" s="75"/>
      <c r="S67" s="75"/>
      <c r="T67" s="75"/>
      <c r="U67" s="75"/>
      <c r="V67" s="75"/>
      <c r="W67" s="75"/>
      <c r="X67" s="75"/>
      <c r="Y67" s="75"/>
      <c r="Z67" s="75"/>
      <c r="AA67" s="75"/>
      <c r="AB67" s="75"/>
      <c r="AC67" s="75"/>
      <c r="AD67" s="75"/>
      <c r="AE67" s="75"/>
      <c r="AF67" s="75"/>
      <c r="AG67" s="75"/>
      <c r="AH67" s="75"/>
      <c r="AI67" s="75"/>
      <c r="AJ67" s="75"/>
      <c r="AK67" s="75"/>
      <c r="AL67" s="75"/>
      <c r="AM67" s="75"/>
      <c r="AN67" s="75"/>
      <c r="AO67" s="75"/>
      <c r="AP67" s="75"/>
      <c r="AQ67" s="75"/>
      <c r="AR67" s="75"/>
      <c r="AS67" s="75"/>
      <c r="AT67" s="75"/>
      <c r="AU67" s="75"/>
      <c r="AV67" s="75"/>
      <c r="AW67" s="75"/>
      <c r="AX67" s="75"/>
      <c r="AY67" s="75"/>
      <c r="AZ67" s="75"/>
      <c r="BA67" s="75"/>
      <c r="BB67" s="75"/>
      <c r="BC67" s="75"/>
      <c r="BD67" s="75"/>
      <c r="BE67" s="75"/>
      <c r="BF67" s="75"/>
      <c r="BG67" s="75"/>
      <c r="BH67" s="75"/>
      <c r="BI67" s="75"/>
      <c r="BJ67" s="75"/>
      <c r="BK67" s="75"/>
      <c r="BL67" s="75"/>
      <c r="BM67" s="75"/>
      <c r="BN67" s="75"/>
      <c r="BO67" s="75"/>
      <c r="BP67" s="75"/>
      <c r="BQ67" s="75"/>
      <c r="BR67" s="75"/>
      <c r="BS67" s="75"/>
      <c r="BT67" s="75"/>
      <c r="BU67" s="75"/>
      <c r="BV67" s="75"/>
      <c r="BW67" s="75"/>
      <c r="BX67" s="75"/>
      <c r="BY67" s="75"/>
      <c r="BZ67" s="75"/>
      <c r="CA67" s="75"/>
      <c r="CB67" s="75"/>
    </row>
    <row r="68" spans="1:80" x14ac:dyDescent="0.25">
      <c r="A68" s="75"/>
      <c r="B68" s="75"/>
      <c r="C68" s="75"/>
      <c r="D68" s="75"/>
      <c r="E68" s="75"/>
      <c r="F68" s="75"/>
      <c r="G68" s="75"/>
      <c r="H68" s="75"/>
      <c r="I68" s="75"/>
      <c r="J68" s="75"/>
      <c r="K68" s="75"/>
      <c r="L68" s="75"/>
      <c r="M68" s="75"/>
      <c r="N68" s="75"/>
      <c r="O68" s="75"/>
      <c r="P68" s="75"/>
      <c r="Q68" s="75"/>
      <c r="R68" s="75"/>
      <c r="S68" s="75"/>
      <c r="T68" s="75"/>
      <c r="U68" s="75"/>
      <c r="V68" s="75"/>
      <c r="W68" s="75"/>
      <c r="X68" s="75"/>
      <c r="Y68" s="75"/>
      <c r="Z68" s="75"/>
      <c r="AA68" s="75"/>
      <c r="AB68" s="75"/>
      <c r="AC68" s="75"/>
      <c r="AD68" s="75"/>
      <c r="AE68" s="75"/>
      <c r="AF68" s="75"/>
      <c r="AG68" s="75"/>
      <c r="AH68" s="75"/>
      <c r="AI68" s="75"/>
      <c r="AJ68" s="75"/>
      <c r="AK68" s="75"/>
      <c r="AL68" s="75"/>
      <c r="AM68" s="75"/>
      <c r="AN68" s="75"/>
      <c r="AO68" s="75"/>
      <c r="AP68" s="75"/>
      <c r="AQ68" s="75"/>
      <c r="AR68" s="75"/>
      <c r="AS68" s="75"/>
      <c r="AT68" s="75"/>
      <c r="AU68" s="75"/>
      <c r="AV68" s="75"/>
      <c r="AW68" s="75"/>
      <c r="AX68" s="75"/>
      <c r="AY68" s="75"/>
      <c r="AZ68" s="75"/>
      <c r="BA68" s="75"/>
      <c r="BB68" s="75"/>
      <c r="BC68" s="75"/>
      <c r="BD68" s="75"/>
      <c r="BE68" s="75"/>
      <c r="BF68" s="75"/>
      <c r="BG68" s="75"/>
      <c r="BH68" s="75"/>
      <c r="BI68" s="75"/>
      <c r="BJ68" s="75"/>
      <c r="BK68" s="75"/>
      <c r="BL68" s="75"/>
      <c r="BM68" s="75"/>
      <c r="BN68" s="75"/>
      <c r="BO68" s="75"/>
      <c r="BP68" s="75"/>
      <c r="BQ68" s="75"/>
      <c r="BR68" s="75"/>
      <c r="BS68" s="75"/>
      <c r="BT68" s="75"/>
      <c r="BU68" s="75"/>
      <c r="BV68" s="75"/>
      <c r="BW68" s="75"/>
      <c r="BX68" s="75"/>
      <c r="BY68" s="75"/>
      <c r="BZ68" s="75"/>
      <c r="CA68" s="75"/>
      <c r="CB68" s="75"/>
    </row>
    <row r="69" spans="1:80" x14ac:dyDescent="0.25">
      <c r="A69" s="75"/>
      <c r="B69" s="75"/>
      <c r="C69" s="75"/>
      <c r="D69" s="75"/>
      <c r="E69" s="75"/>
      <c r="F69" s="75"/>
      <c r="G69" s="75"/>
      <c r="H69" s="75"/>
      <c r="I69" s="75"/>
      <c r="J69" s="75"/>
      <c r="K69" s="75"/>
      <c r="L69" s="75"/>
      <c r="M69" s="75"/>
      <c r="N69" s="75"/>
      <c r="O69" s="75"/>
      <c r="P69" s="75"/>
      <c r="Q69" s="75"/>
      <c r="R69" s="75"/>
      <c r="S69" s="75"/>
      <c r="T69" s="75"/>
      <c r="U69" s="75"/>
      <c r="V69" s="75"/>
      <c r="W69" s="75"/>
      <c r="X69" s="75"/>
      <c r="Y69" s="75"/>
      <c r="Z69" s="75"/>
      <c r="AA69" s="75"/>
      <c r="AB69" s="75"/>
      <c r="AC69" s="75"/>
      <c r="AD69" s="75"/>
      <c r="AE69" s="75"/>
      <c r="AF69" s="75"/>
      <c r="AG69" s="75"/>
      <c r="AH69" s="75"/>
      <c r="AI69" s="75"/>
      <c r="AJ69" s="75"/>
      <c r="AK69" s="75"/>
      <c r="AL69" s="75"/>
      <c r="AM69" s="75"/>
      <c r="AN69" s="75"/>
      <c r="AO69" s="75"/>
      <c r="AP69" s="75"/>
      <c r="AQ69" s="75"/>
      <c r="AR69" s="75"/>
      <c r="AS69" s="75"/>
      <c r="AT69" s="75"/>
      <c r="AU69" s="75"/>
      <c r="AV69" s="75"/>
      <c r="AW69" s="75"/>
      <c r="AX69" s="75"/>
      <c r="AY69" s="75"/>
      <c r="AZ69" s="75"/>
      <c r="BA69" s="75"/>
      <c r="BB69" s="75"/>
      <c r="BC69" s="75"/>
      <c r="BD69" s="75"/>
      <c r="BE69" s="75"/>
      <c r="BF69" s="75"/>
      <c r="BG69" s="75"/>
      <c r="BH69" s="75"/>
      <c r="BI69" s="75"/>
      <c r="BJ69" s="75"/>
      <c r="BK69" s="75"/>
      <c r="BL69" s="75"/>
      <c r="BM69" s="75"/>
      <c r="BN69" s="75"/>
      <c r="BO69" s="75"/>
      <c r="BP69" s="75"/>
      <c r="BQ69" s="75"/>
      <c r="BR69" s="75"/>
      <c r="BS69" s="75"/>
      <c r="BT69" s="75"/>
      <c r="BU69" s="75"/>
      <c r="BV69" s="75"/>
      <c r="BW69" s="75"/>
      <c r="BX69" s="75"/>
      <c r="BY69" s="75"/>
      <c r="BZ69" s="75"/>
      <c r="CA69" s="75"/>
      <c r="CB69" s="75"/>
    </row>
    <row r="70" spans="1:80" x14ac:dyDescent="0.25">
      <c r="A70" s="75"/>
      <c r="B70" s="75"/>
      <c r="C70" s="75"/>
      <c r="D70" s="75"/>
      <c r="E70" s="75"/>
      <c r="F70" s="75"/>
      <c r="G70" s="75"/>
      <c r="H70" s="75"/>
      <c r="I70" s="75"/>
      <c r="J70" s="75"/>
      <c r="K70" s="75"/>
      <c r="L70" s="75"/>
      <c r="M70" s="75"/>
      <c r="N70" s="75"/>
      <c r="O70" s="75"/>
      <c r="P70" s="75"/>
      <c r="Q70" s="75"/>
      <c r="R70" s="75"/>
      <c r="S70" s="75"/>
      <c r="T70" s="75"/>
      <c r="U70" s="75"/>
      <c r="V70" s="75"/>
      <c r="W70" s="75"/>
      <c r="X70" s="75"/>
      <c r="Y70" s="75"/>
      <c r="Z70" s="75"/>
      <c r="AA70" s="75"/>
      <c r="AB70" s="75"/>
      <c r="AC70" s="75"/>
      <c r="AD70" s="75"/>
      <c r="AE70" s="75"/>
      <c r="AF70" s="75"/>
      <c r="AG70" s="75"/>
      <c r="AH70" s="75"/>
      <c r="AI70" s="75"/>
      <c r="AJ70" s="75"/>
      <c r="AK70" s="75"/>
      <c r="AL70" s="75"/>
      <c r="AM70" s="75"/>
      <c r="AN70" s="75"/>
      <c r="AO70" s="75"/>
      <c r="AP70" s="75"/>
      <c r="AQ70" s="75"/>
      <c r="AR70" s="75"/>
      <c r="AS70" s="75"/>
      <c r="AT70" s="75"/>
      <c r="AU70" s="75"/>
      <c r="AV70" s="75"/>
      <c r="AW70" s="75"/>
      <c r="AX70" s="75"/>
      <c r="AY70" s="75"/>
      <c r="AZ70" s="75"/>
      <c r="BA70" s="75"/>
      <c r="BB70" s="75"/>
      <c r="BC70" s="75"/>
      <c r="BD70" s="75"/>
      <c r="BE70" s="75"/>
      <c r="BF70" s="75"/>
      <c r="BG70" s="75"/>
      <c r="BH70" s="75"/>
      <c r="BI70" s="75"/>
      <c r="BJ70" s="75"/>
      <c r="BK70" s="75"/>
      <c r="BL70" s="75"/>
      <c r="BM70" s="75"/>
      <c r="BN70" s="75"/>
      <c r="BO70" s="75"/>
      <c r="BP70" s="75"/>
      <c r="BQ70" s="75"/>
      <c r="BR70" s="75"/>
      <c r="BS70" s="75"/>
      <c r="BT70" s="75"/>
      <c r="BU70" s="75"/>
      <c r="BV70" s="75"/>
      <c r="BW70" s="75"/>
      <c r="BX70" s="75"/>
      <c r="BY70" s="75"/>
      <c r="BZ70" s="75"/>
      <c r="CA70" s="75"/>
      <c r="CB70" s="75"/>
    </row>
    <row r="71" spans="1:80" x14ac:dyDescent="0.25">
      <c r="A71" s="75"/>
      <c r="B71" s="75"/>
      <c r="C71" s="75"/>
      <c r="D71" s="75"/>
      <c r="E71" s="75"/>
      <c r="F71" s="75"/>
      <c r="G71" s="75"/>
      <c r="H71" s="75"/>
      <c r="I71" s="75"/>
      <c r="J71" s="75"/>
      <c r="K71" s="75"/>
      <c r="L71" s="75"/>
      <c r="M71" s="75"/>
      <c r="N71" s="75"/>
      <c r="O71" s="75"/>
      <c r="P71" s="75"/>
      <c r="Q71" s="75"/>
      <c r="R71" s="75"/>
      <c r="S71" s="75"/>
      <c r="T71" s="75"/>
      <c r="U71" s="75"/>
      <c r="V71" s="75"/>
      <c r="W71" s="75"/>
      <c r="X71" s="75"/>
      <c r="Y71" s="75"/>
      <c r="Z71" s="75"/>
      <c r="AA71" s="75"/>
      <c r="AB71" s="75"/>
      <c r="AC71" s="75"/>
      <c r="AD71" s="75"/>
      <c r="AE71" s="75"/>
      <c r="AF71" s="75"/>
      <c r="AG71" s="75"/>
      <c r="AH71" s="75"/>
      <c r="AI71" s="75"/>
      <c r="AJ71" s="75"/>
      <c r="AK71" s="75"/>
      <c r="AL71" s="75"/>
      <c r="AM71" s="75"/>
      <c r="AN71" s="75"/>
      <c r="AO71" s="75"/>
      <c r="AP71" s="75"/>
      <c r="AQ71" s="75"/>
      <c r="AR71" s="75"/>
      <c r="AS71" s="75"/>
      <c r="AT71" s="75"/>
      <c r="AU71" s="75"/>
      <c r="AV71" s="75"/>
      <c r="AW71" s="75"/>
      <c r="AX71" s="75"/>
      <c r="AY71" s="75"/>
      <c r="AZ71" s="75"/>
      <c r="BA71" s="75"/>
      <c r="BB71" s="75"/>
      <c r="BC71" s="75"/>
      <c r="BD71" s="75"/>
      <c r="BE71" s="75"/>
      <c r="BF71" s="75"/>
      <c r="BG71" s="75"/>
      <c r="BH71" s="75"/>
      <c r="BI71" s="75"/>
      <c r="BJ71" s="75"/>
      <c r="BK71" s="75"/>
      <c r="BL71" s="75"/>
      <c r="BM71" s="75"/>
      <c r="BN71" s="75"/>
      <c r="BO71" s="75"/>
      <c r="BP71" s="75"/>
      <c r="BQ71" s="75"/>
      <c r="BR71" s="75"/>
      <c r="BS71" s="75"/>
      <c r="BT71" s="75"/>
      <c r="BU71" s="75"/>
      <c r="BV71" s="75"/>
      <c r="BW71" s="75"/>
      <c r="BX71" s="75"/>
      <c r="BY71" s="75"/>
      <c r="BZ71" s="75"/>
      <c r="CA71" s="75"/>
      <c r="CB71" s="75"/>
    </row>
    <row r="72" spans="1:80" x14ac:dyDescent="0.25">
      <c r="A72" s="75"/>
      <c r="B72" s="75"/>
      <c r="C72" s="75"/>
      <c r="D72" s="75"/>
      <c r="E72" s="75"/>
      <c r="F72" s="75"/>
      <c r="G72" s="75"/>
      <c r="H72" s="75"/>
      <c r="I72" s="75"/>
      <c r="J72" s="75"/>
      <c r="K72" s="75"/>
      <c r="L72" s="75"/>
      <c r="M72" s="75"/>
      <c r="N72" s="75"/>
      <c r="O72" s="75"/>
      <c r="P72" s="75"/>
      <c r="Q72" s="75"/>
      <c r="R72" s="75"/>
      <c r="S72" s="75"/>
      <c r="T72" s="75"/>
      <c r="U72" s="75"/>
      <c r="V72" s="75"/>
      <c r="W72" s="75"/>
      <c r="X72" s="75"/>
      <c r="Y72" s="75"/>
      <c r="Z72" s="75"/>
      <c r="AA72" s="75"/>
      <c r="AB72" s="75"/>
      <c r="AC72" s="75"/>
      <c r="AD72" s="75"/>
      <c r="AE72" s="75"/>
      <c r="AF72" s="75"/>
      <c r="AG72" s="75"/>
      <c r="AH72" s="75"/>
      <c r="AI72" s="75"/>
      <c r="AJ72" s="75"/>
      <c r="AK72" s="75"/>
      <c r="AL72" s="75"/>
      <c r="AM72" s="75"/>
      <c r="AN72" s="75"/>
      <c r="AO72" s="75"/>
      <c r="AP72" s="75"/>
      <c r="AQ72" s="75"/>
      <c r="AR72" s="75"/>
      <c r="AS72" s="75"/>
      <c r="AT72" s="75"/>
      <c r="AU72" s="75"/>
      <c r="AV72" s="75"/>
      <c r="AW72" s="75"/>
      <c r="AX72" s="75"/>
      <c r="AY72" s="75"/>
      <c r="AZ72" s="75"/>
      <c r="BA72" s="75"/>
      <c r="BB72" s="75"/>
      <c r="BC72" s="75"/>
      <c r="BD72" s="75"/>
      <c r="BE72" s="75"/>
      <c r="BF72" s="75"/>
      <c r="BG72" s="75"/>
      <c r="BH72" s="75"/>
      <c r="BI72" s="75"/>
      <c r="BJ72" s="75"/>
      <c r="BK72" s="75"/>
      <c r="BL72" s="75"/>
      <c r="BM72" s="75"/>
      <c r="BN72" s="75"/>
      <c r="BO72" s="75"/>
      <c r="BP72" s="75"/>
      <c r="BQ72" s="75"/>
      <c r="BR72" s="75"/>
      <c r="BS72" s="75"/>
      <c r="BT72" s="75"/>
      <c r="BU72" s="75"/>
      <c r="BV72" s="75"/>
      <c r="BW72" s="75"/>
      <c r="BX72" s="75"/>
      <c r="BY72" s="75"/>
      <c r="BZ72" s="75"/>
      <c r="CA72" s="75"/>
      <c r="CB72" s="75"/>
    </row>
    <row r="73" spans="1:80" x14ac:dyDescent="0.25">
      <c r="A73" s="75"/>
      <c r="B73" s="75"/>
      <c r="C73" s="75"/>
      <c r="D73" s="75"/>
      <c r="E73" s="75"/>
      <c r="F73" s="75"/>
      <c r="G73" s="75"/>
      <c r="H73" s="75"/>
      <c r="I73" s="75"/>
      <c r="J73" s="75"/>
      <c r="K73" s="75"/>
      <c r="L73" s="75"/>
      <c r="M73" s="75"/>
      <c r="N73" s="75"/>
      <c r="O73" s="75"/>
      <c r="P73" s="75"/>
      <c r="Q73" s="75"/>
      <c r="R73" s="75"/>
      <c r="S73" s="75"/>
      <c r="T73" s="75"/>
      <c r="U73" s="75"/>
      <c r="V73" s="75"/>
      <c r="W73" s="75"/>
      <c r="X73" s="75"/>
      <c r="Y73" s="75"/>
      <c r="Z73" s="75"/>
      <c r="AA73" s="75"/>
      <c r="AB73" s="75"/>
      <c r="AC73" s="75"/>
      <c r="AD73" s="75"/>
      <c r="AE73" s="75"/>
      <c r="AF73" s="75"/>
      <c r="AG73" s="75"/>
      <c r="AH73" s="75"/>
      <c r="AI73" s="75"/>
      <c r="AJ73" s="75"/>
      <c r="AK73" s="75"/>
      <c r="AL73" s="75"/>
      <c r="AM73" s="75"/>
      <c r="AN73" s="75"/>
      <c r="AO73" s="75"/>
      <c r="AP73" s="75"/>
      <c r="AQ73" s="75"/>
      <c r="AR73" s="75"/>
      <c r="AS73" s="75"/>
      <c r="AT73" s="75"/>
      <c r="AU73" s="75"/>
      <c r="AV73" s="75"/>
      <c r="AW73" s="75"/>
      <c r="AX73" s="75"/>
      <c r="AY73" s="75"/>
      <c r="AZ73" s="75"/>
      <c r="BA73" s="75"/>
      <c r="BB73" s="75"/>
      <c r="BC73" s="75"/>
      <c r="BD73" s="75"/>
      <c r="BE73" s="75"/>
      <c r="BF73" s="75"/>
      <c r="BG73" s="75"/>
      <c r="BH73" s="75"/>
      <c r="BI73" s="75"/>
      <c r="BJ73" s="75"/>
      <c r="BK73" s="75"/>
      <c r="BL73" s="75"/>
      <c r="BM73" s="75"/>
      <c r="BN73" s="75"/>
      <c r="BO73" s="75"/>
      <c r="BP73" s="75"/>
      <c r="BQ73" s="75"/>
      <c r="BR73" s="75"/>
      <c r="BS73" s="75"/>
      <c r="BT73" s="75"/>
      <c r="BU73" s="75"/>
      <c r="BV73" s="75"/>
      <c r="BW73" s="75"/>
      <c r="BX73" s="75"/>
      <c r="BY73" s="75"/>
      <c r="BZ73" s="75"/>
      <c r="CA73" s="75"/>
      <c r="CB73" s="75"/>
    </row>
    <row r="74" spans="1:80" x14ac:dyDescent="0.25">
      <c r="A74" s="75"/>
      <c r="B74" s="75"/>
      <c r="C74" s="75"/>
      <c r="D74" s="75"/>
      <c r="E74" s="75"/>
      <c r="F74" s="75"/>
      <c r="G74" s="75"/>
      <c r="H74" s="75"/>
      <c r="I74" s="75"/>
      <c r="J74" s="75"/>
      <c r="K74" s="75"/>
      <c r="L74" s="75"/>
      <c r="M74" s="75"/>
      <c r="N74" s="75"/>
      <c r="O74" s="75"/>
      <c r="P74" s="75"/>
      <c r="Q74" s="75"/>
      <c r="R74" s="75"/>
      <c r="S74" s="75"/>
      <c r="T74" s="75"/>
      <c r="U74" s="75"/>
      <c r="V74" s="75"/>
      <c r="W74" s="75"/>
      <c r="X74" s="75"/>
      <c r="Y74" s="75"/>
      <c r="Z74" s="75"/>
      <c r="AA74" s="75"/>
      <c r="AB74" s="75"/>
      <c r="AC74" s="75"/>
      <c r="AD74" s="75"/>
      <c r="AE74" s="75"/>
      <c r="AF74" s="75"/>
      <c r="AG74" s="75"/>
      <c r="AH74" s="75"/>
      <c r="AI74" s="75"/>
      <c r="AJ74" s="75"/>
      <c r="AK74" s="75"/>
      <c r="AL74" s="75"/>
      <c r="AM74" s="75"/>
      <c r="AN74" s="75"/>
      <c r="AO74" s="75"/>
      <c r="AP74" s="75"/>
      <c r="AQ74" s="75"/>
      <c r="AR74" s="75"/>
      <c r="AS74" s="75"/>
      <c r="AT74" s="75"/>
      <c r="AU74" s="75"/>
      <c r="AV74" s="75"/>
      <c r="AW74" s="75"/>
      <c r="AX74" s="75"/>
      <c r="AY74" s="75"/>
      <c r="AZ74" s="75"/>
      <c r="BA74" s="75"/>
      <c r="BB74" s="75"/>
      <c r="BC74" s="75"/>
      <c r="BD74" s="75"/>
      <c r="BE74" s="75"/>
      <c r="BF74" s="75"/>
      <c r="BG74" s="75"/>
      <c r="BH74" s="75"/>
      <c r="BI74" s="75"/>
      <c r="BJ74" s="75"/>
      <c r="BK74" s="75"/>
      <c r="BL74" s="75"/>
      <c r="BM74" s="75"/>
      <c r="BN74" s="75"/>
      <c r="BO74" s="75"/>
      <c r="BP74" s="75"/>
      <c r="BQ74" s="75"/>
      <c r="BR74" s="75"/>
      <c r="BS74" s="75"/>
      <c r="BT74" s="75"/>
      <c r="BU74" s="75"/>
      <c r="BV74" s="75"/>
      <c r="BW74" s="75"/>
      <c r="BX74" s="75"/>
      <c r="BY74" s="75"/>
      <c r="BZ74" s="75"/>
      <c r="CA74" s="75"/>
      <c r="CB74" s="75"/>
    </row>
    <row r="75" spans="1:80" x14ac:dyDescent="0.25">
      <c r="A75" s="75"/>
      <c r="B75" s="75"/>
      <c r="C75" s="75"/>
      <c r="D75" s="75"/>
      <c r="E75" s="75"/>
      <c r="F75" s="75"/>
      <c r="G75" s="75"/>
      <c r="H75" s="75"/>
      <c r="I75" s="75"/>
      <c r="J75" s="75"/>
      <c r="K75" s="75"/>
      <c r="L75" s="75"/>
      <c r="M75" s="75"/>
      <c r="N75" s="75"/>
      <c r="O75" s="75"/>
      <c r="P75" s="75"/>
      <c r="Q75" s="75"/>
      <c r="R75" s="75"/>
      <c r="S75" s="75"/>
      <c r="T75" s="75"/>
      <c r="U75" s="75"/>
      <c r="V75" s="75"/>
      <c r="W75" s="75"/>
      <c r="X75" s="75"/>
      <c r="Y75" s="75"/>
      <c r="Z75" s="75"/>
      <c r="AA75" s="75"/>
      <c r="AB75" s="75"/>
      <c r="AC75" s="75"/>
      <c r="AD75" s="75"/>
      <c r="AE75" s="75"/>
      <c r="AF75" s="75"/>
      <c r="AG75" s="75"/>
      <c r="AH75" s="75"/>
      <c r="AI75" s="75"/>
      <c r="AJ75" s="75"/>
      <c r="AK75" s="75"/>
      <c r="AL75" s="75"/>
      <c r="AM75" s="75"/>
      <c r="AN75" s="75"/>
      <c r="AO75" s="75"/>
      <c r="AP75" s="75"/>
      <c r="AQ75" s="75"/>
      <c r="AR75" s="75"/>
      <c r="AS75" s="75"/>
      <c r="AT75" s="75"/>
      <c r="AU75" s="75"/>
      <c r="AV75" s="75"/>
      <c r="AW75" s="75"/>
      <c r="AX75" s="75"/>
      <c r="AY75" s="75"/>
      <c r="AZ75" s="75"/>
      <c r="BA75" s="75"/>
      <c r="BB75" s="75"/>
      <c r="BC75" s="75"/>
      <c r="BD75" s="75"/>
      <c r="BE75" s="75"/>
      <c r="BF75" s="75"/>
      <c r="BG75" s="75"/>
      <c r="BH75" s="75"/>
      <c r="BI75" s="75"/>
      <c r="BJ75" s="75"/>
      <c r="BK75" s="75"/>
      <c r="BL75" s="75"/>
      <c r="BM75" s="75"/>
      <c r="BN75" s="75"/>
      <c r="BO75" s="75"/>
      <c r="BP75" s="75"/>
      <c r="BQ75" s="75"/>
      <c r="BR75" s="75"/>
      <c r="BS75" s="75"/>
      <c r="BT75" s="75"/>
      <c r="BU75" s="75"/>
      <c r="BV75" s="75"/>
      <c r="BW75" s="75"/>
      <c r="BX75" s="75"/>
      <c r="BY75" s="75"/>
      <c r="BZ75" s="75"/>
      <c r="CA75" s="75"/>
      <c r="CB75" s="75"/>
    </row>
    <row r="76" spans="1:80" x14ac:dyDescent="0.25">
      <c r="A76" s="75"/>
      <c r="B76" s="75"/>
      <c r="C76" s="75"/>
      <c r="D76" s="75"/>
      <c r="E76" s="75"/>
      <c r="F76" s="75"/>
      <c r="G76" s="75"/>
      <c r="H76" s="75"/>
      <c r="I76" s="75"/>
      <c r="J76" s="75"/>
      <c r="K76" s="75"/>
      <c r="L76" s="75"/>
      <c r="M76" s="75"/>
      <c r="N76" s="75"/>
      <c r="O76" s="75"/>
      <c r="P76" s="75"/>
      <c r="Q76" s="75"/>
      <c r="R76" s="75"/>
      <c r="S76" s="75"/>
      <c r="T76" s="75"/>
      <c r="U76" s="75"/>
      <c r="V76" s="75"/>
      <c r="W76" s="75"/>
      <c r="X76" s="75"/>
      <c r="Y76" s="75"/>
      <c r="Z76" s="75"/>
      <c r="AA76" s="75"/>
      <c r="AB76" s="75"/>
      <c r="AC76" s="75"/>
      <c r="AD76" s="75"/>
      <c r="AE76" s="75"/>
      <c r="AF76" s="75"/>
      <c r="AG76" s="75"/>
      <c r="AH76" s="75"/>
      <c r="AI76" s="75"/>
      <c r="AJ76" s="75"/>
      <c r="AK76" s="75"/>
      <c r="AL76" s="75"/>
      <c r="AM76" s="75"/>
      <c r="AN76" s="75"/>
      <c r="AO76" s="75"/>
      <c r="AP76" s="75"/>
      <c r="AQ76" s="75"/>
      <c r="AR76" s="75"/>
      <c r="AS76" s="75"/>
      <c r="AT76" s="75"/>
      <c r="AU76" s="75"/>
      <c r="AV76" s="75"/>
      <c r="AW76" s="75"/>
      <c r="AX76" s="75"/>
      <c r="AY76" s="75"/>
      <c r="AZ76" s="75"/>
      <c r="BA76" s="75"/>
      <c r="BB76" s="75"/>
      <c r="BC76" s="75"/>
      <c r="BD76" s="75"/>
      <c r="BE76" s="75"/>
      <c r="BF76" s="75"/>
      <c r="BG76" s="75"/>
      <c r="BH76" s="75"/>
      <c r="BI76" s="75"/>
      <c r="BJ76" s="75"/>
      <c r="BK76" s="75"/>
      <c r="BL76" s="75"/>
      <c r="BM76" s="75"/>
      <c r="BN76" s="75"/>
      <c r="BO76" s="75"/>
      <c r="BP76" s="75"/>
      <c r="BQ76" s="75"/>
      <c r="BR76" s="75"/>
      <c r="BS76" s="75"/>
      <c r="BT76" s="75"/>
      <c r="BU76" s="75"/>
      <c r="BV76" s="75"/>
      <c r="BW76" s="75"/>
      <c r="BX76" s="75"/>
      <c r="BY76" s="75"/>
      <c r="BZ76" s="75"/>
      <c r="CA76" s="75"/>
      <c r="CB76" s="75"/>
    </row>
    <row r="77" spans="1:80" x14ac:dyDescent="0.25">
      <c r="A77" s="75"/>
      <c r="B77" s="75"/>
      <c r="C77" s="75"/>
      <c r="D77" s="75"/>
      <c r="E77" s="75"/>
      <c r="F77" s="75"/>
      <c r="G77" s="75"/>
      <c r="H77" s="75"/>
      <c r="I77" s="75"/>
      <c r="J77" s="75"/>
      <c r="K77" s="75"/>
      <c r="L77" s="75"/>
      <c r="M77" s="75"/>
      <c r="N77" s="75"/>
      <c r="O77" s="75"/>
      <c r="P77" s="75"/>
      <c r="Q77" s="75"/>
      <c r="R77" s="75"/>
      <c r="S77" s="75"/>
      <c r="T77" s="75"/>
      <c r="U77" s="75"/>
      <c r="V77" s="75"/>
      <c r="W77" s="75"/>
      <c r="X77" s="75"/>
      <c r="Y77" s="75"/>
      <c r="Z77" s="75"/>
      <c r="AA77" s="75"/>
      <c r="AB77" s="75"/>
      <c r="AC77" s="75"/>
      <c r="AD77" s="75"/>
      <c r="AE77" s="75"/>
      <c r="AF77" s="75"/>
      <c r="AG77" s="75"/>
      <c r="AH77" s="75"/>
      <c r="AI77" s="75"/>
      <c r="AJ77" s="75"/>
      <c r="AK77" s="75"/>
      <c r="AL77" s="75"/>
      <c r="AM77" s="75"/>
      <c r="AN77" s="75"/>
      <c r="AO77" s="75"/>
      <c r="AP77" s="75"/>
      <c r="AQ77" s="75"/>
      <c r="AR77" s="75"/>
      <c r="AS77" s="75"/>
      <c r="AT77" s="75"/>
      <c r="AU77" s="75"/>
      <c r="AV77" s="75"/>
      <c r="AW77" s="75"/>
      <c r="AX77" s="75"/>
      <c r="AY77" s="75"/>
      <c r="AZ77" s="75"/>
      <c r="BA77" s="75"/>
      <c r="BB77" s="75"/>
      <c r="BC77" s="75"/>
      <c r="BD77" s="75"/>
      <c r="BE77" s="75"/>
      <c r="BF77" s="75"/>
      <c r="BG77" s="75"/>
      <c r="BH77" s="75"/>
      <c r="BI77" s="75"/>
      <c r="BJ77" s="75"/>
      <c r="BK77" s="75"/>
      <c r="BL77" s="75"/>
      <c r="BM77" s="75"/>
      <c r="BN77" s="75"/>
      <c r="BO77" s="75"/>
      <c r="BP77" s="75"/>
      <c r="BQ77" s="75"/>
      <c r="BR77" s="75"/>
      <c r="BS77" s="75"/>
      <c r="BT77" s="75"/>
      <c r="BU77" s="75"/>
      <c r="BV77" s="75"/>
      <c r="BW77" s="75"/>
      <c r="BX77" s="75"/>
      <c r="BY77" s="75"/>
      <c r="BZ77" s="75"/>
      <c r="CA77" s="75"/>
      <c r="CB77" s="75"/>
    </row>
    <row r="78" spans="1:80" x14ac:dyDescent="0.25">
      <c r="A78" s="75"/>
      <c r="B78" s="75"/>
      <c r="C78" s="75"/>
      <c r="D78" s="75"/>
      <c r="E78" s="75"/>
      <c r="F78" s="75"/>
      <c r="G78" s="75"/>
      <c r="H78" s="75"/>
      <c r="I78" s="75"/>
      <c r="J78" s="75"/>
      <c r="K78" s="75"/>
      <c r="L78" s="75"/>
      <c r="M78" s="75"/>
      <c r="N78" s="75"/>
      <c r="O78" s="75"/>
      <c r="P78" s="75"/>
      <c r="Q78" s="75"/>
      <c r="R78" s="75"/>
      <c r="S78" s="75"/>
      <c r="T78" s="75"/>
      <c r="U78" s="75"/>
      <c r="V78" s="75"/>
      <c r="W78" s="75"/>
      <c r="X78" s="75"/>
      <c r="Y78" s="75"/>
      <c r="Z78" s="75"/>
      <c r="AA78" s="75"/>
      <c r="AB78" s="75"/>
      <c r="AC78" s="75"/>
      <c r="AD78" s="75"/>
      <c r="AE78" s="75"/>
      <c r="AF78" s="75"/>
      <c r="AG78" s="75"/>
      <c r="AH78" s="75"/>
      <c r="AI78" s="75"/>
      <c r="AJ78" s="75"/>
      <c r="AK78" s="75"/>
      <c r="AL78" s="75"/>
      <c r="AM78" s="75"/>
      <c r="AN78" s="75"/>
      <c r="AO78" s="75"/>
      <c r="AP78" s="75"/>
      <c r="AQ78" s="75"/>
      <c r="AR78" s="75"/>
      <c r="AS78" s="75"/>
      <c r="AT78" s="75"/>
      <c r="AU78" s="75"/>
      <c r="AV78" s="75"/>
      <c r="AW78" s="75"/>
      <c r="AX78" s="75"/>
      <c r="AY78" s="75"/>
      <c r="AZ78" s="75"/>
      <c r="BA78" s="75"/>
      <c r="BB78" s="75"/>
      <c r="BC78" s="75"/>
      <c r="BD78" s="75"/>
      <c r="BE78" s="75"/>
      <c r="BF78" s="75"/>
      <c r="BG78" s="75"/>
      <c r="BH78" s="75"/>
      <c r="BI78" s="75"/>
      <c r="BJ78" s="75"/>
      <c r="BK78" s="75"/>
      <c r="BL78" s="75"/>
      <c r="BM78" s="75"/>
      <c r="BN78" s="75"/>
      <c r="BO78" s="75"/>
      <c r="BP78" s="75"/>
      <c r="BQ78" s="75"/>
      <c r="BR78" s="75"/>
      <c r="BS78" s="75"/>
      <c r="BT78" s="75"/>
      <c r="BU78" s="75"/>
      <c r="BV78" s="75"/>
      <c r="BW78" s="75"/>
      <c r="BX78" s="75"/>
      <c r="BY78" s="75"/>
      <c r="BZ78" s="75"/>
      <c r="CA78" s="75"/>
      <c r="CB78" s="75"/>
    </row>
    <row r="79" spans="1:80" x14ac:dyDescent="0.25">
      <c r="A79" s="75"/>
      <c r="B79" s="75"/>
      <c r="C79" s="75"/>
      <c r="D79" s="75"/>
      <c r="E79" s="75"/>
      <c r="F79" s="75"/>
      <c r="G79" s="75"/>
      <c r="H79" s="75"/>
      <c r="I79" s="75"/>
      <c r="J79" s="75"/>
      <c r="K79" s="75"/>
      <c r="L79" s="75"/>
      <c r="M79" s="75"/>
      <c r="N79" s="75"/>
      <c r="O79" s="75"/>
      <c r="P79" s="75"/>
      <c r="Q79" s="75"/>
      <c r="R79" s="75"/>
      <c r="S79" s="75"/>
      <c r="T79" s="75"/>
      <c r="U79" s="75"/>
      <c r="V79" s="75"/>
      <c r="W79" s="75"/>
      <c r="X79" s="75"/>
      <c r="Y79" s="75"/>
      <c r="Z79" s="75"/>
      <c r="AA79" s="75"/>
      <c r="AB79" s="75"/>
      <c r="AC79" s="75"/>
      <c r="AD79" s="75"/>
      <c r="AE79" s="75"/>
      <c r="AF79" s="75"/>
      <c r="AG79" s="75"/>
      <c r="AH79" s="75"/>
      <c r="AI79" s="75"/>
      <c r="AJ79" s="75"/>
      <c r="AK79" s="75"/>
      <c r="AL79" s="75"/>
      <c r="AM79" s="75"/>
      <c r="AN79" s="75"/>
      <c r="AO79" s="75"/>
      <c r="AP79" s="75"/>
      <c r="AQ79" s="75"/>
      <c r="AR79" s="75"/>
      <c r="AS79" s="75"/>
      <c r="AT79" s="75"/>
      <c r="AU79" s="75"/>
      <c r="AV79" s="75"/>
      <c r="AW79" s="75"/>
      <c r="AX79" s="75"/>
      <c r="AY79" s="75"/>
      <c r="AZ79" s="75"/>
      <c r="BA79" s="75"/>
      <c r="BB79" s="75"/>
      <c r="BC79" s="75"/>
      <c r="BD79" s="75"/>
      <c r="BE79" s="75"/>
      <c r="BF79" s="75"/>
      <c r="BG79" s="75"/>
      <c r="BH79" s="75"/>
      <c r="BI79" s="75"/>
      <c r="BJ79" s="75"/>
      <c r="BK79" s="75"/>
    </row>
    <row r="80" spans="1:80" x14ac:dyDescent="0.25">
      <c r="A80" s="75"/>
      <c r="B80" s="75"/>
      <c r="C80" s="75"/>
      <c r="D80" s="75"/>
      <c r="E80" s="75"/>
      <c r="F80" s="75"/>
      <c r="G80" s="75"/>
      <c r="H80" s="75"/>
      <c r="I80" s="75"/>
      <c r="J80" s="75"/>
      <c r="K80" s="75"/>
      <c r="L80" s="75"/>
      <c r="M80" s="75"/>
      <c r="N80" s="75"/>
      <c r="O80" s="75"/>
      <c r="P80" s="75"/>
      <c r="Q80" s="75"/>
      <c r="R80" s="75"/>
      <c r="S80" s="75"/>
      <c r="T80" s="75"/>
      <c r="U80" s="75"/>
      <c r="V80" s="75"/>
      <c r="W80" s="75"/>
      <c r="X80" s="75"/>
      <c r="Y80" s="75"/>
      <c r="Z80" s="75"/>
      <c r="AA80" s="75"/>
      <c r="AB80" s="75"/>
      <c r="AC80" s="75"/>
      <c r="AD80" s="75"/>
      <c r="AE80" s="75"/>
      <c r="AF80" s="75"/>
      <c r="AG80" s="75"/>
      <c r="AH80" s="75"/>
      <c r="AI80" s="75"/>
      <c r="AJ80" s="75"/>
      <c r="AK80" s="75"/>
      <c r="AL80" s="75"/>
      <c r="AM80" s="75"/>
      <c r="AN80" s="75"/>
      <c r="AO80" s="75"/>
      <c r="AP80" s="75"/>
      <c r="AQ80" s="75"/>
      <c r="AR80" s="75"/>
      <c r="AS80" s="75"/>
      <c r="AT80" s="75"/>
      <c r="AU80" s="75"/>
      <c r="AV80" s="75"/>
      <c r="AW80" s="75"/>
      <c r="AX80" s="75"/>
      <c r="AY80" s="75"/>
      <c r="AZ80" s="75"/>
      <c r="BA80" s="75"/>
      <c r="BB80" s="75"/>
      <c r="BC80" s="75"/>
      <c r="BD80" s="75"/>
      <c r="BE80" s="75"/>
      <c r="BF80" s="75"/>
      <c r="BG80" s="75"/>
      <c r="BH80" s="75"/>
      <c r="BI80" s="75"/>
      <c r="BJ80" s="75"/>
      <c r="BK80" s="75"/>
    </row>
    <row r="81" spans="1:63" x14ac:dyDescent="0.25">
      <c r="A81" s="75"/>
      <c r="B81" s="75"/>
      <c r="C81" s="75"/>
      <c r="D81" s="75"/>
      <c r="E81" s="75"/>
      <c r="F81" s="75"/>
      <c r="G81" s="75"/>
      <c r="H81" s="75"/>
      <c r="I81" s="75"/>
      <c r="J81" s="75"/>
      <c r="K81" s="75"/>
      <c r="L81" s="75"/>
      <c r="M81" s="75"/>
      <c r="N81" s="75"/>
      <c r="O81" s="75"/>
      <c r="P81" s="75"/>
      <c r="Q81" s="75"/>
      <c r="R81" s="75"/>
      <c r="S81" s="75"/>
      <c r="T81" s="75"/>
      <c r="U81" s="75"/>
      <c r="V81" s="75"/>
      <c r="W81" s="75"/>
      <c r="X81" s="75"/>
      <c r="Y81" s="75"/>
      <c r="Z81" s="75"/>
      <c r="AA81" s="75"/>
      <c r="AB81" s="75"/>
      <c r="AC81" s="75"/>
      <c r="AD81" s="75"/>
      <c r="AE81" s="75"/>
      <c r="AF81" s="75"/>
      <c r="AG81" s="75"/>
      <c r="AH81" s="75"/>
      <c r="AI81" s="75"/>
      <c r="AJ81" s="75"/>
      <c r="AK81" s="75"/>
      <c r="AL81" s="75"/>
      <c r="AM81" s="75"/>
      <c r="AN81" s="75"/>
      <c r="AO81" s="75"/>
      <c r="AP81" s="75"/>
      <c r="AQ81" s="75"/>
      <c r="AR81" s="75"/>
      <c r="AS81" s="75"/>
      <c r="AT81" s="75"/>
      <c r="AU81" s="75"/>
      <c r="AV81" s="75"/>
      <c r="AW81" s="75"/>
      <c r="AX81" s="75"/>
      <c r="AY81" s="75"/>
      <c r="AZ81" s="75"/>
      <c r="BA81" s="75"/>
      <c r="BB81" s="75"/>
      <c r="BC81" s="75"/>
      <c r="BD81" s="75"/>
      <c r="BE81" s="75"/>
      <c r="BF81" s="75"/>
      <c r="BG81" s="75"/>
      <c r="BH81" s="75"/>
      <c r="BI81" s="75"/>
      <c r="BJ81" s="75"/>
      <c r="BK81" s="75"/>
    </row>
    <row r="82" spans="1:63" x14ac:dyDescent="0.25">
      <c r="A82" s="75"/>
      <c r="B82" s="75"/>
      <c r="C82" s="75"/>
      <c r="D82" s="75"/>
      <c r="E82" s="75"/>
      <c r="F82" s="75"/>
      <c r="G82" s="75"/>
      <c r="H82" s="75"/>
      <c r="I82" s="75"/>
      <c r="J82" s="75"/>
      <c r="K82" s="75"/>
      <c r="L82" s="75"/>
      <c r="M82" s="75"/>
      <c r="N82" s="75"/>
      <c r="O82" s="75"/>
      <c r="P82" s="75"/>
      <c r="Q82" s="75"/>
      <c r="R82" s="75"/>
      <c r="S82" s="75"/>
      <c r="T82" s="75"/>
      <c r="U82" s="75"/>
      <c r="V82" s="75"/>
      <c r="W82" s="75"/>
      <c r="X82" s="75"/>
      <c r="Y82" s="75"/>
      <c r="Z82" s="75"/>
      <c r="AA82" s="75"/>
      <c r="AB82" s="75"/>
      <c r="AC82" s="75"/>
      <c r="AD82" s="75"/>
      <c r="AE82" s="75"/>
      <c r="AF82" s="75"/>
      <c r="AG82" s="75"/>
      <c r="AH82" s="75"/>
      <c r="AI82" s="75"/>
      <c r="AJ82" s="75"/>
      <c r="AK82" s="75"/>
      <c r="AL82" s="75"/>
      <c r="AM82" s="75"/>
      <c r="AN82" s="75"/>
      <c r="AO82" s="75"/>
      <c r="AP82" s="75"/>
      <c r="AQ82" s="75"/>
      <c r="AR82" s="75"/>
      <c r="AS82" s="75"/>
      <c r="AT82" s="75"/>
      <c r="AU82" s="75"/>
      <c r="AV82" s="75"/>
      <c r="AW82" s="75"/>
      <c r="AX82" s="75"/>
      <c r="AY82" s="75"/>
      <c r="AZ82" s="75"/>
      <c r="BA82" s="75"/>
      <c r="BB82" s="75"/>
      <c r="BC82" s="75"/>
      <c r="BD82" s="75"/>
      <c r="BE82" s="75"/>
      <c r="BF82" s="75"/>
      <c r="BG82" s="75"/>
      <c r="BH82" s="75"/>
      <c r="BI82" s="75"/>
      <c r="BJ82" s="75"/>
      <c r="BK82" s="75"/>
    </row>
    <row r="83" spans="1:63" x14ac:dyDescent="0.25">
      <c r="A83" s="75"/>
      <c r="B83" s="75"/>
      <c r="C83" s="75"/>
      <c r="D83" s="75"/>
      <c r="E83" s="75"/>
      <c r="F83" s="75"/>
      <c r="G83" s="75"/>
      <c r="H83" s="75"/>
      <c r="I83" s="75"/>
      <c r="J83" s="75"/>
      <c r="K83" s="75"/>
      <c r="L83" s="75"/>
      <c r="M83" s="75"/>
      <c r="N83" s="75"/>
      <c r="O83" s="75"/>
      <c r="P83" s="75"/>
      <c r="Q83" s="75"/>
      <c r="R83" s="75"/>
      <c r="S83" s="75"/>
      <c r="T83" s="75"/>
      <c r="U83" s="75"/>
      <c r="V83" s="75"/>
      <c r="W83" s="75"/>
      <c r="X83" s="75"/>
      <c r="Y83" s="75"/>
      <c r="Z83" s="75"/>
      <c r="AA83" s="75"/>
      <c r="AB83" s="75"/>
      <c r="AC83" s="75"/>
      <c r="AD83" s="75"/>
      <c r="AE83" s="75"/>
      <c r="AF83" s="75"/>
      <c r="AG83" s="75"/>
      <c r="AH83" s="75"/>
      <c r="AI83" s="75"/>
      <c r="AJ83" s="75"/>
      <c r="AK83" s="75"/>
      <c r="AL83" s="75"/>
      <c r="AM83" s="75"/>
      <c r="AN83" s="75"/>
      <c r="AO83" s="75"/>
      <c r="AP83" s="75"/>
      <c r="AQ83" s="75"/>
      <c r="AR83" s="75"/>
      <c r="AS83" s="75"/>
      <c r="AT83" s="75"/>
      <c r="AU83" s="75"/>
      <c r="AV83" s="75"/>
      <c r="AW83" s="75"/>
      <c r="AX83" s="75"/>
      <c r="AY83" s="75"/>
      <c r="AZ83" s="75"/>
      <c r="BA83" s="75"/>
      <c r="BB83" s="75"/>
      <c r="BC83" s="75"/>
      <c r="BD83" s="75"/>
      <c r="BE83" s="75"/>
      <c r="BF83" s="75"/>
      <c r="BG83" s="75"/>
      <c r="BH83" s="75"/>
      <c r="BI83" s="75"/>
      <c r="BJ83" s="75"/>
      <c r="BK83" s="75"/>
    </row>
    <row r="84" spans="1:63" x14ac:dyDescent="0.25">
      <c r="A84" s="75"/>
      <c r="B84" s="75"/>
      <c r="C84" s="75"/>
      <c r="D84" s="75"/>
      <c r="E84" s="75"/>
      <c r="F84" s="75"/>
      <c r="G84" s="75"/>
      <c r="H84" s="75"/>
      <c r="I84" s="75"/>
      <c r="J84" s="75"/>
      <c r="K84" s="75"/>
      <c r="L84" s="75"/>
      <c r="M84" s="75"/>
      <c r="N84" s="75"/>
      <c r="O84" s="75"/>
      <c r="P84" s="75"/>
      <c r="Q84" s="75"/>
      <c r="R84" s="75"/>
      <c r="S84" s="75"/>
      <c r="T84" s="75"/>
      <c r="U84" s="75"/>
      <c r="V84" s="75"/>
      <c r="W84" s="75"/>
      <c r="X84" s="75"/>
      <c r="Y84" s="75"/>
      <c r="Z84" s="75"/>
      <c r="AA84" s="75"/>
      <c r="AB84" s="75"/>
      <c r="AC84" s="75"/>
      <c r="AD84" s="75"/>
      <c r="AE84" s="75"/>
      <c r="AF84" s="75"/>
      <c r="AG84" s="75"/>
      <c r="AH84" s="75"/>
      <c r="AI84" s="75"/>
      <c r="AJ84" s="75"/>
      <c r="AK84" s="75"/>
      <c r="AL84" s="75"/>
      <c r="AM84" s="75"/>
      <c r="AN84" s="75"/>
      <c r="AO84" s="75"/>
      <c r="AP84" s="75"/>
      <c r="AQ84" s="75"/>
      <c r="AR84" s="75"/>
      <c r="AS84" s="75"/>
      <c r="AT84" s="75"/>
      <c r="AU84" s="75"/>
      <c r="AV84" s="75"/>
      <c r="AW84" s="75"/>
      <c r="AX84" s="75"/>
      <c r="AY84" s="75"/>
      <c r="AZ84" s="75"/>
      <c r="BA84" s="75"/>
      <c r="BB84" s="75"/>
      <c r="BC84" s="75"/>
      <c r="BD84" s="75"/>
      <c r="BE84" s="75"/>
      <c r="BF84" s="75"/>
      <c r="BG84" s="75"/>
      <c r="BH84" s="75"/>
      <c r="BI84" s="75"/>
      <c r="BJ84" s="75"/>
      <c r="BK84" s="75"/>
    </row>
    <row r="85" spans="1:63" x14ac:dyDescent="0.25">
      <c r="A85" s="75"/>
      <c r="B85" s="75"/>
      <c r="C85" s="75"/>
      <c r="D85" s="75"/>
      <c r="E85" s="75"/>
      <c r="F85" s="75"/>
      <c r="G85" s="75"/>
      <c r="H85" s="75"/>
      <c r="I85" s="75"/>
      <c r="J85" s="75"/>
      <c r="K85" s="75"/>
      <c r="L85" s="75"/>
      <c r="M85" s="75"/>
      <c r="N85" s="75"/>
      <c r="O85" s="75"/>
      <c r="P85" s="75"/>
      <c r="Q85" s="75"/>
      <c r="R85" s="75"/>
      <c r="S85" s="75"/>
      <c r="T85" s="75"/>
      <c r="U85" s="75"/>
      <c r="V85" s="75"/>
      <c r="W85" s="75"/>
      <c r="X85" s="75"/>
      <c r="Y85" s="75"/>
      <c r="Z85" s="75"/>
      <c r="AA85" s="75"/>
      <c r="AB85" s="75"/>
      <c r="AC85" s="75"/>
      <c r="AD85" s="75"/>
      <c r="AE85" s="75"/>
      <c r="AF85" s="75"/>
      <c r="AG85" s="75"/>
      <c r="AH85" s="75"/>
      <c r="AI85" s="75"/>
      <c r="AJ85" s="75"/>
      <c r="AK85" s="75"/>
      <c r="AL85" s="75"/>
      <c r="AM85" s="75"/>
      <c r="AN85" s="75"/>
      <c r="AO85" s="75"/>
      <c r="AP85" s="75"/>
      <c r="AQ85" s="75"/>
      <c r="AR85" s="75"/>
      <c r="AS85" s="75"/>
      <c r="AT85" s="75"/>
      <c r="AU85" s="75"/>
      <c r="AV85" s="75"/>
      <c r="AW85" s="75"/>
      <c r="AX85" s="75"/>
      <c r="AY85" s="75"/>
      <c r="AZ85" s="75"/>
      <c r="BA85" s="75"/>
      <c r="BB85" s="75"/>
      <c r="BC85" s="75"/>
      <c r="BD85" s="75"/>
      <c r="BE85" s="75"/>
      <c r="BF85" s="75"/>
      <c r="BG85" s="75"/>
      <c r="BH85" s="75"/>
      <c r="BI85" s="75"/>
      <c r="BJ85" s="75"/>
      <c r="BK85" s="75"/>
    </row>
    <row r="86" spans="1:63" x14ac:dyDescent="0.25">
      <c r="A86" s="75"/>
      <c r="B86" s="75"/>
      <c r="C86" s="75"/>
      <c r="D86" s="75"/>
      <c r="E86" s="75"/>
      <c r="F86" s="75"/>
      <c r="G86" s="75"/>
      <c r="H86" s="75"/>
      <c r="I86" s="75"/>
      <c r="J86" s="75"/>
      <c r="K86" s="75"/>
      <c r="L86" s="75"/>
      <c r="M86" s="75"/>
      <c r="N86" s="75"/>
      <c r="O86" s="75"/>
      <c r="P86" s="75"/>
      <c r="Q86" s="75"/>
      <c r="R86" s="75"/>
      <c r="S86" s="75"/>
      <c r="T86" s="75"/>
      <c r="U86" s="75"/>
      <c r="V86" s="75"/>
      <c r="W86" s="75"/>
      <c r="X86" s="75"/>
      <c r="Y86" s="75"/>
      <c r="Z86" s="75"/>
      <c r="AA86" s="75"/>
      <c r="AB86" s="75"/>
      <c r="AC86" s="75"/>
      <c r="AD86" s="75"/>
      <c r="AE86" s="75"/>
      <c r="AF86" s="75"/>
      <c r="AG86" s="75"/>
      <c r="AH86" s="75"/>
      <c r="AI86" s="75"/>
      <c r="AJ86" s="75"/>
      <c r="AK86" s="75"/>
      <c r="AL86" s="75"/>
      <c r="AM86" s="75"/>
      <c r="AN86" s="75"/>
      <c r="AO86" s="75"/>
      <c r="AP86" s="75"/>
      <c r="AQ86" s="75"/>
      <c r="AR86" s="75"/>
      <c r="AS86" s="75"/>
      <c r="AT86" s="75"/>
      <c r="AU86" s="75"/>
      <c r="AV86" s="75"/>
      <c r="AW86" s="75"/>
      <c r="AX86" s="75"/>
      <c r="AY86" s="75"/>
      <c r="AZ86" s="75"/>
      <c r="BA86" s="75"/>
      <c r="BB86" s="75"/>
      <c r="BC86" s="75"/>
      <c r="BD86" s="75"/>
      <c r="BE86" s="75"/>
      <c r="BF86" s="75"/>
      <c r="BG86" s="75"/>
      <c r="BH86" s="75"/>
      <c r="BI86" s="75"/>
      <c r="BJ86" s="75"/>
      <c r="BK86" s="75"/>
    </row>
    <row r="87" spans="1:63" x14ac:dyDescent="0.25">
      <c r="A87" s="75"/>
      <c r="B87" s="75"/>
      <c r="C87" s="75"/>
      <c r="D87" s="75"/>
      <c r="E87" s="75"/>
      <c r="F87" s="75"/>
      <c r="G87" s="75"/>
      <c r="H87" s="75"/>
      <c r="I87" s="75"/>
      <c r="J87" s="75"/>
      <c r="K87" s="75"/>
      <c r="L87" s="75"/>
      <c r="M87" s="75"/>
      <c r="N87" s="75"/>
      <c r="O87" s="75"/>
      <c r="P87" s="75"/>
      <c r="Q87" s="75"/>
      <c r="R87" s="75"/>
      <c r="S87" s="75"/>
      <c r="T87" s="75"/>
      <c r="U87" s="75"/>
      <c r="V87" s="75"/>
      <c r="W87" s="75"/>
      <c r="X87" s="75"/>
      <c r="Y87" s="75"/>
      <c r="Z87" s="75"/>
      <c r="AA87" s="75"/>
      <c r="AB87" s="75"/>
      <c r="AC87" s="75"/>
      <c r="AD87" s="75"/>
      <c r="AE87" s="75"/>
      <c r="AF87" s="75"/>
      <c r="AG87" s="75"/>
      <c r="AH87" s="75"/>
      <c r="AI87" s="75"/>
      <c r="AJ87" s="75"/>
      <c r="AK87" s="75"/>
      <c r="AL87" s="75"/>
      <c r="AM87" s="75"/>
      <c r="AN87" s="75"/>
      <c r="AO87" s="75"/>
      <c r="AP87" s="75"/>
      <c r="AQ87" s="75"/>
      <c r="AR87" s="75"/>
      <c r="AS87" s="75"/>
      <c r="AT87" s="75"/>
      <c r="AU87" s="75"/>
      <c r="AV87" s="75"/>
      <c r="AW87" s="75"/>
      <c r="AX87" s="75"/>
      <c r="AY87" s="75"/>
      <c r="AZ87" s="75"/>
      <c r="BA87" s="75"/>
      <c r="BB87" s="75"/>
      <c r="BC87" s="75"/>
      <c r="BD87" s="75"/>
      <c r="BE87" s="75"/>
      <c r="BF87" s="75"/>
      <c r="BG87" s="75"/>
      <c r="BH87" s="75"/>
      <c r="BI87" s="75"/>
      <c r="BJ87" s="75"/>
      <c r="BK87" s="75"/>
    </row>
    <row r="88" spans="1:63" x14ac:dyDescent="0.25">
      <c r="A88" s="75"/>
      <c r="B88" s="75"/>
      <c r="C88" s="75"/>
      <c r="D88" s="75"/>
      <c r="E88" s="75"/>
      <c r="F88" s="75"/>
      <c r="G88" s="75"/>
      <c r="H88" s="75"/>
      <c r="I88" s="75"/>
      <c r="J88" s="75"/>
      <c r="K88" s="75"/>
      <c r="L88" s="75"/>
      <c r="M88" s="75"/>
      <c r="N88" s="75"/>
      <c r="O88" s="75"/>
      <c r="P88" s="75"/>
      <c r="Q88" s="75"/>
      <c r="R88" s="75"/>
      <c r="S88" s="75"/>
      <c r="T88" s="75"/>
      <c r="U88" s="75"/>
      <c r="V88" s="75"/>
      <c r="W88" s="75"/>
      <c r="X88" s="75"/>
      <c r="Y88" s="75"/>
      <c r="Z88" s="75"/>
      <c r="AA88" s="75"/>
      <c r="AB88" s="75"/>
      <c r="AC88" s="75"/>
      <c r="AD88" s="75"/>
      <c r="AE88" s="75"/>
      <c r="AF88" s="75"/>
      <c r="AG88" s="75"/>
      <c r="AH88" s="75"/>
      <c r="AI88" s="75"/>
      <c r="AJ88" s="75"/>
      <c r="AK88" s="75"/>
      <c r="AL88" s="75"/>
      <c r="AM88" s="75"/>
      <c r="AN88" s="75"/>
      <c r="AO88" s="75"/>
      <c r="AP88" s="75"/>
      <c r="AQ88" s="75"/>
      <c r="AR88" s="75"/>
      <c r="AS88" s="75"/>
      <c r="AT88" s="75"/>
      <c r="AU88" s="75"/>
      <c r="AV88" s="75"/>
      <c r="AW88" s="75"/>
      <c r="AX88" s="75"/>
      <c r="AY88" s="75"/>
      <c r="AZ88" s="75"/>
      <c r="BA88" s="75"/>
      <c r="BB88" s="75"/>
      <c r="BC88" s="75"/>
      <c r="BD88" s="75"/>
      <c r="BE88" s="75"/>
      <c r="BF88" s="75"/>
      <c r="BG88" s="75"/>
      <c r="BH88" s="75"/>
      <c r="BI88" s="75"/>
      <c r="BJ88" s="75"/>
      <c r="BK88" s="75"/>
    </row>
    <row r="89" spans="1:63" x14ac:dyDescent="0.25">
      <c r="A89" s="75"/>
      <c r="B89" s="75"/>
      <c r="C89" s="75"/>
      <c r="D89" s="75"/>
      <c r="E89" s="75"/>
      <c r="F89" s="75"/>
      <c r="G89" s="75"/>
      <c r="H89" s="75"/>
      <c r="I89" s="75"/>
      <c r="J89" s="75"/>
      <c r="K89" s="75"/>
      <c r="L89" s="75"/>
      <c r="M89" s="75"/>
      <c r="N89" s="75"/>
      <c r="O89" s="75"/>
      <c r="P89" s="75"/>
      <c r="Q89" s="75"/>
      <c r="R89" s="75"/>
      <c r="S89" s="75"/>
      <c r="T89" s="75"/>
      <c r="U89" s="75"/>
      <c r="V89" s="75"/>
      <c r="W89" s="75"/>
      <c r="X89" s="75"/>
      <c r="Y89" s="75"/>
      <c r="Z89" s="75"/>
      <c r="AA89" s="75"/>
      <c r="AB89" s="75"/>
      <c r="AC89" s="75"/>
      <c r="AD89" s="75"/>
      <c r="AE89" s="75"/>
      <c r="AF89" s="75"/>
      <c r="AG89" s="75"/>
      <c r="AH89" s="75"/>
      <c r="AI89" s="75"/>
      <c r="AJ89" s="75"/>
      <c r="AK89" s="75"/>
      <c r="AL89" s="75"/>
      <c r="AM89" s="75"/>
      <c r="AN89" s="75"/>
      <c r="AO89" s="75"/>
      <c r="AP89" s="75"/>
      <c r="AQ89" s="75"/>
      <c r="AR89" s="75"/>
      <c r="AS89" s="75"/>
      <c r="AT89" s="75"/>
      <c r="AU89" s="75"/>
      <c r="AV89" s="75"/>
      <c r="AW89" s="75"/>
      <c r="AX89" s="75"/>
      <c r="AY89" s="75"/>
      <c r="AZ89" s="75"/>
      <c r="BA89" s="75"/>
      <c r="BB89" s="75"/>
      <c r="BC89" s="75"/>
      <c r="BD89" s="75"/>
      <c r="BE89" s="75"/>
      <c r="BF89" s="75"/>
      <c r="BG89" s="75"/>
      <c r="BH89" s="75"/>
      <c r="BI89" s="75"/>
      <c r="BJ89" s="75"/>
      <c r="BK89" s="75"/>
    </row>
    <row r="90" spans="1:63" x14ac:dyDescent="0.25">
      <c r="A90" s="75"/>
      <c r="B90" s="75"/>
      <c r="C90" s="75"/>
      <c r="D90" s="75"/>
      <c r="E90" s="75"/>
      <c r="F90" s="75"/>
      <c r="G90" s="75"/>
      <c r="H90" s="75"/>
      <c r="I90" s="75"/>
      <c r="J90" s="75"/>
      <c r="K90" s="75"/>
      <c r="L90" s="75"/>
      <c r="M90" s="75"/>
      <c r="N90" s="75"/>
      <c r="O90" s="75"/>
      <c r="P90" s="75"/>
      <c r="Q90" s="75"/>
      <c r="R90" s="75"/>
      <c r="S90" s="75"/>
      <c r="T90" s="75"/>
      <c r="U90" s="75"/>
      <c r="V90" s="75"/>
      <c r="W90" s="75"/>
      <c r="X90" s="75"/>
      <c r="Y90" s="75"/>
      <c r="Z90" s="75"/>
      <c r="AA90" s="75"/>
      <c r="AB90" s="75"/>
      <c r="AC90" s="75"/>
      <c r="AD90" s="75"/>
      <c r="AE90" s="75"/>
      <c r="AF90" s="75"/>
      <c r="AG90" s="75"/>
      <c r="AH90" s="75"/>
      <c r="AI90" s="75"/>
      <c r="AJ90" s="75"/>
      <c r="AK90" s="75"/>
      <c r="AL90" s="75"/>
      <c r="AM90" s="75"/>
      <c r="AN90" s="75"/>
      <c r="AO90" s="75"/>
      <c r="AP90" s="75"/>
      <c r="AQ90" s="75"/>
      <c r="AR90" s="75"/>
      <c r="AS90" s="75"/>
      <c r="AT90" s="75"/>
      <c r="AU90" s="75"/>
      <c r="AV90" s="75"/>
      <c r="AW90" s="75"/>
      <c r="AX90" s="75"/>
      <c r="AY90" s="75"/>
      <c r="AZ90" s="75"/>
      <c r="BA90" s="75"/>
      <c r="BB90" s="75"/>
      <c r="BC90" s="75"/>
      <c r="BD90" s="75"/>
      <c r="BE90" s="75"/>
      <c r="BF90" s="75"/>
      <c r="BG90" s="75"/>
      <c r="BH90" s="75"/>
      <c r="BI90" s="75"/>
      <c r="BJ90" s="75"/>
      <c r="BK90" s="75"/>
    </row>
    <row r="91" spans="1:63" x14ac:dyDescent="0.25">
      <c r="A91" s="75"/>
      <c r="B91" s="75"/>
      <c r="C91" s="75"/>
      <c r="D91" s="75"/>
      <c r="E91" s="75"/>
      <c r="F91" s="75"/>
      <c r="G91" s="75"/>
      <c r="H91" s="75"/>
      <c r="I91" s="75"/>
      <c r="J91" s="75"/>
      <c r="K91" s="75"/>
      <c r="L91" s="75"/>
      <c r="M91" s="75"/>
      <c r="N91" s="75"/>
      <c r="O91" s="75"/>
      <c r="P91" s="75"/>
      <c r="Q91" s="75"/>
      <c r="R91" s="75"/>
      <c r="S91" s="75"/>
      <c r="T91" s="75"/>
      <c r="U91" s="75"/>
      <c r="V91" s="75"/>
      <c r="W91" s="75"/>
      <c r="X91" s="75"/>
      <c r="Y91" s="75"/>
      <c r="Z91" s="75"/>
      <c r="AA91" s="75"/>
      <c r="AB91" s="75"/>
      <c r="AC91" s="75"/>
      <c r="AD91" s="75"/>
      <c r="AE91" s="75"/>
      <c r="AF91" s="75"/>
      <c r="AG91" s="75"/>
      <c r="AH91" s="75"/>
      <c r="AI91" s="75"/>
      <c r="AJ91" s="75"/>
      <c r="AK91" s="75"/>
      <c r="AL91" s="75"/>
      <c r="AM91" s="75"/>
      <c r="AN91" s="75"/>
      <c r="AO91" s="75"/>
      <c r="AP91" s="75"/>
      <c r="AQ91" s="75"/>
      <c r="AR91" s="75"/>
      <c r="AS91" s="75"/>
      <c r="AT91" s="75"/>
      <c r="AU91" s="75"/>
      <c r="AV91" s="75"/>
      <c r="AW91" s="75"/>
      <c r="AX91" s="75"/>
      <c r="AY91" s="75"/>
      <c r="AZ91" s="75"/>
      <c r="BA91" s="75"/>
      <c r="BB91" s="75"/>
      <c r="BC91" s="75"/>
      <c r="BD91" s="75"/>
      <c r="BE91" s="75"/>
      <c r="BF91" s="75"/>
      <c r="BG91" s="75"/>
      <c r="BH91" s="75"/>
      <c r="BI91" s="75"/>
      <c r="BJ91" s="75"/>
      <c r="BK91" s="75"/>
    </row>
    <row r="92" spans="1:63" x14ac:dyDescent="0.25">
      <c r="A92" s="75"/>
      <c r="B92" s="75"/>
      <c r="C92" s="75"/>
      <c r="D92" s="75"/>
      <c r="E92" s="75"/>
      <c r="F92" s="75"/>
      <c r="G92" s="75"/>
      <c r="H92" s="75"/>
      <c r="I92" s="75"/>
      <c r="J92" s="75"/>
      <c r="K92" s="75"/>
      <c r="L92" s="75"/>
      <c r="M92" s="75"/>
      <c r="N92" s="75"/>
      <c r="O92" s="75"/>
      <c r="P92" s="75"/>
      <c r="Q92" s="75"/>
      <c r="R92" s="75"/>
      <c r="S92" s="75"/>
      <c r="T92" s="75"/>
      <c r="U92" s="75"/>
      <c r="V92" s="75"/>
      <c r="W92" s="75"/>
      <c r="X92" s="75"/>
      <c r="Y92" s="75"/>
      <c r="Z92" s="75"/>
      <c r="AA92" s="75"/>
      <c r="AB92" s="75"/>
      <c r="AC92" s="75"/>
      <c r="AD92" s="75"/>
      <c r="AE92" s="75"/>
      <c r="AF92" s="75"/>
      <c r="AG92" s="75"/>
      <c r="AH92" s="75"/>
      <c r="AI92" s="75"/>
      <c r="AJ92" s="75"/>
      <c r="AK92" s="75"/>
      <c r="AL92" s="75"/>
      <c r="AM92" s="75"/>
      <c r="AN92" s="75"/>
      <c r="AO92" s="75"/>
      <c r="AP92" s="75"/>
      <c r="AQ92" s="75"/>
      <c r="AR92" s="75"/>
      <c r="AS92" s="75"/>
      <c r="AT92" s="75"/>
      <c r="AU92" s="75"/>
      <c r="AV92" s="75"/>
      <c r="AW92" s="75"/>
      <c r="AX92" s="75"/>
      <c r="AY92" s="75"/>
      <c r="AZ92" s="75"/>
      <c r="BA92" s="75"/>
      <c r="BB92" s="75"/>
      <c r="BC92" s="75"/>
      <c r="BD92" s="75"/>
      <c r="BE92" s="75"/>
      <c r="BF92" s="75"/>
      <c r="BG92" s="75"/>
      <c r="BH92" s="75"/>
      <c r="BI92" s="75"/>
      <c r="BJ92" s="75"/>
      <c r="BK92" s="75"/>
    </row>
    <row r="93" spans="1:63" x14ac:dyDescent="0.25">
      <c r="A93" s="75"/>
      <c r="B93" s="75"/>
      <c r="C93" s="75"/>
      <c r="D93" s="75"/>
      <c r="E93" s="75"/>
      <c r="F93" s="75"/>
      <c r="G93" s="75"/>
      <c r="H93" s="75"/>
      <c r="I93" s="75"/>
      <c r="J93" s="75"/>
      <c r="K93" s="75"/>
      <c r="L93" s="75"/>
      <c r="M93" s="75"/>
      <c r="N93" s="75"/>
      <c r="O93" s="75"/>
      <c r="P93" s="75"/>
      <c r="Q93" s="75"/>
      <c r="R93" s="75"/>
      <c r="S93" s="75"/>
      <c r="T93" s="75"/>
      <c r="U93" s="75"/>
      <c r="V93" s="75"/>
      <c r="W93" s="75"/>
      <c r="X93" s="75"/>
      <c r="Y93" s="75"/>
      <c r="Z93" s="75"/>
      <c r="AA93" s="75"/>
      <c r="AB93" s="75"/>
      <c r="AC93" s="75"/>
      <c r="AD93" s="75"/>
      <c r="AE93" s="75"/>
      <c r="AF93" s="75"/>
      <c r="AG93" s="75"/>
      <c r="AH93" s="75"/>
      <c r="AI93" s="75"/>
      <c r="AJ93" s="75"/>
      <c r="AK93" s="75"/>
      <c r="AL93" s="75"/>
      <c r="AM93" s="75"/>
      <c r="AN93" s="75"/>
      <c r="AO93" s="75"/>
      <c r="AP93" s="75"/>
      <c r="AQ93" s="75"/>
      <c r="AR93" s="75"/>
      <c r="AS93" s="75"/>
      <c r="AT93" s="75"/>
      <c r="AU93" s="75"/>
      <c r="AV93" s="75"/>
      <c r="AW93" s="75"/>
      <c r="AX93" s="75"/>
      <c r="AY93" s="75"/>
      <c r="AZ93" s="75"/>
      <c r="BA93" s="75"/>
      <c r="BB93" s="75"/>
      <c r="BC93" s="75"/>
      <c r="BD93" s="75"/>
      <c r="BE93" s="75"/>
      <c r="BF93" s="75"/>
      <c r="BG93" s="75"/>
      <c r="BH93" s="75"/>
      <c r="BI93" s="75"/>
      <c r="BJ93" s="75"/>
      <c r="BK93" s="75"/>
    </row>
    <row r="94" spans="1:63" x14ac:dyDescent="0.25">
      <c r="A94" s="75"/>
      <c r="B94" s="75"/>
      <c r="C94" s="75"/>
      <c r="D94" s="75"/>
      <c r="E94" s="75"/>
      <c r="F94" s="75"/>
      <c r="G94" s="75"/>
      <c r="H94" s="75"/>
      <c r="I94" s="75"/>
      <c r="J94" s="75"/>
      <c r="K94" s="75"/>
      <c r="L94" s="75"/>
      <c r="M94" s="75"/>
      <c r="N94" s="75"/>
      <c r="O94" s="75"/>
      <c r="P94" s="75"/>
      <c r="Q94" s="75"/>
      <c r="R94" s="75"/>
      <c r="S94" s="75"/>
      <c r="T94" s="75"/>
      <c r="U94" s="75"/>
      <c r="V94" s="75"/>
      <c r="W94" s="75"/>
      <c r="X94" s="75"/>
      <c r="Y94" s="75"/>
      <c r="Z94" s="75"/>
      <c r="AA94" s="75"/>
      <c r="AB94" s="75"/>
      <c r="AC94" s="75"/>
      <c r="AD94" s="75"/>
      <c r="AE94" s="75"/>
      <c r="AF94" s="75"/>
      <c r="AG94" s="75"/>
      <c r="AH94" s="75"/>
      <c r="AI94" s="75"/>
      <c r="AJ94" s="75"/>
      <c r="AK94" s="75"/>
      <c r="AL94" s="75"/>
      <c r="AM94" s="75"/>
      <c r="AN94" s="75"/>
      <c r="AO94" s="75"/>
      <c r="AP94" s="75"/>
      <c r="AQ94" s="75"/>
      <c r="AR94" s="75"/>
      <c r="AS94" s="75"/>
      <c r="AT94" s="75"/>
      <c r="AU94" s="75"/>
      <c r="AV94" s="75"/>
      <c r="AW94" s="75"/>
      <c r="AX94" s="75"/>
      <c r="AY94" s="75"/>
      <c r="AZ94" s="75"/>
      <c r="BA94" s="75"/>
      <c r="BB94" s="75"/>
      <c r="BC94" s="75"/>
      <c r="BD94" s="75"/>
      <c r="BE94" s="75"/>
      <c r="BF94" s="75"/>
      <c r="BG94" s="75"/>
      <c r="BH94" s="75"/>
      <c r="BI94" s="75"/>
      <c r="BJ94" s="75"/>
      <c r="BK94" s="75"/>
    </row>
    <row r="95" spans="1:63" x14ac:dyDescent="0.25">
      <c r="A95" s="75"/>
      <c r="B95" s="75"/>
      <c r="C95" s="75"/>
      <c r="D95" s="75"/>
      <c r="E95" s="75"/>
      <c r="F95" s="75"/>
      <c r="G95" s="75"/>
      <c r="H95" s="75"/>
      <c r="I95" s="75"/>
      <c r="J95" s="75"/>
      <c r="K95" s="75"/>
      <c r="L95" s="75"/>
      <c r="M95" s="75"/>
      <c r="N95" s="75"/>
      <c r="O95" s="75"/>
      <c r="P95" s="75"/>
      <c r="Q95" s="75"/>
      <c r="R95" s="75"/>
      <c r="S95" s="75"/>
      <c r="T95" s="75"/>
      <c r="U95" s="75"/>
      <c r="V95" s="75"/>
      <c r="W95" s="75"/>
      <c r="X95" s="75"/>
      <c r="Y95" s="75"/>
      <c r="Z95" s="75"/>
      <c r="AA95" s="75"/>
      <c r="AB95" s="75"/>
      <c r="AC95" s="75"/>
      <c r="AD95" s="75"/>
      <c r="AE95" s="75"/>
      <c r="AF95" s="75"/>
      <c r="AG95" s="75"/>
      <c r="AH95" s="75"/>
      <c r="AI95" s="75"/>
      <c r="AJ95" s="75"/>
      <c r="AK95" s="75"/>
      <c r="AL95" s="75"/>
      <c r="AM95" s="75"/>
      <c r="AN95" s="75"/>
      <c r="AO95" s="75"/>
      <c r="AP95" s="75"/>
      <c r="AQ95" s="75"/>
      <c r="AR95" s="75"/>
      <c r="AS95" s="75"/>
      <c r="AT95" s="75"/>
      <c r="AU95" s="75"/>
      <c r="AV95" s="75"/>
      <c r="AW95" s="75"/>
      <c r="AX95" s="75"/>
      <c r="AY95" s="75"/>
      <c r="AZ95" s="75"/>
      <c r="BA95" s="75"/>
      <c r="BB95" s="75"/>
      <c r="BC95" s="75"/>
      <c r="BD95" s="75"/>
      <c r="BE95" s="75"/>
      <c r="BF95" s="75"/>
      <c r="BG95" s="75"/>
      <c r="BH95" s="75"/>
      <c r="BI95" s="75"/>
      <c r="BJ95" s="75"/>
      <c r="BK95" s="75"/>
    </row>
    <row r="96" spans="1:63" x14ac:dyDescent="0.25">
      <c r="A96" s="75"/>
      <c r="B96" s="75"/>
      <c r="C96" s="75"/>
      <c r="D96" s="75"/>
      <c r="E96" s="75"/>
      <c r="F96" s="75"/>
      <c r="G96" s="75"/>
      <c r="H96" s="75"/>
      <c r="I96" s="75"/>
      <c r="J96" s="75"/>
      <c r="K96" s="75"/>
      <c r="L96" s="75"/>
      <c r="M96" s="75"/>
      <c r="N96" s="75"/>
      <c r="O96" s="75"/>
      <c r="P96" s="75"/>
      <c r="Q96" s="75"/>
      <c r="R96" s="75"/>
      <c r="S96" s="75"/>
      <c r="T96" s="75"/>
      <c r="U96" s="75"/>
      <c r="V96" s="75"/>
      <c r="W96" s="75"/>
      <c r="X96" s="75"/>
      <c r="Y96" s="75"/>
      <c r="Z96" s="75"/>
      <c r="AA96" s="75"/>
      <c r="AB96" s="75"/>
      <c r="AC96" s="75"/>
      <c r="AD96" s="75"/>
      <c r="AE96" s="75"/>
      <c r="AF96" s="75"/>
      <c r="AG96" s="75"/>
      <c r="AH96" s="75"/>
      <c r="AI96" s="75"/>
      <c r="AJ96" s="75"/>
      <c r="AK96" s="75"/>
      <c r="AL96" s="75"/>
      <c r="AM96" s="75"/>
      <c r="AN96" s="75"/>
      <c r="AO96" s="75"/>
      <c r="AP96" s="75"/>
      <c r="AQ96" s="75"/>
      <c r="AR96" s="75"/>
      <c r="AS96" s="75"/>
      <c r="AT96" s="75"/>
      <c r="AU96" s="75"/>
      <c r="AV96" s="75"/>
      <c r="AW96" s="75"/>
      <c r="AX96" s="75"/>
      <c r="AY96" s="75"/>
      <c r="AZ96" s="75"/>
      <c r="BA96" s="75"/>
      <c r="BB96" s="75"/>
      <c r="BC96" s="75"/>
      <c r="BD96" s="75"/>
      <c r="BE96" s="75"/>
      <c r="BF96" s="75"/>
      <c r="BG96" s="75"/>
      <c r="BH96" s="75"/>
      <c r="BI96" s="75"/>
      <c r="BJ96" s="75"/>
      <c r="BK96" s="75"/>
    </row>
    <row r="97" spans="1:63" x14ac:dyDescent="0.25">
      <c r="A97" s="75"/>
      <c r="B97" s="75"/>
      <c r="C97" s="75"/>
      <c r="D97" s="75"/>
      <c r="E97" s="75"/>
      <c r="F97" s="75"/>
      <c r="G97" s="75"/>
      <c r="H97" s="75"/>
      <c r="I97" s="75"/>
      <c r="J97" s="75"/>
      <c r="K97" s="75"/>
      <c r="L97" s="75"/>
      <c r="M97" s="75"/>
      <c r="N97" s="75"/>
      <c r="O97" s="75"/>
      <c r="P97" s="75"/>
      <c r="Q97" s="75"/>
      <c r="R97" s="75"/>
      <c r="S97" s="75"/>
      <c r="T97" s="75"/>
      <c r="U97" s="75"/>
      <c r="V97" s="75"/>
      <c r="W97" s="75"/>
      <c r="X97" s="75"/>
      <c r="Y97" s="75"/>
      <c r="Z97" s="75"/>
      <c r="AA97" s="75"/>
      <c r="AB97" s="75"/>
      <c r="AC97" s="75"/>
      <c r="AD97" s="75"/>
      <c r="AE97" s="75"/>
      <c r="AF97" s="75"/>
      <c r="AG97" s="75"/>
      <c r="AH97" s="75"/>
      <c r="AI97" s="75"/>
      <c r="AJ97" s="75"/>
      <c r="AK97" s="75"/>
      <c r="AL97" s="75"/>
      <c r="AM97" s="75"/>
      <c r="AN97" s="75"/>
      <c r="AO97" s="75"/>
      <c r="AP97" s="75"/>
      <c r="AQ97" s="75"/>
      <c r="AR97" s="75"/>
      <c r="AS97" s="75"/>
      <c r="AT97" s="75"/>
      <c r="AU97" s="75"/>
      <c r="AV97" s="75"/>
      <c r="AW97" s="75"/>
      <c r="AX97" s="75"/>
      <c r="AY97" s="75"/>
      <c r="AZ97" s="75"/>
      <c r="BA97" s="75"/>
      <c r="BB97" s="75"/>
      <c r="BC97" s="75"/>
      <c r="BD97" s="75"/>
      <c r="BE97" s="75"/>
      <c r="BF97" s="75"/>
      <c r="BG97" s="75"/>
      <c r="BH97" s="75"/>
      <c r="BI97" s="75"/>
      <c r="BJ97" s="75"/>
      <c r="BK97" s="75"/>
    </row>
    <row r="98" spans="1:63" x14ac:dyDescent="0.25">
      <c r="A98" s="75"/>
      <c r="B98" s="75"/>
      <c r="C98" s="75"/>
      <c r="D98" s="75"/>
      <c r="E98" s="75"/>
      <c r="F98" s="75"/>
      <c r="G98" s="75"/>
      <c r="H98" s="75"/>
      <c r="I98" s="75"/>
      <c r="J98" s="75"/>
      <c r="K98" s="75"/>
      <c r="L98" s="75"/>
      <c r="M98" s="75"/>
      <c r="N98" s="75"/>
      <c r="O98" s="75"/>
      <c r="P98" s="75"/>
      <c r="Q98" s="75"/>
      <c r="R98" s="75"/>
      <c r="S98" s="75"/>
      <c r="T98" s="75"/>
      <c r="U98" s="75"/>
      <c r="V98" s="75"/>
      <c r="W98" s="75"/>
      <c r="X98" s="75"/>
      <c r="Y98" s="75"/>
      <c r="Z98" s="75"/>
      <c r="AA98" s="75"/>
      <c r="AB98" s="75"/>
      <c r="AC98" s="75"/>
      <c r="AD98" s="75"/>
      <c r="AE98" s="75"/>
      <c r="AF98" s="75"/>
      <c r="AG98" s="75"/>
      <c r="AH98" s="75"/>
      <c r="AI98" s="75"/>
      <c r="AJ98" s="75"/>
      <c r="AK98" s="75"/>
      <c r="AL98" s="75"/>
      <c r="AM98" s="75"/>
      <c r="AN98" s="75"/>
      <c r="AO98" s="75"/>
      <c r="AP98" s="75"/>
      <c r="AQ98" s="75"/>
      <c r="AR98" s="75"/>
      <c r="AS98" s="75"/>
      <c r="AT98" s="75"/>
      <c r="AU98" s="75"/>
      <c r="AV98" s="75"/>
      <c r="AW98" s="75"/>
      <c r="AX98" s="75"/>
      <c r="AY98" s="75"/>
      <c r="AZ98" s="75"/>
      <c r="BA98" s="75"/>
      <c r="BB98" s="75"/>
      <c r="BC98" s="75"/>
      <c r="BD98" s="75"/>
      <c r="BE98" s="75"/>
      <c r="BF98" s="75"/>
      <c r="BG98" s="75"/>
      <c r="BH98" s="75"/>
      <c r="BI98" s="75"/>
      <c r="BJ98" s="75"/>
      <c r="BK98" s="75"/>
    </row>
    <row r="99" spans="1:63" x14ac:dyDescent="0.25">
      <c r="A99" s="75"/>
      <c r="B99" s="75"/>
      <c r="C99" s="75"/>
      <c r="D99" s="75"/>
      <c r="E99" s="75"/>
      <c r="F99" s="75"/>
      <c r="G99" s="75"/>
      <c r="H99" s="75"/>
      <c r="I99" s="75"/>
      <c r="J99" s="75"/>
      <c r="K99" s="75"/>
      <c r="L99" s="75"/>
      <c r="M99" s="75"/>
      <c r="N99" s="75"/>
      <c r="O99" s="75"/>
      <c r="P99" s="75"/>
      <c r="Q99" s="75"/>
      <c r="R99" s="75"/>
      <c r="S99" s="75"/>
      <c r="T99" s="75"/>
      <c r="U99" s="75"/>
      <c r="V99" s="75"/>
      <c r="W99" s="75"/>
      <c r="X99" s="75"/>
      <c r="Y99" s="75"/>
      <c r="Z99" s="75"/>
      <c r="AA99" s="75"/>
      <c r="AB99" s="75"/>
      <c r="AC99" s="75"/>
      <c r="AD99" s="75"/>
      <c r="AE99" s="75"/>
      <c r="AF99" s="75"/>
      <c r="AG99" s="75"/>
      <c r="AH99" s="75"/>
      <c r="AI99" s="75"/>
      <c r="AJ99" s="75"/>
      <c r="AK99" s="75"/>
      <c r="AL99" s="75"/>
      <c r="AM99" s="75"/>
      <c r="AN99" s="75"/>
      <c r="AO99" s="75"/>
      <c r="AP99" s="75"/>
      <c r="AQ99" s="75"/>
      <c r="AR99" s="75"/>
      <c r="AS99" s="75"/>
      <c r="AT99" s="75"/>
      <c r="AU99" s="75"/>
      <c r="AV99" s="75"/>
      <c r="AW99" s="75"/>
      <c r="AX99" s="75"/>
      <c r="AY99" s="75"/>
      <c r="AZ99" s="75"/>
      <c r="BA99" s="75"/>
      <c r="BB99" s="75"/>
      <c r="BC99" s="75"/>
      <c r="BD99" s="75"/>
      <c r="BE99" s="75"/>
      <c r="BF99" s="75"/>
      <c r="BG99" s="75"/>
      <c r="BH99" s="75"/>
      <c r="BI99" s="75"/>
      <c r="BJ99" s="75"/>
      <c r="BK99" s="75"/>
    </row>
    <row r="100" spans="1:63" x14ac:dyDescent="0.25">
      <c r="A100" s="75"/>
      <c r="B100" s="75"/>
      <c r="C100" s="75"/>
      <c r="D100" s="75"/>
      <c r="E100" s="75"/>
      <c r="F100" s="75"/>
      <c r="G100" s="75"/>
      <c r="H100" s="75"/>
      <c r="I100" s="75"/>
      <c r="J100" s="75"/>
      <c r="K100" s="75"/>
      <c r="L100" s="75"/>
      <c r="M100" s="75"/>
      <c r="N100" s="75"/>
      <c r="O100" s="75"/>
      <c r="P100" s="75"/>
      <c r="Q100" s="75"/>
      <c r="R100" s="75"/>
      <c r="S100" s="75"/>
      <c r="T100" s="75"/>
      <c r="U100" s="75"/>
      <c r="V100" s="75"/>
      <c r="W100" s="75"/>
      <c r="X100" s="75"/>
      <c r="Y100" s="75"/>
      <c r="Z100" s="75"/>
      <c r="AA100" s="75"/>
      <c r="AB100" s="75"/>
      <c r="AC100" s="75"/>
      <c r="AD100" s="75"/>
      <c r="AE100" s="75"/>
      <c r="AF100" s="75"/>
      <c r="AG100" s="75"/>
      <c r="AH100" s="75"/>
      <c r="AI100" s="75"/>
      <c r="AJ100" s="75"/>
      <c r="AK100" s="75"/>
      <c r="AL100" s="75"/>
      <c r="AM100" s="75"/>
      <c r="AN100" s="75"/>
      <c r="AO100" s="75"/>
      <c r="AP100" s="75"/>
      <c r="AQ100" s="75"/>
      <c r="AR100" s="75"/>
      <c r="AS100" s="75"/>
      <c r="AT100" s="75"/>
      <c r="AU100" s="75"/>
      <c r="AV100" s="75"/>
      <c r="AW100" s="75"/>
      <c r="AX100" s="75"/>
      <c r="AY100" s="75"/>
      <c r="AZ100" s="75"/>
      <c r="BA100" s="75"/>
      <c r="BB100" s="75"/>
      <c r="BC100" s="75"/>
      <c r="BD100" s="75"/>
      <c r="BE100" s="75"/>
      <c r="BF100" s="75"/>
      <c r="BG100" s="75"/>
      <c r="BH100" s="75"/>
      <c r="BI100" s="75"/>
      <c r="BJ100" s="75"/>
      <c r="BK100" s="75"/>
    </row>
    <row r="101" spans="1:63" x14ac:dyDescent="0.25">
      <c r="A101" s="75"/>
      <c r="B101" s="75"/>
      <c r="C101" s="75"/>
      <c r="D101" s="75"/>
      <c r="E101" s="75"/>
      <c r="F101" s="75"/>
      <c r="G101" s="75"/>
      <c r="H101" s="75"/>
      <c r="I101" s="75"/>
      <c r="J101" s="75"/>
      <c r="K101" s="75"/>
      <c r="L101" s="75"/>
      <c r="M101" s="75"/>
      <c r="N101" s="75"/>
      <c r="O101" s="75"/>
      <c r="P101" s="75"/>
      <c r="Q101" s="75"/>
      <c r="R101" s="75"/>
      <c r="S101" s="75"/>
      <c r="T101" s="75"/>
      <c r="U101" s="75"/>
      <c r="V101" s="75"/>
      <c r="W101" s="75"/>
      <c r="X101" s="75"/>
      <c r="Y101" s="75"/>
      <c r="Z101" s="75"/>
      <c r="AA101" s="75"/>
      <c r="AB101" s="75"/>
      <c r="AC101" s="75"/>
      <c r="AD101" s="75"/>
      <c r="AE101" s="75"/>
      <c r="AF101" s="75"/>
      <c r="AG101" s="75"/>
      <c r="AH101" s="75"/>
      <c r="AI101" s="75"/>
      <c r="AJ101" s="75"/>
      <c r="AK101" s="75"/>
      <c r="AL101" s="75"/>
      <c r="AM101" s="75"/>
      <c r="AN101" s="75"/>
      <c r="AO101" s="75"/>
      <c r="AP101" s="75"/>
      <c r="AQ101" s="75"/>
      <c r="AR101" s="75"/>
      <c r="AS101" s="75"/>
      <c r="AT101" s="75"/>
      <c r="AU101" s="75"/>
      <c r="AV101" s="75"/>
      <c r="AW101" s="75"/>
      <c r="AX101" s="75"/>
      <c r="AY101" s="75"/>
      <c r="AZ101" s="75"/>
      <c r="BA101" s="75"/>
      <c r="BB101" s="75"/>
      <c r="BC101" s="75"/>
      <c r="BD101" s="75"/>
      <c r="BE101" s="75"/>
      <c r="BF101" s="75"/>
      <c r="BG101" s="75"/>
      <c r="BH101" s="75"/>
      <c r="BI101" s="75"/>
      <c r="BJ101" s="75"/>
      <c r="BK101" s="75"/>
    </row>
    <row r="102" spans="1:63" x14ac:dyDescent="0.25">
      <c r="A102" s="75"/>
      <c r="B102" s="75"/>
      <c r="C102" s="75"/>
      <c r="D102" s="75"/>
      <c r="E102" s="75"/>
      <c r="F102" s="75"/>
      <c r="G102" s="75"/>
      <c r="H102" s="75"/>
      <c r="I102" s="75"/>
      <c r="J102" s="75"/>
      <c r="K102" s="75"/>
      <c r="L102" s="75"/>
      <c r="M102" s="75"/>
      <c r="N102" s="75"/>
      <c r="O102" s="75"/>
      <c r="P102" s="75"/>
      <c r="Q102" s="75"/>
      <c r="R102" s="75"/>
      <c r="S102" s="75"/>
      <c r="T102" s="75"/>
      <c r="U102" s="75"/>
      <c r="V102" s="75"/>
      <c r="W102" s="75"/>
      <c r="X102" s="75"/>
      <c r="Y102" s="75"/>
      <c r="Z102" s="75"/>
      <c r="AA102" s="75"/>
      <c r="AB102" s="75"/>
      <c r="AC102" s="75"/>
      <c r="AD102" s="75"/>
      <c r="AE102" s="75"/>
      <c r="AF102" s="75"/>
      <c r="AG102" s="75"/>
      <c r="AH102" s="75"/>
      <c r="AI102" s="75"/>
      <c r="AJ102" s="75"/>
      <c r="AK102" s="75"/>
      <c r="AL102" s="75"/>
      <c r="AM102" s="75"/>
      <c r="AN102" s="75"/>
      <c r="AO102" s="75"/>
      <c r="AP102" s="75"/>
      <c r="AQ102" s="75"/>
      <c r="AR102" s="75"/>
      <c r="AS102" s="75"/>
      <c r="AT102" s="75"/>
      <c r="AU102" s="75"/>
      <c r="AV102" s="75"/>
      <c r="AW102" s="75"/>
      <c r="AX102" s="75"/>
      <c r="AY102" s="75"/>
      <c r="AZ102" s="75"/>
      <c r="BA102" s="75"/>
      <c r="BB102" s="75"/>
      <c r="BC102" s="75"/>
      <c r="BD102" s="75"/>
      <c r="BE102" s="75"/>
      <c r="BF102" s="75"/>
      <c r="BG102" s="75"/>
      <c r="BH102" s="75"/>
      <c r="BI102" s="75"/>
      <c r="BJ102" s="75"/>
      <c r="BK102" s="75"/>
    </row>
    <row r="103" spans="1:63" x14ac:dyDescent="0.25">
      <c r="A103" s="75"/>
      <c r="B103" s="75"/>
      <c r="C103" s="75"/>
      <c r="D103" s="75"/>
      <c r="E103" s="75"/>
      <c r="F103" s="75"/>
      <c r="G103" s="75"/>
      <c r="H103" s="75"/>
      <c r="I103" s="75"/>
      <c r="J103" s="75"/>
      <c r="K103" s="75"/>
      <c r="L103" s="75"/>
      <c r="M103" s="75"/>
      <c r="N103" s="75"/>
      <c r="O103" s="75"/>
      <c r="P103" s="75"/>
      <c r="Q103" s="75"/>
      <c r="R103" s="75"/>
      <c r="S103" s="75"/>
      <c r="T103" s="75"/>
      <c r="U103" s="75"/>
      <c r="V103" s="75"/>
      <c r="W103" s="75"/>
      <c r="X103" s="75"/>
      <c r="Y103" s="75"/>
      <c r="Z103" s="75"/>
      <c r="AA103" s="75"/>
      <c r="AB103" s="75"/>
      <c r="AC103" s="75"/>
      <c r="AD103" s="75"/>
      <c r="AE103" s="75"/>
      <c r="AF103" s="75"/>
      <c r="AG103" s="75"/>
      <c r="AH103" s="75"/>
      <c r="AI103" s="75"/>
      <c r="AJ103" s="75"/>
      <c r="AK103" s="75"/>
      <c r="AL103" s="75"/>
      <c r="AM103" s="75"/>
      <c r="AN103" s="75"/>
      <c r="AO103" s="75"/>
      <c r="AP103" s="75"/>
      <c r="AQ103" s="75"/>
      <c r="AR103" s="75"/>
      <c r="AS103" s="75"/>
      <c r="AT103" s="75"/>
      <c r="AU103" s="75"/>
      <c r="AV103" s="75"/>
      <c r="AW103" s="75"/>
      <c r="AX103" s="75"/>
      <c r="AY103" s="75"/>
      <c r="AZ103" s="75"/>
      <c r="BA103" s="75"/>
      <c r="BB103" s="75"/>
      <c r="BC103" s="75"/>
      <c r="BD103" s="75"/>
      <c r="BE103" s="75"/>
      <c r="BF103" s="75"/>
      <c r="BG103" s="75"/>
      <c r="BH103" s="75"/>
      <c r="BI103" s="75"/>
      <c r="BJ103" s="75"/>
      <c r="BK103" s="75"/>
    </row>
    <row r="104" spans="1:63" x14ac:dyDescent="0.25">
      <c r="A104" s="75"/>
      <c r="B104" s="75"/>
      <c r="C104" s="75"/>
      <c r="D104" s="75"/>
      <c r="E104" s="75"/>
      <c r="F104" s="75"/>
      <c r="G104" s="75"/>
      <c r="H104" s="75"/>
      <c r="I104" s="75"/>
      <c r="J104" s="75"/>
      <c r="K104" s="75"/>
      <c r="L104" s="75"/>
      <c r="M104" s="75"/>
      <c r="N104" s="75"/>
      <c r="O104" s="75"/>
      <c r="P104" s="75"/>
      <c r="Q104" s="75"/>
      <c r="R104" s="75"/>
      <c r="S104" s="75"/>
      <c r="T104" s="75"/>
      <c r="U104" s="75"/>
      <c r="V104" s="75"/>
      <c r="W104" s="75"/>
      <c r="X104" s="75"/>
      <c r="Y104" s="75"/>
      <c r="Z104" s="75"/>
      <c r="AA104" s="75"/>
      <c r="AB104" s="75"/>
      <c r="AC104" s="75"/>
      <c r="AD104" s="75"/>
      <c r="AE104" s="75"/>
      <c r="AF104" s="75"/>
      <c r="AG104" s="75"/>
      <c r="AH104" s="75"/>
      <c r="AI104" s="75"/>
      <c r="AJ104" s="75"/>
      <c r="AK104" s="75"/>
      <c r="AL104" s="75"/>
      <c r="AM104" s="75"/>
      <c r="AN104" s="75"/>
      <c r="AO104" s="75"/>
      <c r="AP104" s="75"/>
      <c r="AQ104" s="75"/>
      <c r="AR104" s="75"/>
      <c r="AS104" s="75"/>
      <c r="AT104" s="75"/>
      <c r="AU104" s="75"/>
      <c r="AV104" s="75"/>
      <c r="AW104" s="75"/>
      <c r="AX104" s="75"/>
      <c r="AY104" s="75"/>
      <c r="AZ104" s="75"/>
      <c r="BA104" s="75"/>
      <c r="BB104" s="75"/>
      <c r="BC104" s="75"/>
      <c r="BD104" s="75"/>
      <c r="BE104" s="75"/>
      <c r="BF104" s="75"/>
      <c r="BG104" s="75"/>
      <c r="BH104" s="75"/>
      <c r="BI104" s="75"/>
      <c r="BJ104" s="75"/>
      <c r="BK104" s="75"/>
    </row>
    <row r="105" spans="1:63" x14ac:dyDescent="0.25">
      <c r="A105" s="75"/>
      <c r="B105" s="75"/>
      <c r="C105" s="75"/>
      <c r="D105" s="75"/>
      <c r="E105" s="75"/>
      <c r="F105" s="75"/>
      <c r="G105" s="75"/>
      <c r="H105" s="75"/>
      <c r="I105" s="75"/>
      <c r="J105" s="75"/>
      <c r="K105" s="75"/>
      <c r="L105" s="75"/>
      <c r="M105" s="75"/>
      <c r="N105" s="75"/>
      <c r="O105" s="75"/>
      <c r="P105" s="75"/>
      <c r="Q105" s="75"/>
      <c r="R105" s="75"/>
      <c r="S105" s="75"/>
      <c r="T105" s="75"/>
      <c r="U105" s="75"/>
      <c r="V105" s="75"/>
      <c r="W105" s="75"/>
      <c r="X105" s="75"/>
      <c r="Y105" s="75"/>
      <c r="Z105" s="75"/>
      <c r="AA105" s="75"/>
      <c r="AB105" s="75"/>
      <c r="AC105" s="75"/>
      <c r="AD105" s="75"/>
      <c r="AE105" s="75"/>
      <c r="AF105" s="75"/>
      <c r="AG105" s="75"/>
      <c r="AH105" s="75"/>
      <c r="AI105" s="75"/>
      <c r="AJ105" s="75"/>
      <c r="AK105" s="75"/>
      <c r="AL105" s="75"/>
      <c r="AM105" s="75"/>
      <c r="AN105" s="75"/>
      <c r="AO105" s="75"/>
      <c r="AP105" s="75"/>
      <c r="AQ105" s="75"/>
      <c r="AR105" s="75"/>
      <c r="AS105" s="75"/>
      <c r="AT105" s="75"/>
      <c r="AU105" s="75"/>
      <c r="AV105" s="75"/>
      <c r="AW105" s="75"/>
      <c r="AX105" s="75"/>
      <c r="AY105" s="75"/>
      <c r="AZ105" s="75"/>
      <c r="BA105" s="75"/>
      <c r="BB105" s="75"/>
      <c r="BC105" s="75"/>
      <c r="BD105" s="75"/>
      <c r="BE105" s="75"/>
      <c r="BF105" s="75"/>
      <c r="BG105" s="75"/>
      <c r="BH105" s="75"/>
      <c r="BI105" s="75"/>
      <c r="BJ105" s="75"/>
      <c r="BK105" s="75"/>
    </row>
    <row r="106" spans="1:63" x14ac:dyDescent="0.25">
      <c r="A106" s="75"/>
      <c r="B106" s="75"/>
      <c r="C106" s="75"/>
      <c r="D106" s="75"/>
      <c r="E106" s="75"/>
      <c r="F106" s="75"/>
      <c r="G106" s="75"/>
      <c r="H106" s="75"/>
      <c r="I106" s="75"/>
      <c r="J106" s="75"/>
      <c r="K106" s="75"/>
      <c r="L106" s="75"/>
      <c r="M106" s="75"/>
      <c r="N106" s="75"/>
      <c r="O106" s="75"/>
      <c r="P106" s="75"/>
      <c r="Q106" s="75"/>
      <c r="R106" s="75"/>
      <c r="S106" s="75"/>
      <c r="T106" s="75"/>
      <c r="U106" s="75"/>
      <c r="V106" s="75"/>
      <c r="W106" s="75"/>
      <c r="X106" s="75"/>
      <c r="Y106" s="75"/>
      <c r="Z106" s="75"/>
      <c r="AA106" s="75"/>
      <c r="AB106" s="75"/>
      <c r="AC106" s="75"/>
      <c r="AD106" s="75"/>
      <c r="AE106" s="75"/>
      <c r="AF106" s="75"/>
      <c r="AG106" s="75"/>
      <c r="AH106" s="75"/>
      <c r="AI106" s="75"/>
      <c r="AJ106" s="75"/>
      <c r="AK106" s="75"/>
      <c r="AL106" s="75"/>
      <c r="AM106" s="75"/>
      <c r="AN106" s="75"/>
      <c r="AO106" s="75"/>
      <c r="AP106" s="75"/>
      <c r="AQ106" s="75"/>
      <c r="AR106" s="75"/>
      <c r="AS106" s="75"/>
      <c r="AT106" s="75"/>
      <c r="AU106" s="75"/>
      <c r="AV106" s="75"/>
      <c r="AW106" s="75"/>
      <c r="AX106" s="75"/>
      <c r="AY106" s="75"/>
      <c r="AZ106" s="75"/>
      <c r="BA106" s="75"/>
      <c r="BB106" s="75"/>
      <c r="BC106" s="75"/>
      <c r="BD106" s="75"/>
      <c r="BE106" s="75"/>
      <c r="BF106" s="75"/>
      <c r="BG106" s="75"/>
      <c r="BH106" s="75"/>
      <c r="BI106" s="75"/>
      <c r="BJ106" s="75"/>
      <c r="BK106" s="75"/>
    </row>
    <row r="107" spans="1:63" x14ac:dyDescent="0.25">
      <c r="A107" s="75"/>
      <c r="B107" s="75"/>
      <c r="C107" s="75"/>
      <c r="D107" s="75"/>
      <c r="E107" s="75"/>
      <c r="F107" s="75"/>
      <c r="G107" s="75"/>
      <c r="H107" s="75"/>
      <c r="I107" s="75"/>
      <c r="J107" s="75"/>
      <c r="K107" s="75"/>
      <c r="L107" s="75"/>
      <c r="M107" s="75"/>
      <c r="N107" s="75"/>
      <c r="O107" s="75"/>
      <c r="P107" s="75"/>
      <c r="Q107" s="75"/>
      <c r="R107" s="75"/>
      <c r="S107" s="75"/>
      <c r="T107" s="75"/>
      <c r="U107" s="75"/>
      <c r="V107" s="75"/>
      <c r="W107" s="75"/>
      <c r="X107" s="75"/>
      <c r="Y107" s="75"/>
      <c r="Z107" s="75"/>
      <c r="AA107" s="75"/>
      <c r="AB107" s="75"/>
      <c r="AC107" s="75"/>
      <c r="AD107" s="75"/>
      <c r="AE107" s="75"/>
      <c r="AF107" s="75"/>
      <c r="AG107" s="75"/>
      <c r="AH107" s="75"/>
      <c r="AI107" s="75"/>
      <c r="AJ107" s="75"/>
      <c r="AK107" s="75"/>
      <c r="AL107" s="75"/>
      <c r="AM107" s="75"/>
      <c r="AN107" s="75"/>
      <c r="AO107" s="75"/>
      <c r="AP107" s="75"/>
      <c r="AQ107" s="75"/>
      <c r="AR107" s="75"/>
      <c r="AS107" s="75"/>
      <c r="AT107" s="75"/>
      <c r="AU107" s="75"/>
      <c r="AV107" s="75"/>
      <c r="AW107" s="75"/>
      <c r="AX107" s="75"/>
      <c r="AY107" s="75"/>
      <c r="AZ107" s="75"/>
      <c r="BA107" s="75"/>
      <c r="BB107" s="75"/>
      <c r="BC107" s="75"/>
      <c r="BD107" s="75"/>
      <c r="BE107" s="75"/>
      <c r="BF107" s="75"/>
      <c r="BG107" s="75"/>
      <c r="BH107" s="75"/>
      <c r="BI107" s="75"/>
      <c r="BJ107" s="75"/>
      <c r="BK107" s="75"/>
    </row>
    <row r="108" spans="1:63" x14ac:dyDescent="0.25">
      <c r="A108" s="75"/>
      <c r="B108" s="75"/>
      <c r="C108" s="75"/>
      <c r="D108" s="75"/>
      <c r="E108" s="75"/>
      <c r="F108" s="75"/>
      <c r="G108" s="75"/>
      <c r="H108" s="75"/>
      <c r="I108" s="75"/>
      <c r="J108" s="75"/>
      <c r="K108" s="75"/>
      <c r="L108" s="75"/>
      <c r="M108" s="75"/>
      <c r="N108" s="75"/>
      <c r="O108" s="75"/>
      <c r="P108" s="75"/>
      <c r="Q108" s="75"/>
      <c r="R108" s="75"/>
      <c r="S108" s="75"/>
      <c r="T108" s="75"/>
      <c r="U108" s="75"/>
      <c r="V108" s="75"/>
      <c r="W108" s="75"/>
      <c r="X108" s="75"/>
      <c r="Y108" s="75"/>
      <c r="Z108" s="75"/>
      <c r="AA108" s="75"/>
      <c r="AB108" s="75"/>
      <c r="AC108" s="75"/>
      <c r="AD108" s="75"/>
      <c r="AE108" s="75"/>
      <c r="AF108" s="75"/>
      <c r="AG108" s="75"/>
      <c r="AH108" s="75"/>
      <c r="AI108" s="75"/>
      <c r="AJ108" s="75"/>
      <c r="AK108" s="75"/>
      <c r="AL108" s="75"/>
      <c r="AM108" s="75"/>
      <c r="AN108" s="75"/>
      <c r="AO108" s="75"/>
      <c r="AP108" s="75"/>
      <c r="AQ108" s="75"/>
      <c r="AR108" s="75"/>
      <c r="AS108" s="75"/>
      <c r="AT108" s="75"/>
      <c r="AU108" s="75"/>
      <c r="AV108" s="75"/>
      <c r="AW108" s="75"/>
      <c r="AX108" s="75"/>
      <c r="AY108" s="75"/>
      <c r="AZ108" s="75"/>
      <c r="BA108" s="75"/>
      <c r="BB108" s="75"/>
      <c r="BC108" s="75"/>
      <c r="BD108" s="75"/>
      <c r="BE108" s="75"/>
      <c r="BF108" s="75"/>
      <c r="BG108" s="75"/>
      <c r="BH108" s="75"/>
      <c r="BI108" s="75"/>
      <c r="BJ108" s="75"/>
      <c r="BK108" s="75"/>
    </row>
    <row r="109" spans="1:63" x14ac:dyDescent="0.25">
      <c r="A109" s="75"/>
      <c r="B109" s="75"/>
      <c r="C109" s="75"/>
      <c r="D109" s="75"/>
      <c r="E109" s="75"/>
      <c r="F109" s="75"/>
      <c r="G109" s="75"/>
      <c r="H109" s="75"/>
      <c r="I109" s="75"/>
      <c r="J109" s="75"/>
      <c r="K109" s="75"/>
      <c r="L109" s="75"/>
      <c r="M109" s="75"/>
      <c r="N109" s="75"/>
      <c r="O109" s="75"/>
      <c r="P109" s="75"/>
      <c r="Q109" s="75"/>
      <c r="R109" s="75"/>
      <c r="S109" s="75"/>
      <c r="T109" s="75"/>
      <c r="U109" s="75"/>
      <c r="V109" s="75"/>
      <c r="W109" s="75"/>
      <c r="X109" s="75"/>
      <c r="Y109" s="75"/>
      <c r="Z109" s="75"/>
      <c r="AA109" s="75"/>
      <c r="AB109" s="75"/>
      <c r="AC109" s="75"/>
      <c r="AD109" s="75"/>
      <c r="AE109" s="75"/>
      <c r="AF109" s="75"/>
      <c r="AG109" s="75"/>
      <c r="AH109" s="75"/>
      <c r="AI109" s="75"/>
      <c r="AJ109" s="75"/>
      <c r="AK109" s="75"/>
      <c r="AL109" s="75"/>
      <c r="AM109" s="75"/>
      <c r="AN109" s="75"/>
      <c r="AO109" s="75"/>
      <c r="AP109" s="75"/>
      <c r="AQ109" s="75"/>
      <c r="AR109" s="75"/>
      <c r="AS109" s="75"/>
      <c r="AT109" s="75"/>
      <c r="AU109" s="75"/>
      <c r="AV109" s="75"/>
      <c r="AW109" s="75"/>
      <c r="AX109" s="75"/>
      <c r="AY109" s="75"/>
      <c r="AZ109" s="75"/>
      <c r="BA109" s="75"/>
      <c r="BB109" s="75"/>
      <c r="BC109" s="75"/>
      <c r="BD109" s="75"/>
      <c r="BE109" s="75"/>
      <c r="BF109" s="75"/>
      <c r="BG109" s="75"/>
      <c r="BH109" s="75"/>
      <c r="BI109" s="75"/>
      <c r="BJ109" s="75"/>
      <c r="BK109" s="75"/>
    </row>
    <row r="110" spans="1:63" x14ac:dyDescent="0.25">
      <c r="A110" s="75"/>
      <c r="B110" s="75"/>
      <c r="C110" s="75"/>
      <c r="D110" s="75"/>
      <c r="E110" s="75"/>
      <c r="F110" s="75"/>
      <c r="G110" s="75"/>
      <c r="H110" s="75"/>
      <c r="I110" s="75"/>
      <c r="J110" s="75"/>
      <c r="K110" s="75"/>
      <c r="L110" s="75"/>
      <c r="M110" s="75"/>
      <c r="N110" s="75"/>
      <c r="O110" s="75"/>
      <c r="P110" s="75"/>
      <c r="Q110" s="75"/>
      <c r="R110" s="75"/>
      <c r="S110" s="75"/>
      <c r="T110" s="75"/>
      <c r="U110" s="75"/>
      <c r="V110" s="75"/>
      <c r="W110" s="75"/>
      <c r="X110" s="75"/>
      <c r="Y110" s="75"/>
      <c r="Z110" s="75"/>
      <c r="AA110" s="75"/>
      <c r="AB110" s="75"/>
      <c r="AC110" s="75"/>
      <c r="AD110" s="75"/>
      <c r="AE110" s="75"/>
      <c r="AF110" s="75"/>
      <c r="AG110" s="75"/>
      <c r="AH110" s="75"/>
      <c r="AI110" s="75"/>
      <c r="AJ110" s="75"/>
      <c r="AK110" s="75"/>
      <c r="AL110" s="75"/>
      <c r="AM110" s="75"/>
      <c r="AN110" s="75"/>
      <c r="AO110" s="75"/>
      <c r="AP110" s="75"/>
      <c r="AQ110" s="75"/>
      <c r="AR110" s="75"/>
      <c r="AS110" s="75"/>
      <c r="AT110" s="75"/>
      <c r="AU110" s="75"/>
      <c r="AV110" s="75"/>
      <c r="AW110" s="75"/>
      <c r="AX110" s="75"/>
      <c r="AY110" s="75"/>
      <c r="AZ110" s="75"/>
      <c r="BA110" s="75"/>
      <c r="BB110" s="75"/>
      <c r="BC110" s="75"/>
      <c r="BD110" s="75"/>
      <c r="BE110" s="75"/>
      <c r="BF110" s="75"/>
      <c r="BG110" s="75"/>
      <c r="BH110" s="75"/>
      <c r="BI110" s="75"/>
      <c r="BJ110" s="75"/>
      <c r="BK110" s="75"/>
    </row>
    <row r="111" spans="1:63" x14ac:dyDescent="0.25">
      <c r="A111" s="75"/>
      <c r="B111" s="75"/>
      <c r="C111" s="75"/>
      <c r="D111" s="75"/>
      <c r="E111" s="75"/>
      <c r="F111" s="75"/>
      <c r="G111" s="75"/>
      <c r="H111" s="75"/>
      <c r="I111" s="75"/>
      <c r="J111" s="75"/>
      <c r="K111" s="75"/>
      <c r="L111" s="75"/>
      <c r="M111" s="75"/>
      <c r="N111" s="75"/>
      <c r="O111" s="75"/>
      <c r="P111" s="75"/>
      <c r="Q111" s="75"/>
      <c r="R111" s="75"/>
      <c r="S111" s="75"/>
      <c r="T111" s="75"/>
      <c r="U111" s="75"/>
      <c r="V111" s="75"/>
      <c r="W111" s="75"/>
      <c r="X111" s="75"/>
      <c r="Y111" s="75"/>
      <c r="Z111" s="75"/>
      <c r="AA111" s="75"/>
      <c r="AB111" s="75"/>
      <c r="AC111" s="75"/>
      <c r="AD111" s="75"/>
      <c r="AE111" s="75"/>
      <c r="AF111" s="75"/>
      <c r="AG111" s="75"/>
      <c r="AH111" s="75"/>
      <c r="AI111" s="75"/>
      <c r="AJ111" s="75"/>
      <c r="AK111" s="75"/>
      <c r="AL111" s="75"/>
      <c r="AM111" s="75"/>
      <c r="AN111" s="75"/>
      <c r="AO111" s="75"/>
      <c r="AP111" s="75"/>
      <c r="AQ111" s="75"/>
      <c r="AR111" s="75"/>
      <c r="AS111" s="75"/>
      <c r="AT111" s="75"/>
      <c r="AU111" s="75"/>
      <c r="AV111" s="75"/>
      <c r="AW111" s="75"/>
      <c r="AX111" s="75"/>
      <c r="AY111" s="75"/>
      <c r="AZ111" s="75"/>
      <c r="BA111" s="75"/>
      <c r="BB111" s="75"/>
      <c r="BC111" s="75"/>
      <c r="BD111" s="75"/>
      <c r="BE111" s="75"/>
      <c r="BF111" s="75"/>
      <c r="BG111" s="75"/>
      <c r="BH111" s="75"/>
      <c r="BI111" s="75"/>
      <c r="BJ111" s="75"/>
      <c r="BK111" s="75"/>
    </row>
    <row r="112" spans="1:63" x14ac:dyDescent="0.25">
      <c r="A112" s="75"/>
      <c r="B112" s="75"/>
      <c r="C112" s="75"/>
      <c r="D112" s="75"/>
      <c r="E112" s="75"/>
      <c r="F112" s="75"/>
      <c r="G112" s="75"/>
      <c r="H112" s="75"/>
      <c r="I112" s="75"/>
      <c r="J112" s="75"/>
      <c r="K112" s="75"/>
      <c r="L112" s="75"/>
      <c r="M112" s="75"/>
      <c r="N112" s="75"/>
      <c r="O112" s="75"/>
      <c r="P112" s="75"/>
      <c r="Q112" s="75"/>
      <c r="R112" s="75"/>
      <c r="S112" s="75"/>
      <c r="T112" s="75"/>
      <c r="U112" s="75"/>
      <c r="V112" s="75"/>
      <c r="W112" s="75"/>
      <c r="X112" s="75"/>
      <c r="Y112" s="75"/>
      <c r="Z112" s="75"/>
      <c r="AA112" s="75"/>
      <c r="AB112" s="75"/>
      <c r="AC112" s="75"/>
      <c r="AD112" s="75"/>
      <c r="AE112" s="75"/>
      <c r="AF112" s="75"/>
      <c r="AG112" s="75"/>
      <c r="AH112" s="75"/>
      <c r="AI112" s="75"/>
      <c r="AJ112" s="75"/>
      <c r="AK112" s="75"/>
      <c r="AL112" s="75"/>
      <c r="AM112" s="75"/>
      <c r="AN112" s="75"/>
      <c r="AO112" s="75"/>
      <c r="AP112" s="75"/>
      <c r="AQ112" s="75"/>
      <c r="AR112" s="75"/>
      <c r="AS112" s="75"/>
      <c r="AT112" s="75"/>
      <c r="AU112" s="75"/>
      <c r="AV112" s="75"/>
      <c r="AW112" s="75"/>
      <c r="AX112" s="75"/>
      <c r="AY112" s="75"/>
      <c r="AZ112" s="75"/>
      <c r="BA112" s="75"/>
      <c r="BB112" s="75"/>
      <c r="BC112" s="75"/>
      <c r="BD112" s="75"/>
      <c r="BE112" s="75"/>
      <c r="BF112" s="75"/>
      <c r="BG112" s="75"/>
      <c r="BH112" s="75"/>
      <c r="BI112" s="75"/>
      <c r="BJ112" s="75"/>
      <c r="BK112" s="75"/>
    </row>
    <row r="113" spans="1:63" x14ac:dyDescent="0.25">
      <c r="A113" s="75"/>
      <c r="B113" s="75"/>
      <c r="C113" s="75"/>
      <c r="D113" s="75"/>
      <c r="E113" s="75"/>
      <c r="F113" s="75"/>
      <c r="G113" s="75"/>
      <c r="H113" s="75"/>
      <c r="I113" s="75"/>
      <c r="J113" s="75"/>
      <c r="K113" s="75"/>
      <c r="L113" s="75"/>
      <c r="M113" s="75"/>
      <c r="N113" s="75"/>
      <c r="O113" s="75"/>
      <c r="P113" s="75"/>
      <c r="Q113" s="75"/>
      <c r="R113" s="75"/>
      <c r="S113" s="75"/>
      <c r="T113" s="75"/>
      <c r="U113" s="75"/>
      <c r="V113" s="75"/>
      <c r="W113" s="75"/>
      <c r="X113" s="75"/>
      <c r="Y113" s="75"/>
      <c r="Z113" s="75"/>
      <c r="AA113" s="75"/>
      <c r="AB113" s="75"/>
      <c r="AC113" s="75"/>
      <c r="AD113" s="75"/>
      <c r="AE113" s="75"/>
      <c r="AF113" s="75"/>
      <c r="AG113" s="75"/>
      <c r="AH113" s="75"/>
      <c r="AI113" s="75"/>
      <c r="AJ113" s="75"/>
      <c r="AK113" s="75"/>
      <c r="AL113" s="75"/>
      <c r="AM113" s="75"/>
      <c r="AN113" s="75"/>
      <c r="AO113" s="75"/>
      <c r="AP113" s="75"/>
      <c r="AQ113" s="75"/>
      <c r="AR113" s="75"/>
      <c r="AS113" s="75"/>
      <c r="AT113" s="75"/>
      <c r="AU113" s="75"/>
      <c r="AV113" s="75"/>
      <c r="AW113" s="75"/>
      <c r="AX113" s="75"/>
      <c r="AY113" s="75"/>
      <c r="AZ113" s="75"/>
      <c r="BA113" s="75"/>
      <c r="BB113" s="75"/>
      <c r="BC113" s="75"/>
      <c r="BD113" s="75"/>
      <c r="BE113" s="75"/>
      <c r="BF113" s="75"/>
      <c r="BG113" s="75"/>
      <c r="BH113" s="75"/>
      <c r="BI113" s="75"/>
      <c r="BJ113" s="75"/>
      <c r="BK113" s="75"/>
    </row>
    <row r="114" spans="1:63" x14ac:dyDescent="0.25">
      <c r="A114" s="75"/>
      <c r="B114" s="75"/>
      <c r="C114" s="75"/>
      <c r="D114" s="75"/>
      <c r="E114" s="75"/>
      <c r="F114" s="75"/>
      <c r="G114" s="75"/>
      <c r="H114" s="75"/>
      <c r="I114" s="75"/>
      <c r="J114" s="75"/>
      <c r="K114" s="75"/>
      <c r="L114" s="75"/>
      <c r="M114" s="75"/>
      <c r="N114" s="75"/>
      <c r="O114" s="75"/>
      <c r="P114" s="75"/>
      <c r="Q114" s="75"/>
      <c r="R114" s="75"/>
      <c r="S114" s="75"/>
      <c r="T114" s="75"/>
      <c r="U114" s="75"/>
      <c r="V114" s="75"/>
      <c r="W114" s="75"/>
      <c r="X114" s="75"/>
      <c r="Y114" s="75"/>
      <c r="Z114" s="75"/>
      <c r="AA114" s="75"/>
      <c r="AB114" s="75"/>
      <c r="AC114" s="75"/>
      <c r="AD114" s="75"/>
      <c r="AE114" s="75"/>
      <c r="AF114" s="75"/>
      <c r="AG114" s="75"/>
      <c r="AH114" s="75"/>
      <c r="AI114" s="75"/>
      <c r="AJ114" s="75"/>
      <c r="AK114" s="75"/>
      <c r="AL114" s="75"/>
      <c r="AM114" s="75"/>
      <c r="AN114" s="75"/>
      <c r="AO114" s="75"/>
      <c r="AP114" s="75"/>
      <c r="AQ114" s="75"/>
      <c r="AR114" s="75"/>
      <c r="AS114" s="75"/>
      <c r="AT114" s="75"/>
      <c r="AU114" s="75"/>
      <c r="AV114" s="75"/>
      <c r="AW114" s="75"/>
      <c r="AX114" s="75"/>
      <c r="AY114" s="75"/>
      <c r="AZ114" s="75"/>
      <c r="BA114" s="75"/>
      <c r="BB114" s="75"/>
      <c r="BC114" s="75"/>
      <c r="BD114" s="75"/>
      <c r="BE114" s="75"/>
      <c r="BF114" s="75"/>
      <c r="BG114" s="75"/>
      <c r="BH114" s="75"/>
      <c r="BI114" s="75"/>
      <c r="BJ114" s="75"/>
      <c r="BK114" s="75"/>
    </row>
    <row r="115" spans="1:63" x14ac:dyDescent="0.25">
      <c r="A115" s="75"/>
      <c r="B115" s="75"/>
      <c r="C115" s="75"/>
      <c r="D115" s="75"/>
      <c r="E115" s="75"/>
      <c r="F115" s="75"/>
      <c r="G115" s="75"/>
      <c r="H115" s="75"/>
      <c r="I115" s="75"/>
      <c r="J115" s="75"/>
      <c r="K115" s="75"/>
      <c r="L115" s="75"/>
      <c r="M115" s="75"/>
      <c r="N115" s="75"/>
      <c r="O115" s="75"/>
      <c r="P115" s="75"/>
      <c r="Q115" s="75"/>
      <c r="R115" s="75"/>
      <c r="S115" s="75"/>
      <c r="T115" s="75"/>
      <c r="U115" s="75"/>
      <c r="V115" s="75"/>
      <c r="W115" s="75"/>
      <c r="X115" s="75"/>
      <c r="Y115" s="75"/>
      <c r="Z115" s="75"/>
      <c r="AA115" s="75"/>
      <c r="AB115" s="75"/>
      <c r="AC115" s="75"/>
      <c r="AD115" s="75"/>
      <c r="AE115" s="75"/>
      <c r="AF115" s="75"/>
      <c r="AG115" s="75"/>
      <c r="AH115" s="75"/>
      <c r="AI115" s="75"/>
      <c r="AJ115" s="75"/>
      <c r="AK115" s="75"/>
      <c r="AL115" s="75"/>
      <c r="AM115" s="75"/>
      <c r="AN115" s="75"/>
      <c r="AO115" s="75"/>
      <c r="AP115" s="75"/>
      <c r="AQ115" s="75"/>
      <c r="AR115" s="75"/>
      <c r="AS115" s="75"/>
      <c r="AT115" s="75"/>
      <c r="AU115" s="75"/>
      <c r="AV115" s="75"/>
      <c r="AW115" s="75"/>
      <c r="AX115" s="75"/>
      <c r="AY115" s="75"/>
      <c r="AZ115" s="75"/>
      <c r="BA115" s="75"/>
      <c r="BB115" s="75"/>
      <c r="BC115" s="75"/>
      <c r="BD115" s="75"/>
      <c r="BE115" s="75"/>
      <c r="BF115" s="75"/>
      <c r="BG115" s="75"/>
      <c r="BH115" s="75"/>
      <c r="BI115" s="75"/>
      <c r="BJ115" s="75"/>
      <c r="BK115" s="75"/>
    </row>
    <row r="116" spans="1:63" x14ac:dyDescent="0.25">
      <c r="A116" s="75"/>
      <c r="B116" s="75"/>
      <c r="C116" s="75"/>
      <c r="D116" s="75"/>
      <c r="E116" s="75"/>
      <c r="F116" s="75"/>
      <c r="G116" s="75"/>
      <c r="H116" s="75"/>
      <c r="I116" s="75"/>
      <c r="J116" s="75"/>
      <c r="K116" s="75"/>
      <c r="L116" s="75"/>
      <c r="M116" s="75"/>
      <c r="N116" s="75"/>
      <c r="O116" s="75"/>
      <c r="P116" s="75"/>
      <c r="Q116" s="75"/>
      <c r="R116" s="75"/>
      <c r="S116" s="75"/>
      <c r="T116" s="75"/>
      <c r="U116" s="75"/>
      <c r="V116" s="75"/>
      <c r="W116" s="75"/>
      <c r="X116" s="75"/>
      <c r="Y116" s="75"/>
      <c r="Z116" s="75"/>
      <c r="AA116" s="75"/>
      <c r="AB116" s="75"/>
      <c r="AC116" s="75"/>
      <c r="AD116" s="75"/>
      <c r="AE116" s="75"/>
      <c r="AF116" s="75"/>
      <c r="AG116" s="75"/>
      <c r="AH116" s="75"/>
      <c r="AI116" s="75"/>
      <c r="AJ116" s="75"/>
      <c r="AK116" s="75"/>
      <c r="AL116" s="75"/>
      <c r="AM116" s="75"/>
      <c r="AN116" s="75"/>
      <c r="AO116" s="75"/>
      <c r="AP116" s="75"/>
      <c r="AQ116" s="75"/>
      <c r="AR116" s="75"/>
      <c r="AS116" s="75"/>
      <c r="AT116" s="75"/>
      <c r="AU116" s="75"/>
      <c r="AV116" s="75"/>
      <c r="AW116" s="75"/>
      <c r="AX116" s="75"/>
      <c r="AY116" s="75"/>
      <c r="AZ116" s="75"/>
      <c r="BA116" s="75"/>
      <c r="BB116" s="75"/>
      <c r="BC116" s="75"/>
      <c r="BD116" s="75"/>
      <c r="BE116" s="75"/>
      <c r="BF116" s="75"/>
      <c r="BG116" s="75"/>
      <c r="BH116" s="75"/>
      <c r="BI116" s="75"/>
      <c r="BJ116" s="75"/>
      <c r="BK116" s="75"/>
    </row>
    <row r="117" spans="1:63" x14ac:dyDescent="0.25">
      <c r="A117" s="75"/>
      <c r="B117" s="75"/>
      <c r="C117" s="75"/>
      <c r="D117" s="75"/>
      <c r="E117" s="75"/>
      <c r="F117" s="75"/>
      <c r="G117" s="75"/>
      <c r="H117" s="75"/>
      <c r="I117" s="75"/>
      <c r="J117" s="75"/>
      <c r="K117" s="75"/>
      <c r="L117" s="75"/>
      <c r="M117" s="75"/>
      <c r="N117" s="75"/>
      <c r="O117" s="75"/>
      <c r="P117" s="75"/>
      <c r="Q117" s="75"/>
      <c r="R117" s="75"/>
      <c r="S117" s="75"/>
      <c r="T117" s="75"/>
      <c r="U117" s="75"/>
      <c r="V117" s="75"/>
      <c r="W117" s="75"/>
      <c r="X117" s="75"/>
      <c r="Y117" s="75"/>
      <c r="Z117" s="75"/>
      <c r="AA117" s="75"/>
      <c r="AB117" s="75"/>
      <c r="AC117" s="75"/>
      <c r="AD117" s="75"/>
      <c r="AE117" s="75"/>
      <c r="AF117" s="75"/>
      <c r="AG117" s="75"/>
      <c r="AH117" s="75"/>
      <c r="AI117" s="75"/>
      <c r="AJ117" s="75"/>
      <c r="AK117" s="75"/>
      <c r="AL117" s="75"/>
      <c r="AM117" s="75"/>
      <c r="AN117" s="75"/>
      <c r="AO117" s="75"/>
      <c r="AP117" s="75"/>
      <c r="AQ117" s="75"/>
      <c r="AR117" s="75"/>
      <c r="AS117" s="75"/>
      <c r="AT117" s="75"/>
      <c r="AU117" s="75"/>
      <c r="AV117" s="75"/>
      <c r="AW117" s="75"/>
      <c r="AX117" s="75"/>
      <c r="AY117" s="75"/>
      <c r="AZ117" s="75"/>
      <c r="BA117" s="75"/>
      <c r="BB117" s="75"/>
      <c r="BC117" s="75"/>
      <c r="BD117" s="75"/>
      <c r="BE117" s="75"/>
      <c r="BF117" s="75"/>
      <c r="BG117" s="75"/>
      <c r="BH117" s="75"/>
      <c r="BI117" s="75"/>
      <c r="BJ117" s="75"/>
      <c r="BK117" s="75"/>
    </row>
    <row r="118" spans="1:63" x14ac:dyDescent="0.25">
      <c r="A118" s="75"/>
      <c r="B118" s="75"/>
      <c r="C118" s="75"/>
      <c r="D118" s="75"/>
      <c r="E118" s="75"/>
      <c r="F118" s="75"/>
      <c r="G118" s="75"/>
      <c r="H118" s="75"/>
      <c r="I118" s="75"/>
      <c r="J118" s="75"/>
      <c r="K118" s="75"/>
      <c r="L118" s="75"/>
      <c r="M118" s="75"/>
      <c r="N118" s="75"/>
      <c r="O118" s="75"/>
      <c r="P118" s="75"/>
      <c r="Q118" s="75"/>
      <c r="R118" s="75"/>
      <c r="S118" s="75"/>
      <c r="T118" s="75"/>
      <c r="U118" s="75"/>
      <c r="V118" s="75"/>
      <c r="W118" s="75"/>
      <c r="X118" s="75"/>
      <c r="Y118" s="75"/>
      <c r="Z118" s="75"/>
      <c r="AA118" s="75"/>
      <c r="AB118" s="75"/>
      <c r="AC118" s="75"/>
      <c r="AD118" s="75"/>
      <c r="AE118" s="75"/>
      <c r="AF118" s="75"/>
      <c r="AG118" s="75"/>
      <c r="AH118" s="75"/>
      <c r="AI118" s="75"/>
      <c r="AJ118" s="75"/>
      <c r="AK118" s="75"/>
      <c r="AL118" s="75"/>
      <c r="AM118" s="75"/>
      <c r="AN118" s="75"/>
      <c r="AO118" s="75"/>
      <c r="AP118" s="75"/>
      <c r="AQ118" s="75"/>
      <c r="AR118" s="75"/>
      <c r="AS118" s="75"/>
      <c r="AT118" s="75"/>
      <c r="AU118" s="75"/>
      <c r="AV118" s="75"/>
      <c r="AW118" s="75"/>
      <c r="AX118" s="75"/>
      <c r="AY118" s="75"/>
      <c r="AZ118" s="75"/>
      <c r="BA118" s="75"/>
      <c r="BB118" s="75"/>
      <c r="BC118" s="75"/>
      <c r="BD118" s="75"/>
      <c r="BE118" s="75"/>
      <c r="BF118" s="75"/>
      <c r="BG118" s="75"/>
      <c r="BH118" s="75"/>
      <c r="BI118" s="75"/>
      <c r="BJ118" s="75"/>
      <c r="BK118" s="75"/>
    </row>
    <row r="119" spans="1:63" x14ac:dyDescent="0.25">
      <c r="A119" s="75"/>
      <c r="B119" s="75"/>
      <c r="C119" s="75"/>
      <c r="D119" s="75"/>
      <c r="E119" s="75"/>
      <c r="F119" s="75"/>
      <c r="G119" s="75"/>
      <c r="H119" s="75"/>
      <c r="I119" s="75"/>
      <c r="J119" s="75"/>
      <c r="K119" s="75"/>
      <c r="L119" s="75"/>
      <c r="M119" s="75"/>
      <c r="N119" s="75"/>
      <c r="O119" s="75"/>
      <c r="P119" s="75"/>
      <c r="Q119" s="75"/>
      <c r="R119" s="75"/>
      <c r="S119" s="75"/>
      <c r="T119" s="75"/>
      <c r="U119" s="75"/>
      <c r="V119" s="75"/>
      <c r="W119" s="75"/>
      <c r="X119" s="75"/>
      <c r="Y119" s="75"/>
      <c r="Z119" s="75"/>
      <c r="AA119" s="75"/>
      <c r="AB119" s="75"/>
      <c r="AC119" s="75"/>
      <c r="AD119" s="75"/>
      <c r="AE119" s="75"/>
      <c r="AF119" s="75"/>
      <c r="AG119" s="75"/>
      <c r="AH119" s="75"/>
      <c r="AI119" s="75"/>
      <c r="AJ119" s="75"/>
      <c r="AK119" s="75"/>
      <c r="AL119" s="75"/>
      <c r="AM119" s="75"/>
      <c r="AN119" s="75"/>
      <c r="AO119" s="75"/>
      <c r="AP119" s="75"/>
      <c r="AQ119" s="75"/>
      <c r="AR119" s="75"/>
      <c r="AS119" s="75"/>
      <c r="AT119" s="75"/>
      <c r="AU119" s="75"/>
      <c r="AV119" s="75"/>
      <c r="AW119" s="75"/>
      <c r="AX119" s="75"/>
      <c r="AY119" s="75"/>
      <c r="AZ119" s="75"/>
      <c r="BA119" s="75"/>
      <c r="BB119" s="75"/>
      <c r="BC119" s="75"/>
      <c r="BD119" s="75"/>
      <c r="BE119" s="75"/>
      <c r="BF119" s="75"/>
      <c r="BG119" s="75"/>
      <c r="BH119" s="75"/>
      <c r="BI119" s="75"/>
      <c r="BJ119" s="75"/>
      <c r="BK119" s="75"/>
    </row>
    <row r="120" spans="1:63" x14ac:dyDescent="0.25">
      <c r="A120" s="75"/>
      <c r="B120" s="75"/>
      <c r="C120" s="75"/>
      <c r="D120" s="75"/>
      <c r="E120" s="75"/>
      <c r="F120" s="75"/>
      <c r="G120" s="75"/>
      <c r="H120" s="75"/>
      <c r="I120" s="75"/>
      <c r="J120" s="75"/>
      <c r="K120" s="75"/>
      <c r="L120" s="75"/>
      <c r="M120" s="75"/>
      <c r="N120" s="75"/>
      <c r="O120" s="75"/>
      <c r="P120" s="75"/>
      <c r="Q120" s="75"/>
      <c r="R120" s="75"/>
      <c r="S120" s="75"/>
      <c r="T120" s="75"/>
      <c r="U120" s="75"/>
      <c r="V120" s="75"/>
      <c r="W120" s="75"/>
      <c r="X120" s="75"/>
      <c r="Y120" s="75"/>
      <c r="Z120" s="75"/>
      <c r="AA120" s="75"/>
      <c r="AB120" s="75"/>
      <c r="AC120" s="75"/>
      <c r="AD120" s="75"/>
      <c r="AE120" s="75"/>
      <c r="AF120" s="75"/>
      <c r="AG120" s="75"/>
      <c r="AH120" s="75"/>
      <c r="AI120" s="75"/>
      <c r="AJ120" s="75"/>
      <c r="AK120" s="75"/>
      <c r="AL120" s="75"/>
      <c r="AM120" s="75"/>
      <c r="AN120" s="75"/>
      <c r="AO120" s="75"/>
      <c r="AP120" s="75"/>
      <c r="AQ120" s="75"/>
      <c r="AR120" s="75"/>
      <c r="AS120" s="75"/>
      <c r="AT120" s="75"/>
      <c r="AU120" s="75"/>
      <c r="AV120" s="75"/>
      <c r="AW120" s="75"/>
      <c r="AX120" s="75"/>
      <c r="AY120" s="75"/>
      <c r="AZ120" s="75"/>
      <c r="BA120" s="75"/>
      <c r="BB120" s="75"/>
      <c r="BC120" s="75"/>
      <c r="BD120" s="75"/>
      <c r="BE120" s="75"/>
      <c r="BF120" s="75"/>
      <c r="BG120" s="75"/>
      <c r="BH120" s="75"/>
      <c r="BI120" s="75"/>
      <c r="BJ120" s="75"/>
      <c r="BK120" s="75"/>
    </row>
    <row r="121" spans="1:63" x14ac:dyDescent="0.25">
      <c r="A121" s="75"/>
      <c r="B121" s="75"/>
      <c r="C121" s="75"/>
      <c r="D121" s="75"/>
      <c r="E121" s="75"/>
      <c r="F121" s="75"/>
      <c r="G121" s="75"/>
      <c r="H121" s="75"/>
      <c r="I121" s="75"/>
      <c r="J121" s="75"/>
      <c r="K121" s="75"/>
      <c r="L121" s="75"/>
      <c r="M121" s="75"/>
      <c r="N121" s="75"/>
      <c r="O121" s="75"/>
      <c r="P121" s="75"/>
      <c r="Q121" s="75"/>
      <c r="R121" s="75"/>
      <c r="S121" s="75"/>
      <c r="T121" s="75"/>
      <c r="U121" s="75"/>
      <c r="V121" s="75"/>
      <c r="W121" s="75"/>
      <c r="X121" s="75"/>
      <c r="Y121" s="75"/>
      <c r="Z121" s="75"/>
      <c r="AA121" s="75"/>
      <c r="AB121" s="75"/>
      <c r="AC121" s="75"/>
      <c r="AD121" s="75"/>
      <c r="AE121" s="75"/>
      <c r="AF121" s="75"/>
      <c r="AG121" s="75"/>
      <c r="AH121" s="75"/>
      <c r="AI121" s="75"/>
      <c r="AJ121" s="75"/>
      <c r="AK121" s="75"/>
      <c r="AL121" s="75"/>
      <c r="AM121" s="75"/>
      <c r="AN121" s="75"/>
      <c r="AO121" s="75"/>
      <c r="AP121" s="75"/>
      <c r="AQ121" s="75"/>
      <c r="AR121" s="75"/>
      <c r="AS121" s="75"/>
      <c r="AT121" s="75"/>
      <c r="AU121" s="75"/>
      <c r="AV121" s="75"/>
      <c r="AW121" s="75"/>
      <c r="AX121" s="75"/>
      <c r="AY121" s="75"/>
      <c r="AZ121" s="75"/>
      <c r="BA121" s="75"/>
      <c r="BB121" s="75"/>
      <c r="BC121" s="75"/>
      <c r="BD121" s="75"/>
      <c r="BE121" s="75"/>
      <c r="BF121" s="75"/>
      <c r="BG121" s="75"/>
      <c r="BH121" s="75"/>
      <c r="BI121" s="75"/>
      <c r="BJ121" s="75"/>
      <c r="BK121" s="75"/>
    </row>
    <row r="122" spans="1:63" x14ac:dyDescent="0.25">
      <c r="B122" s="75"/>
      <c r="C122" s="75"/>
      <c r="D122" s="75"/>
      <c r="E122" s="75"/>
      <c r="F122" s="75"/>
      <c r="G122" s="75"/>
      <c r="H122" s="75"/>
      <c r="I122" s="75"/>
      <c r="J122" s="75"/>
      <c r="K122" s="75"/>
      <c r="L122" s="75"/>
      <c r="M122" s="75"/>
      <c r="N122" s="75"/>
      <c r="O122" s="75"/>
      <c r="P122" s="75"/>
      <c r="Q122" s="75"/>
      <c r="R122" s="75"/>
      <c r="S122" s="75"/>
      <c r="T122" s="75"/>
      <c r="U122" s="75"/>
      <c r="V122" s="75"/>
      <c r="W122" s="75"/>
      <c r="X122" s="75"/>
      <c r="Y122" s="75"/>
      <c r="Z122" s="75"/>
      <c r="AA122" s="75"/>
      <c r="AB122" s="75"/>
      <c r="AC122" s="75"/>
      <c r="AD122" s="75"/>
      <c r="AE122" s="75"/>
      <c r="AF122" s="75"/>
      <c r="AG122" s="75"/>
      <c r="AH122" s="75"/>
      <c r="AI122" s="75"/>
      <c r="AJ122" s="75"/>
      <c r="AK122" s="75"/>
      <c r="AL122" s="75"/>
      <c r="AM122" s="75"/>
      <c r="AN122" s="75"/>
      <c r="AO122" s="75"/>
      <c r="AP122" s="75"/>
      <c r="AQ122" s="75"/>
      <c r="AR122" s="75"/>
      <c r="AS122" s="75"/>
      <c r="AT122" s="75"/>
      <c r="AU122" s="75"/>
      <c r="AV122" s="75"/>
      <c r="AW122" s="75"/>
      <c r="AX122" s="75"/>
      <c r="AY122" s="75"/>
      <c r="AZ122" s="75"/>
      <c r="BA122" s="75"/>
      <c r="BB122" s="75"/>
      <c r="BC122" s="75"/>
      <c r="BD122" s="75"/>
      <c r="BE122" s="75"/>
      <c r="BF122" s="75"/>
      <c r="BG122" s="75"/>
      <c r="BH122" s="75"/>
      <c r="BI122" s="75"/>
      <c r="BJ122" s="75"/>
      <c r="BK122" s="75"/>
    </row>
    <row r="123" spans="1:63" x14ac:dyDescent="0.25">
      <c r="B123" s="75"/>
      <c r="C123" s="75"/>
      <c r="D123" s="75"/>
      <c r="E123" s="75"/>
      <c r="F123" s="75"/>
      <c r="G123" s="75"/>
      <c r="H123" s="75"/>
      <c r="I123" s="75"/>
      <c r="J123" s="75"/>
      <c r="K123" s="75"/>
      <c r="L123" s="75"/>
      <c r="M123" s="75"/>
      <c r="N123" s="75"/>
      <c r="O123" s="75"/>
      <c r="P123" s="75"/>
      <c r="Q123" s="75"/>
      <c r="R123" s="75"/>
      <c r="S123" s="75"/>
      <c r="T123" s="75"/>
      <c r="U123" s="75"/>
      <c r="V123" s="75"/>
      <c r="W123" s="75"/>
      <c r="X123" s="75"/>
      <c r="Y123" s="75"/>
      <c r="Z123" s="75"/>
      <c r="AA123" s="75"/>
      <c r="AB123" s="75"/>
      <c r="AC123" s="75"/>
      <c r="AD123" s="75"/>
      <c r="AE123" s="75"/>
      <c r="AF123" s="75"/>
      <c r="AG123" s="75"/>
      <c r="AH123" s="75"/>
      <c r="AI123" s="75"/>
      <c r="AJ123" s="75"/>
      <c r="AK123" s="75"/>
      <c r="AL123" s="75"/>
      <c r="AM123" s="75"/>
      <c r="AN123" s="75"/>
      <c r="AO123" s="75"/>
      <c r="AP123" s="75"/>
      <c r="AQ123" s="75"/>
      <c r="AR123" s="75"/>
      <c r="AS123" s="75"/>
      <c r="AT123" s="75"/>
      <c r="AU123" s="75"/>
      <c r="AV123" s="75"/>
      <c r="AW123" s="75"/>
      <c r="AX123" s="75"/>
      <c r="AY123" s="75"/>
      <c r="AZ123" s="75"/>
      <c r="BA123" s="75"/>
      <c r="BB123" s="75"/>
      <c r="BC123" s="75"/>
      <c r="BD123" s="75"/>
      <c r="BE123" s="75"/>
      <c r="BF123" s="75"/>
      <c r="BG123" s="75"/>
      <c r="BH123" s="75"/>
      <c r="BI123" s="75"/>
      <c r="BJ123" s="75"/>
      <c r="BK123" s="75"/>
    </row>
    <row r="124" spans="1:63" x14ac:dyDescent="0.25">
      <c r="B124" s="75"/>
      <c r="C124" s="75"/>
      <c r="D124" s="75"/>
      <c r="E124" s="75"/>
      <c r="F124" s="75"/>
      <c r="G124" s="75"/>
      <c r="H124" s="75"/>
      <c r="I124" s="75"/>
      <c r="J124" s="75"/>
      <c r="K124" s="75"/>
      <c r="L124" s="75"/>
      <c r="M124" s="75"/>
      <c r="N124" s="75"/>
      <c r="O124" s="75"/>
      <c r="P124" s="75"/>
      <c r="Q124" s="75"/>
      <c r="R124" s="75"/>
      <c r="S124" s="75"/>
      <c r="T124" s="75"/>
      <c r="U124" s="75"/>
      <c r="V124" s="75"/>
      <c r="W124" s="75"/>
      <c r="X124" s="75"/>
      <c r="Y124" s="75"/>
      <c r="Z124" s="75"/>
      <c r="AA124" s="75"/>
      <c r="AB124" s="75"/>
      <c r="AC124" s="75"/>
      <c r="AD124" s="75"/>
      <c r="AE124" s="75"/>
      <c r="AF124" s="75"/>
      <c r="AG124" s="75"/>
      <c r="AH124" s="75"/>
      <c r="AI124" s="75"/>
      <c r="AJ124" s="75"/>
      <c r="AK124" s="75"/>
      <c r="AL124" s="75"/>
      <c r="AM124" s="75"/>
      <c r="AN124" s="75"/>
      <c r="AO124" s="75"/>
      <c r="AP124" s="75"/>
      <c r="AQ124" s="75"/>
      <c r="AR124" s="75"/>
      <c r="AS124" s="75"/>
      <c r="AT124" s="75"/>
      <c r="AU124" s="75"/>
      <c r="AV124" s="75"/>
      <c r="AW124" s="75"/>
      <c r="AX124" s="75"/>
      <c r="AY124" s="75"/>
      <c r="AZ124" s="75"/>
      <c r="BA124" s="75"/>
      <c r="BB124" s="75"/>
      <c r="BC124" s="75"/>
      <c r="BD124" s="75"/>
      <c r="BE124" s="75"/>
      <c r="BF124" s="75"/>
      <c r="BG124" s="75"/>
      <c r="BH124" s="75"/>
      <c r="BI124" s="75"/>
      <c r="BJ124" s="75"/>
      <c r="BK124" s="75"/>
    </row>
    <row r="125" spans="1:63" x14ac:dyDescent="0.25">
      <c r="B125" s="75"/>
      <c r="C125" s="75"/>
      <c r="D125" s="75"/>
      <c r="E125" s="75"/>
      <c r="F125" s="75"/>
      <c r="G125" s="75"/>
      <c r="H125" s="75"/>
      <c r="I125" s="75"/>
      <c r="J125" s="75"/>
      <c r="K125" s="75"/>
      <c r="L125" s="75"/>
      <c r="M125" s="75"/>
      <c r="N125" s="75"/>
      <c r="O125" s="75"/>
      <c r="P125" s="75"/>
      <c r="Q125" s="75"/>
      <c r="R125" s="75"/>
      <c r="S125" s="75"/>
      <c r="T125" s="75"/>
      <c r="U125" s="75"/>
      <c r="V125" s="75"/>
      <c r="W125" s="75"/>
      <c r="X125" s="75"/>
      <c r="Y125" s="75"/>
      <c r="Z125" s="75"/>
      <c r="AA125" s="75"/>
      <c r="AB125" s="75"/>
      <c r="AC125" s="75"/>
      <c r="AD125" s="75"/>
      <c r="AE125" s="75"/>
      <c r="AF125" s="75"/>
      <c r="AG125" s="75"/>
      <c r="AH125" s="75"/>
      <c r="AI125" s="75"/>
      <c r="AJ125" s="75"/>
      <c r="AK125" s="75"/>
      <c r="AL125" s="75"/>
      <c r="AM125" s="75"/>
      <c r="AN125" s="75"/>
      <c r="AO125" s="75"/>
      <c r="AP125" s="75"/>
      <c r="AQ125" s="75"/>
      <c r="AR125" s="75"/>
      <c r="AS125" s="75"/>
      <c r="AT125" s="75"/>
      <c r="AU125" s="75"/>
      <c r="AV125" s="75"/>
      <c r="AW125" s="75"/>
      <c r="AX125" s="75"/>
      <c r="AY125" s="75"/>
      <c r="AZ125" s="75"/>
      <c r="BA125" s="75"/>
      <c r="BB125" s="75"/>
      <c r="BC125" s="75"/>
      <c r="BD125" s="75"/>
      <c r="BE125" s="75"/>
      <c r="BF125" s="75"/>
      <c r="BG125" s="75"/>
      <c r="BH125" s="75"/>
      <c r="BI125" s="75"/>
      <c r="BJ125" s="75"/>
      <c r="BK125" s="75"/>
    </row>
    <row r="126" spans="1:63" x14ac:dyDescent="0.25">
      <c r="B126" s="75"/>
      <c r="C126" s="75"/>
      <c r="D126" s="75"/>
      <c r="E126" s="75"/>
      <c r="F126" s="75"/>
      <c r="G126" s="75"/>
      <c r="H126" s="75"/>
      <c r="I126" s="75"/>
      <c r="J126" s="75"/>
      <c r="K126" s="75"/>
      <c r="L126" s="75"/>
      <c r="M126" s="75"/>
      <c r="N126" s="75"/>
      <c r="O126" s="75"/>
      <c r="P126" s="75"/>
      <c r="Q126" s="75"/>
      <c r="R126" s="75"/>
      <c r="S126" s="75"/>
      <c r="T126" s="75"/>
      <c r="U126" s="75"/>
      <c r="V126" s="75"/>
      <c r="W126" s="75"/>
      <c r="X126" s="75"/>
      <c r="Y126" s="75"/>
      <c r="Z126" s="75"/>
      <c r="AA126" s="75"/>
      <c r="AB126" s="75"/>
      <c r="AC126" s="75"/>
      <c r="AD126" s="75"/>
      <c r="AE126" s="75"/>
      <c r="AF126" s="75"/>
      <c r="AG126" s="75"/>
      <c r="AH126" s="75"/>
      <c r="AI126" s="75"/>
      <c r="AJ126" s="75"/>
      <c r="AK126" s="75"/>
      <c r="AL126" s="75"/>
      <c r="AM126" s="75"/>
      <c r="AN126" s="75"/>
      <c r="AO126" s="75"/>
      <c r="AP126" s="75"/>
      <c r="AQ126" s="75"/>
      <c r="AR126" s="75"/>
      <c r="AS126" s="75"/>
      <c r="AT126" s="75"/>
      <c r="AU126" s="75"/>
      <c r="AV126" s="75"/>
      <c r="AW126" s="75"/>
      <c r="AX126" s="75"/>
      <c r="AY126" s="75"/>
      <c r="AZ126" s="75"/>
      <c r="BA126" s="75"/>
      <c r="BB126" s="75"/>
      <c r="BC126" s="75"/>
      <c r="BD126" s="75"/>
      <c r="BE126" s="75"/>
      <c r="BF126" s="75"/>
      <c r="BG126" s="75"/>
      <c r="BH126" s="75"/>
      <c r="BI126" s="75"/>
      <c r="BJ126" s="75"/>
      <c r="BK126" s="75"/>
    </row>
    <row r="127" spans="1:63" x14ac:dyDescent="0.25">
      <c r="B127" s="75"/>
      <c r="C127" s="75"/>
      <c r="D127" s="75"/>
      <c r="E127" s="75"/>
      <c r="F127" s="75"/>
      <c r="G127" s="75"/>
      <c r="H127" s="75"/>
      <c r="I127" s="75"/>
      <c r="J127" s="75"/>
      <c r="K127" s="75"/>
      <c r="L127" s="75"/>
      <c r="M127" s="75"/>
      <c r="N127" s="75"/>
      <c r="O127" s="75"/>
      <c r="P127" s="75"/>
      <c r="Q127" s="75"/>
      <c r="R127" s="75"/>
      <c r="S127" s="75"/>
      <c r="T127" s="75"/>
      <c r="U127" s="75"/>
      <c r="V127" s="75"/>
      <c r="W127" s="75"/>
      <c r="X127" s="75"/>
      <c r="Y127" s="75"/>
      <c r="Z127" s="75"/>
      <c r="AA127" s="75"/>
      <c r="AB127" s="75"/>
      <c r="AC127" s="75"/>
      <c r="AD127" s="75"/>
      <c r="AE127" s="75"/>
      <c r="AF127" s="75"/>
      <c r="AG127" s="75"/>
      <c r="AH127" s="75"/>
      <c r="AI127" s="75"/>
      <c r="AJ127" s="75"/>
      <c r="AK127" s="75"/>
      <c r="AL127" s="75"/>
      <c r="AM127" s="75"/>
      <c r="AN127" s="75"/>
      <c r="AO127" s="75"/>
      <c r="AP127" s="75"/>
      <c r="AQ127" s="75"/>
      <c r="AR127" s="75"/>
      <c r="AS127" s="75"/>
      <c r="AT127" s="75"/>
      <c r="AU127" s="75"/>
      <c r="AV127" s="75"/>
      <c r="AW127" s="75"/>
      <c r="AX127" s="75"/>
      <c r="AY127" s="75"/>
      <c r="AZ127" s="75"/>
      <c r="BA127" s="75"/>
      <c r="BB127" s="75"/>
      <c r="BC127" s="75"/>
      <c r="BD127" s="75"/>
      <c r="BE127" s="75"/>
      <c r="BF127" s="75"/>
      <c r="BG127" s="75"/>
      <c r="BH127" s="75"/>
      <c r="BI127" s="75"/>
      <c r="BJ127" s="75"/>
      <c r="BK127" s="75"/>
    </row>
    <row r="128" spans="1:63" x14ac:dyDescent="0.25">
      <c r="B128" s="75"/>
      <c r="C128" s="75"/>
      <c r="D128" s="75"/>
      <c r="E128" s="75"/>
      <c r="F128" s="75"/>
      <c r="G128" s="75"/>
      <c r="H128" s="75"/>
      <c r="I128" s="75"/>
      <c r="J128" s="75"/>
      <c r="K128" s="75"/>
      <c r="L128" s="75"/>
      <c r="M128" s="75"/>
      <c r="N128" s="75"/>
      <c r="O128" s="75"/>
      <c r="P128" s="75"/>
      <c r="Q128" s="75"/>
      <c r="R128" s="75"/>
      <c r="S128" s="75"/>
      <c r="T128" s="75"/>
      <c r="U128" s="75"/>
      <c r="V128" s="75"/>
      <c r="W128" s="75"/>
      <c r="X128" s="75"/>
      <c r="Y128" s="75"/>
      <c r="Z128" s="75"/>
      <c r="AA128" s="75"/>
      <c r="AB128" s="75"/>
      <c r="AC128" s="75"/>
      <c r="AD128" s="75"/>
      <c r="AE128" s="75"/>
      <c r="AF128" s="75"/>
      <c r="AG128" s="75"/>
      <c r="AH128" s="75"/>
      <c r="AI128" s="75"/>
      <c r="AJ128" s="75"/>
      <c r="AK128" s="75"/>
      <c r="AL128" s="75"/>
      <c r="AM128" s="75"/>
      <c r="AN128" s="75"/>
      <c r="AO128" s="75"/>
      <c r="AP128" s="75"/>
      <c r="AQ128" s="75"/>
      <c r="AR128" s="75"/>
      <c r="AS128" s="75"/>
      <c r="AT128" s="75"/>
      <c r="AU128" s="75"/>
      <c r="AV128" s="75"/>
      <c r="AW128" s="75"/>
      <c r="AX128" s="75"/>
      <c r="AY128" s="75"/>
      <c r="AZ128" s="75"/>
      <c r="BA128" s="75"/>
      <c r="BB128" s="75"/>
      <c r="BC128" s="75"/>
      <c r="BD128" s="75"/>
      <c r="BE128" s="75"/>
      <c r="BF128" s="75"/>
      <c r="BG128" s="75"/>
      <c r="BH128" s="75"/>
      <c r="BI128" s="75"/>
      <c r="BJ128" s="75"/>
      <c r="BK128" s="75"/>
    </row>
    <row r="129" spans="2:63" x14ac:dyDescent="0.25">
      <c r="B129" s="75"/>
      <c r="C129" s="75"/>
      <c r="D129" s="75"/>
      <c r="E129" s="75"/>
      <c r="F129" s="75"/>
      <c r="G129" s="75"/>
      <c r="H129" s="75"/>
      <c r="I129" s="75"/>
      <c r="J129" s="75"/>
      <c r="K129" s="75"/>
      <c r="L129" s="75"/>
      <c r="M129" s="75"/>
      <c r="N129" s="75"/>
      <c r="O129" s="75"/>
      <c r="P129" s="75"/>
      <c r="Q129" s="75"/>
      <c r="R129" s="75"/>
      <c r="S129" s="75"/>
      <c r="T129" s="75"/>
      <c r="U129" s="75"/>
      <c r="V129" s="75"/>
      <c r="W129" s="75"/>
      <c r="X129" s="75"/>
      <c r="Y129" s="75"/>
      <c r="Z129" s="75"/>
      <c r="AA129" s="75"/>
      <c r="AB129" s="75"/>
      <c r="AC129" s="75"/>
      <c r="AD129" s="75"/>
      <c r="AE129" s="75"/>
      <c r="AF129" s="75"/>
      <c r="AG129" s="75"/>
      <c r="AH129" s="75"/>
      <c r="AI129" s="75"/>
      <c r="AJ129" s="75"/>
      <c r="AK129" s="75"/>
      <c r="AL129" s="75"/>
      <c r="AM129" s="75"/>
      <c r="AN129" s="75"/>
      <c r="AO129" s="75"/>
      <c r="AP129" s="75"/>
      <c r="AQ129" s="75"/>
      <c r="AR129" s="75"/>
      <c r="AS129" s="75"/>
      <c r="AT129" s="75"/>
      <c r="AU129" s="75"/>
      <c r="AV129" s="75"/>
      <c r="AW129" s="75"/>
      <c r="AX129" s="75"/>
      <c r="AY129" s="75"/>
      <c r="AZ129" s="75"/>
      <c r="BA129" s="75"/>
      <c r="BB129" s="75"/>
      <c r="BC129" s="75"/>
      <c r="BD129" s="75"/>
      <c r="BE129" s="75"/>
      <c r="BF129" s="75"/>
      <c r="BG129" s="75"/>
      <c r="BH129" s="75"/>
      <c r="BI129" s="75"/>
      <c r="BJ129" s="75"/>
      <c r="BK129" s="75"/>
    </row>
    <row r="130" spans="2:63" x14ac:dyDescent="0.25">
      <c r="B130" s="75"/>
      <c r="C130" s="75"/>
      <c r="D130" s="75"/>
      <c r="E130" s="75"/>
      <c r="F130" s="75"/>
      <c r="G130" s="75"/>
      <c r="H130" s="75"/>
      <c r="I130" s="75"/>
      <c r="J130" s="75"/>
      <c r="K130" s="75"/>
      <c r="L130" s="75"/>
      <c r="M130" s="75"/>
      <c r="N130" s="75"/>
      <c r="O130" s="75"/>
      <c r="P130" s="75"/>
      <c r="Q130" s="75"/>
      <c r="R130" s="75"/>
      <c r="S130" s="75"/>
      <c r="T130" s="75"/>
      <c r="U130" s="75"/>
      <c r="V130" s="75"/>
      <c r="W130" s="75"/>
      <c r="X130" s="75"/>
      <c r="Y130" s="75"/>
      <c r="Z130" s="75"/>
      <c r="AA130" s="75"/>
      <c r="AB130" s="75"/>
      <c r="AC130" s="75"/>
      <c r="AD130" s="75"/>
      <c r="AE130" s="75"/>
      <c r="AF130" s="75"/>
      <c r="AG130" s="75"/>
      <c r="AH130" s="75"/>
      <c r="AI130" s="75"/>
      <c r="AJ130" s="75"/>
      <c r="AK130" s="75"/>
      <c r="AL130" s="75"/>
      <c r="AM130" s="75"/>
      <c r="AN130" s="75"/>
      <c r="AO130" s="75"/>
      <c r="AP130" s="75"/>
      <c r="AQ130" s="75"/>
      <c r="AR130" s="75"/>
      <c r="AS130" s="75"/>
      <c r="AT130" s="75"/>
      <c r="AU130" s="75"/>
      <c r="AV130" s="75"/>
      <c r="AW130" s="75"/>
      <c r="AX130" s="75"/>
      <c r="AY130" s="75"/>
      <c r="AZ130" s="75"/>
      <c r="BA130" s="75"/>
      <c r="BB130" s="75"/>
      <c r="BC130" s="75"/>
      <c r="BD130" s="75"/>
      <c r="BE130" s="75"/>
      <c r="BF130" s="75"/>
      <c r="BG130" s="75"/>
      <c r="BH130" s="75"/>
      <c r="BI130" s="75"/>
      <c r="BJ130" s="75"/>
      <c r="BK130" s="75"/>
    </row>
    <row r="131" spans="2:63" x14ac:dyDescent="0.25">
      <c r="B131" s="75"/>
      <c r="C131" s="75"/>
      <c r="D131" s="75"/>
      <c r="E131" s="75"/>
      <c r="F131" s="75"/>
      <c r="G131" s="75"/>
      <c r="H131" s="75"/>
      <c r="I131" s="75"/>
      <c r="J131" s="75"/>
      <c r="K131" s="75"/>
      <c r="L131" s="75"/>
      <c r="M131" s="75"/>
      <c r="N131" s="75"/>
      <c r="O131" s="75"/>
      <c r="P131" s="75"/>
      <c r="Q131" s="75"/>
      <c r="R131" s="75"/>
      <c r="S131" s="75"/>
      <c r="T131" s="75"/>
      <c r="U131" s="75"/>
      <c r="V131" s="75"/>
      <c r="W131" s="75"/>
      <c r="X131" s="75"/>
      <c r="Y131" s="75"/>
      <c r="Z131" s="75"/>
      <c r="AA131" s="75"/>
      <c r="AB131" s="75"/>
      <c r="AC131" s="75"/>
      <c r="AD131" s="75"/>
      <c r="AE131" s="75"/>
      <c r="AF131" s="75"/>
      <c r="AG131" s="75"/>
      <c r="AH131" s="75"/>
      <c r="AI131" s="75"/>
      <c r="AJ131" s="75"/>
      <c r="AK131" s="75"/>
      <c r="AL131" s="75"/>
      <c r="AM131" s="75"/>
      <c r="AN131" s="75"/>
      <c r="AO131" s="75"/>
      <c r="AP131" s="75"/>
      <c r="AQ131" s="75"/>
      <c r="AR131" s="75"/>
      <c r="AS131" s="75"/>
      <c r="AT131" s="75"/>
      <c r="AU131" s="75"/>
      <c r="AV131" s="75"/>
      <c r="AW131" s="75"/>
      <c r="AX131" s="75"/>
      <c r="AY131" s="75"/>
      <c r="AZ131" s="75"/>
      <c r="BA131" s="75"/>
      <c r="BB131" s="75"/>
      <c r="BC131" s="75"/>
      <c r="BD131" s="75"/>
      <c r="BE131" s="75"/>
      <c r="BF131" s="75"/>
      <c r="BG131" s="75"/>
      <c r="BH131" s="75"/>
      <c r="BI131" s="75"/>
      <c r="BJ131" s="75"/>
      <c r="BK131" s="75"/>
    </row>
    <row r="132" spans="2:63" x14ac:dyDescent="0.25">
      <c r="B132" s="75"/>
      <c r="C132" s="75"/>
      <c r="D132" s="75"/>
      <c r="E132" s="75"/>
      <c r="F132" s="75"/>
      <c r="G132" s="75"/>
      <c r="H132" s="75"/>
      <c r="I132" s="75"/>
      <c r="J132" s="75"/>
      <c r="K132" s="75"/>
      <c r="L132" s="75"/>
      <c r="M132" s="75"/>
      <c r="N132" s="75"/>
      <c r="O132" s="75"/>
      <c r="P132" s="75"/>
      <c r="Q132" s="75"/>
      <c r="R132" s="75"/>
      <c r="S132" s="75"/>
      <c r="T132" s="75"/>
      <c r="U132" s="75"/>
      <c r="V132" s="75"/>
      <c r="W132" s="75"/>
      <c r="X132" s="75"/>
      <c r="Y132" s="75"/>
      <c r="Z132" s="75"/>
      <c r="AA132" s="75"/>
      <c r="AB132" s="75"/>
      <c r="AC132" s="75"/>
      <c r="AD132" s="75"/>
      <c r="AE132" s="75"/>
      <c r="AF132" s="75"/>
      <c r="AG132" s="75"/>
      <c r="AH132" s="75"/>
      <c r="AI132" s="75"/>
      <c r="AJ132" s="75"/>
      <c r="AK132" s="75"/>
      <c r="AL132" s="75"/>
      <c r="AM132" s="75"/>
      <c r="AN132" s="75"/>
      <c r="AO132" s="75"/>
      <c r="AP132" s="75"/>
      <c r="AQ132" s="75"/>
      <c r="AR132" s="75"/>
      <c r="AS132" s="75"/>
      <c r="AT132" s="75"/>
      <c r="AU132" s="75"/>
      <c r="AV132" s="75"/>
      <c r="AW132" s="75"/>
      <c r="AX132" s="75"/>
      <c r="AY132" s="75"/>
      <c r="AZ132" s="75"/>
      <c r="BA132" s="75"/>
      <c r="BB132" s="75"/>
      <c r="BC132" s="75"/>
      <c r="BD132" s="75"/>
      <c r="BE132" s="75"/>
      <c r="BF132" s="75"/>
      <c r="BG132" s="75"/>
      <c r="BH132" s="75"/>
      <c r="BI132" s="75"/>
      <c r="BJ132" s="75"/>
      <c r="BK132" s="75"/>
    </row>
    <row r="133" spans="2:63" x14ac:dyDescent="0.25">
      <c r="B133" s="75"/>
      <c r="C133" s="75"/>
      <c r="D133" s="75"/>
      <c r="E133" s="75"/>
      <c r="F133" s="75"/>
      <c r="G133" s="75"/>
      <c r="H133" s="75"/>
      <c r="I133" s="75"/>
      <c r="J133" s="75"/>
      <c r="K133" s="75"/>
      <c r="L133" s="75"/>
      <c r="M133" s="75"/>
      <c r="N133" s="75"/>
      <c r="O133" s="75"/>
      <c r="P133" s="75"/>
      <c r="Q133" s="75"/>
      <c r="R133" s="75"/>
      <c r="S133" s="75"/>
      <c r="T133" s="75"/>
      <c r="U133" s="75"/>
      <c r="V133" s="75"/>
      <c r="W133" s="75"/>
      <c r="X133" s="75"/>
      <c r="Y133" s="75"/>
      <c r="Z133" s="75"/>
      <c r="AA133" s="75"/>
      <c r="AB133" s="75"/>
      <c r="AC133" s="75"/>
      <c r="AD133" s="75"/>
      <c r="AE133" s="75"/>
      <c r="AF133" s="75"/>
      <c r="AG133" s="75"/>
      <c r="AH133" s="75"/>
      <c r="AI133" s="75"/>
      <c r="AJ133" s="75"/>
      <c r="AK133" s="75"/>
      <c r="AL133" s="75"/>
      <c r="AM133" s="75"/>
      <c r="AN133" s="75"/>
      <c r="AO133" s="75"/>
      <c r="AP133" s="75"/>
      <c r="AQ133" s="75"/>
      <c r="AR133" s="75"/>
      <c r="AS133" s="75"/>
      <c r="AT133" s="75"/>
      <c r="AU133" s="75"/>
      <c r="AV133" s="75"/>
      <c r="AW133" s="75"/>
      <c r="AX133" s="75"/>
      <c r="AY133" s="75"/>
      <c r="AZ133" s="75"/>
      <c r="BA133" s="75"/>
      <c r="BB133" s="75"/>
      <c r="BC133" s="75"/>
      <c r="BD133" s="75"/>
      <c r="BE133" s="75"/>
      <c r="BF133" s="75"/>
      <c r="BG133" s="75"/>
      <c r="BH133" s="75"/>
      <c r="BI133" s="75"/>
      <c r="BJ133" s="75"/>
      <c r="BK133" s="75"/>
    </row>
    <row r="134" spans="2:63" x14ac:dyDescent="0.25">
      <c r="B134" s="75"/>
      <c r="C134" s="75"/>
      <c r="D134" s="75"/>
      <c r="E134" s="75"/>
      <c r="F134" s="75"/>
      <c r="G134" s="75"/>
      <c r="H134" s="75"/>
      <c r="I134" s="75"/>
      <c r="J134" s="75"/>
      <c r="K134" s="75"/>
      <c r="L134" s="75"/>
      <c r="M134" s="75"/>
      <c r="N134" s="75"/>
      <c r="O134" s="75"/>
      <c r="P134" s="75"/>
      <c r="Q134" s="75"/>
      <c r="R134" s="75"/>
      <c r="S134" s="75"/>
      <c r="T134" s="75"/>
      <c r="U134" s="75"/>
      <c r="V134" s="75"/>
      <c r="W134" s="75"/>
      <c r="X134" s="75"/>
      <c r="Y134" s="75"/>
      <c r="Z134" s="75"/>
      <c r="AA134" s="75"/>
      <c r="AB134" s="75"/>
      <c r="AC134" s="75"/>
      <c r="AD134" s="75"/>
      <c r="AE134" s="75"/>
      <c r="AF134" s="75"/>
      <c r="AG134" s="75"/>
      <c r="AH134" s="75"/>
      <c r="AI134" s="75"/>
      <c r="AJ134" s="75"/>
      <c r="AK134" s="75"/>
      <c r="AL134" s="75"/>
      <c r="AM134" s="75"/>
      <c r="AN134" s="75"/>
      <c r="AO134" s="75"/>
      <c r="AP134" s="75"/>
      <c r="AQ134" s="75"/>
      <c r="AR134" s="75"/>
      <c r="AS134" s="75"/>
      <c r="AT134" s="75"/>
      <c r="AU134" s="75"/>
      <c r="AV134" s="75"/>
      <c r="AW134" s="75"/>
      <c r="AX134" s="75"/>
      <c r="AY134" s="75"/>
      <c r="AZ134" s="75"/>
      <c r="BA134" s="75"/>
      <c r="BB134" s="75"/>
      <c r="BC134" s="75"/>
      <c r="BD134" s="75"/>
      <c r="BE134" s="75"/>
      <c r="BF134" s="75"/>
      <c r="BG134" s="75"/>
      <c r="BH134" s="75"/>
      <c r="BI134" s="75"/>
      <c r="BJ134" s="75"/>
      <c r="BK134" s="75"/>
    </row>
    <row r="135" spans="2:63" x14ac:dyDescent="0.25">
      <c r="B135" s="75"/>
      <c r="C135" s="75"/>
      <c r="D135" s="75"/>
      <c r="E135" s="75"/>
      <c r="F135" s="75"/>
      <c r="G135" s="75"/>
      <c r="H135" s="75"/>
      <c r="I135" s="75"/>
      <c r="J135" s="75"/>
      <c r="K135" s="75"/>
      <c r="L135" s="75"/>
      <c r="M135" s="75"/>
      <c r="N135" s="75"/>
      <c r="O135" s="75"/>
      <c r="P135" s="75"/>
      <c r="Q135" s="75"/>
      <c r="R135" s="75"/>
      <c r="S135" s="75"/>
      <c r="T135" s="75"/>
      <c r="U135" s="75"/>
      <c r="V135" s="75"/>
      <c r="W135" s="75"/>
      <c r="X135" s="75"/>
      <c r="Y135" s="75"/>
      <c r="Z135" s="75"/>
      <c r="AA135" s="75"/>
      <c r="AB135" s="75"/>
      <c r="AC135" s="75"/>
      <c r="AD135" s="75"/>
      <c r="AE135" s="75"/>
      <c r="AF135" s="75"/>
      <c r="AG135" s="75"/>
      <c r="AH135" s="75"/>
      <c r="AI135" s="75"/>
      <c r="AJ135" s="75"/>
      <c r="AK135" s="75"/>
      <c r="AL135" s="75"/>
      <c r="AM135" s="75"/>
      <c r="AN135" s="75"/>
      <c r="AO135" s="75"/>
      <c r="AP135" s="75"/>
      <c r="AQ135" s="75"/>
      <c r="AR135" s="75"/>
      <c r="AS135" s="75"/>
      <c r="AT135" s="75"/>
      <c r="AU135" s="75"/>
      <c r="AV135" s="75"/>
      <c r="AW135" s="75"/>
      <c r="AX135" s="75"/>
      <c r="AY135" s="75"/>
      <c r="AZ135" s="75"/>
      <c r="BA135" s="75"/>
      <c r="BB135" s="75"/>
      <c r="BC135" s="75"/>
      <c r="BD135" s="75"/>
      <c r="BE135" s="75"/>
      <c r="BF135" s="75"/>
      <c r="BG135" s="75"/>
      <c r="BH135" s="75"/>
      <c r="BI135" s="75"/>
      <c r="BJ135" s="75"/>
      <c r="BK135" s="75"/>
    </row>
    <row r="136" spans="2:63" x14ac:dyDescent="0.25">
      <c r="B136" s="75"/>
      <c r="C136" s="75"/>
      <c r="D136" s="75"/>
      <c r="E136" s="75"/>
      <c r="F136" s="75"/>
      <c r="G136" s="75"/>
      <c r="H136" s="75"/>
      <c r="I136" s="75"/>
      <c r="J136" s="75"/>
      <c r="K136" s="75"/>
      <c r="L136" s="75"/>
      <c r="M136" s="75"/>
      <c r="N136" s="75"/>
      <c r="O136" s="75"/>
      <c r="P136" s="75"/>
      <c r="Q136" s="75"/>
      <c r="R136" s="75"/>
      <c r="S136" s="75"/>
      <c r="T136" s="75"/>
      <c r="U136" s="75"/>
      <c r="V136" s="75"/>
      <c r="W136" s="75"/>
      <c r="X136" s="75"/>
      <c r="Y136" s="75"/>
      <c r="Z136" s="75"/>
      <c r="AA136" s="75"/>
      <c r="AB136" s="75"/>
      <c r="AC136" s="75"/>
      <c r="AD136" s="75"/>
      <c r="AE136" s="75"/>
      <c r="AF136" s="75"/>
      <c r="AG136" s="75"/>
      <c r="AH136" s="75"/>
      <c r="AI136" s="75"/>
      <c r="AJ136" s="75"/>
      <c r="AK136" s="75"/>
      <c r="AL136" s="75"/>
      <c r="AM136" s="75"/>
      <c r="AN136" s="75"/>
      <c r="AO136" s="75"/>
      <c r="AP136" s="75"/>
      <c r="AQ136" s="75"/>
      <c r="AR136" s="75"/>
      <c r="AS136" s="75"/>
      <c r="AT136" s="75"/>
      <c r="AU136" s="75"/>
      <c r="AV136" s="75"/>
      <c r="AW136" s="75"/>
      <c r="AX136" s="75"/>
      <c r="AY136" s="75"/>
      <c r="AZ136" s="75"/>
      <c r="BA136" s="75"/>
      <c r="BB136" s="75"/>
      <c r="BC136" s="75"/>
      <c r="BD136" s="75"/>
      <c r="BE136" s="75"/>
      <c r="BF136" s="75"/>
      <c r="BG136" s="75"/>
      <c r="BH136" s="75"/>
      <c r="BI136" s="75"/>
      <c r="BJ136" s="75"/>
      <c r="BK136" s="75"/>
    </row>
    <row r="137" spans="2:63" x14ac:dyDescent="0.25">
      <c r="B137" s="75"/>
      <c r="C137" s="75"/>
      <c r="D137" s="75"/>
      <c r="E137" s="75"/>
      <c r="F137" s="75"/>
      <c r="G137" s="75"/>
      <c r="H137" s="75"/>
      <c r="I137" s="75"/>
    </row>
    <row r="138" spans="2:63" x14ac:dyDescent="0.25">
      <c r="B138" s="75"/>
      <c r="C138" s="75"/>
      <c r="D138" s="75"/>
      <c r="E138" s="75"/>
      <c r="F138" s="75"/>
      <c r="G138" s="75"/>
      <c r="H138" s="75"/>
      <c r="I138" s="75"/>
    </row>
    <row r="139" spans="2:63" x14ac:dyDescent="0.25">
      <c r="B139" s="75"/>
      <c r="C139" s="75"/>
      <c r="D139" s="75"/>
      <c r="E139" s="75"/>
      <c r="F139" s="75"/>
      <c r="G139" s="75"/>
      <c r="H139" s="75"/>
      <c r="I139" s="75"/>
    </row>
    <row r="140" spans="2:63" x14ac:dyDescent="0.25">
      <c r="B140" s="75"/>
      <c r="C140" s="75"/>
      <c r="D140" s="75"/>
      <c r="E140" s="75"/>
      <c r="F140" s="75"/>
      <c r="G140" s="75"/>
      <c r="H140" s="75"/>
      <c r="I140" s="75"/>
    </row>
  </sheetData>
  <mergeCells count="622">
    <mergeCell ref="BE46:BJ51"/>
    <mergeCell ref="BK46:BP51"/>
    <mergeCell ref="BQ46:BV51"/>
    <mergeCell ref="BW46:CB51"/>
    <mergeCell ref="CC46:CH51"/>
    <mergeCell ref="BU42:BV43"/>
    <mergeCell ref="BW42:BX43"/>
    <mergeCell ref="BY42:BZ43"/>
    <mergeCell ref="CA42:CB43"/>
    <mergeCell ref="CC42:CD43"/>
    <mergeCell ref="CE42:CF43"/>
    <mergeCell ref="CG42:CH43"/>
    <mergeCell ref="BE44:BF45"/>
    <mergeCell ref="BG44:BH45"/>
    <mergeCell ref="BI44:BJ45"/>
    <mergeCell ref="BK44:BL45"/>
    <mergeCell ref="BM44:BN45"/>
    <mergeCell ref="BO44:BP45"/>
    <mergeCell ref="BQ44:BR45"/>
    <mergeCell ref="BS44:BT45"/>
    <mergeCell ref="BU44:BV45"/>
    <mergeCell ref="BW44:BX45"/>
    <mergeCell ref="BY44:BZ45"/>
    <mergeCell ref="CA44:CB45"/>
    <mergeCell ref="BS40:BT41"/>
    <mergeCell ref="BU40:BV41"/>
    <mergeCell ref="CC44:CD45"/>
    <mergeCell ref="CE44:CF45"/>
    <mergeCell ref="CG44:CH45"/>
    <mergeCell ref="BU38:BV39"/>
    <mergeCell ref="BW38:BX39"/>
    <mergeCell ref="BY38:BZ39"/>
    <mergeCell ref="CA38:CB39"/>
    <mergeCell ref="CC38:CD39"/>
    <mergeCell ref="CE38:CF39"/>
    <mergeCell ref="CG38:CH39"/>
    <mergeCell ref="BW40:BX41"/>
    <mergeCell ref="BY40:BZ41"/>
    <mergeCell ref="CA40:CB41"/>
    <mergeCell ref="CC40:CD41"/>
    <mergeCell ref="CE40:CF41"/>
    <mergeCell ref="CG40:CH41"/>
    <mergeCell ref="AZ38:BD45"/>
    <mergeCell ref="BE38:BF39"/>
    <mergeCell ref="BG38:BH39"/>
    <mergeCell ref="BI38:BJ39"/>
    <mergeCell ref="BK38:BL39"/>
    <mergeCell ref="BM38:BN39"/>
    <mergeCell ref="BO38:BP39"/>
    <mergeCell ref="BQ38:BR39"/>
    <mergeCell ref="BS38:BT39"/>
    <mergeCell ref="BE42:BF43"/>
    <mergeCell ref="BG42:BH43"/>
    <mergeCell ref="BI42:BJ43"/>
    <mergeCell ref="BK42:BL43"/>
    <mergeCell ref="BM42:BN43"/>
    <mergeCell ref="BO42:BP43"/>
    <mergeCell ref="BQ42:BR43"/>
    <mergeCell ref="BS42:BT43"/>
    <mergeCell ref="BE40:BF41"/>
    <mergeCell ref="BG40:BH41"/>
    <mergeCell ref="BI40:BJ41"/>
    <mergeCell ref="BK40:BL41"/>
    <mergeCell ref="BM40:BN41"/>
    <mergeCell ref="BO40:BP41"/>
    <mergeCell ref="BQ40:BR41"/>
    <mergeCell ref="BU34:BV35"/>
    <mergeCell ref="BW34:BX35"/>
    <mergeCell ref="BY34:BZ35"/>
    <mergeCell ref="CA34:CB35"/>
    <mergeCell ref="CC34:CD35"/>
    <mergeCell ref="CE34:CF35"/>
    <mergeCell ref="CG34:CH35"/>
    <mergeCell ref="BE36:BF37"/>
    <mergeCell ref="BG36:BH37"/>
    <mergeCell ref="BI36:BJ37"/>
    <mergeCell ref="BK36:BL37"/>
    <mergeCell ref="BM36:BN37"/>
    <mergeCell ref="BO36:BP37"/>
    <mergeCell ref="BQ36:BR37"/>
    <mergeCell ref="BS36:BT37"/>
    <mergeCell ref="BU36:BV37"/>
    <mergeCell ref="BW36:BX37"/>
    <mergeCell ref="BY36:BZ37"/>
    <mergeCell ref="CA36:CB37"/>
    <mergeCell ref="CC36:CD37"/>
    <mergeCell ref="CE36:CF37"/>
    <mergeCell ref="CG36:CH37"/>
    <mergeCell ref="BU30:BV31"/>
    <mergeCell ref="BW30:BX31"/>
    <mergeCell ref="BY30:BZ31"/>
    <mergeCell ref="CA30:CB31"/>
    <mergeCell ref="CC30:CD31"/>
    <mergeCell ref="CE30:CF31"/>
    <mergeCell ref="CG30:CH31"/>
    <mergeCell ref="CJ30:CO37"/>
    <mergeCell ref="BE32:BF33"/>
    <mergeCell ref="BG32:BH33"/>
    <mergeCell ref="BI32:BJ33"/>
    <mergeCell ref="BK32:BL33"/>
    <mergeCell ref="BM32:BN33"/>
    <mergeCell ref="BO32:BP33"/>
    <mergeCell ref="BQ32:BR33"/>
    <mergeCell ref="BS32:BT33"/>
    <mergeCell ref="BU32:BV33"/>
    <mergeCell ref="BW32:BX33"/>
    <mergeCell ref="BY32:BZ33"/>
    <mergeCell ref="CA32:CB33"/>
    <mergeCell ref="CC32:CD33"/>
    <mergeCell ref="CE32:CF33"/>
    <mergeCell ref="CG32:CH33"/>
    <mergeCell ref="BE34:BF35"/>
    <mergeCell ref="AZ30:BD37"/>
    <mergeCell ref="BE30:BF31"/>
    <mergeCell ref="BG30:BH31"/>
    <mergeCell ref="BI30:BJ31"/>
    <mergeCell ref="BK30:BL31"/>
    <mergeCell ref="BM30:BN31"/>
    <mergeCell ref="BO30:BP31"/>
    <mergeCell ref="BQ30:BR31"/>
    <mergeCell ref="BS30:BT31"/>
    <mergeCell ref="BG34:BH35"/>
    <mergeCell ref="BI34:BJ35"/>
    <mergeCell ref="BK34:BL35"/>
    <mergeCell ref="BM34:BN35"/>
    <mergeCell ref="BO34:BP35"/>
    <mergeCell ref="BQ34:BR35"/>
    <mergeCell ref="BS34:BT35"/>
    <mergeCell ref="BU26:BV27"/>
    <mergeCell ref="BW26:BX27"/>
    <mergeCell ref="BY26:BZ27"/>
    <mergeCell ref="CA26:CB27"/>
    <mergeCell ref="CC26:CD27"/>
    <mergeCell ref="CE26:CF27"/>
    <mergeCell ref="CG26:CH27"/>
    <mergeCell ref="BE28:BF29"/>
    <mergeCell ref="BG28:BH29"/>
    <mergeCell ref="BI28:BJ29"/>
    <mergeCell ref="BK28:BL29"/>
    <mergeCell ref="BM28:BN29"/>
    <mergeCell ref="BO28:BP29"/>
    <mergeCell ref="BQ28:BR29"/>
    <mergeCell ref="BS28:BT29"/>
    <mergeCell ref="BU28:BV29"/>
    <mergeCell ref="BW28:BX29"/>
    <mergeCell ref="BY28:BZ29"/>
    <mergeCell ref="CA28:CB29"/>
    <mergeCell ref="CC28:CD29"/>
    <mergeCell ref="CE28:CF29"/>
    <mergeCell ref="CG28:CH29"/>
    <mergeCell ref="BU22:BV23"/>
    <mergeCell ref="BW22:BX23"/>
    <mergeCell ref="BY22:BZ23"/>
    <mergeCell ref="CA22:CB23"/>
    <mergeCell ref="CC22:CD23"/>
    <mergeCell ref="CE22:CF23"/>
    <mergeCell ref="CG22:CH23"/>
    <mergeCell ref="CJ22:CO29"/>
    <mergeCell ref="BE24:BF25"/>
    <mergeCell ref="BG24:BH25"/>
    <mergeCell ref="BI24:BJ25"/>
    <mergeCell ref="BK24:BL25"/>
    <mergeCell ref="BM24:BN25"/>
    <mergeCell ref="BO24:BP25"/>
    <mergeCell ref="BQ24:BR25"/>
    <mergeCell ref="BS24:BT25"/>
    <mergeCell ref="BU24:BV25"/>
    <mergeCell ref="BW24:BX25"/>
    <mergeCell ref="BY24:BZ25"/>
    <mergeCell ref="CA24:CB25"/>
    <mergeCell ref="CC24:CD25"/>
    <mergeCell ref="CE24:CF25"/>
    <mergeCell ref="CG24:CH25"/>
    <mergeCell ref="BE26:BF27"/>
    <mergeCell ref="AZ22:BD29"/>
    <mergeCell ref="BE22:BF23"/>
    <mergeCell ref="BG22:BH23"/>
    <mergeCell ref="BI22:BJ23"/>
    <mergeCell ref="BK22:BL23"/>
    <mergeCell ref="BM22:BN23"/>
    <mergeCell ref="BO22:BP23"/>
    <mergeCell ref="BQ22:BR23"/>
    <mergeCell ref="BS22:BT23"/>
    <mergeCell ref="BG26:BH27"/>
    <mergeCell ref="BI26:BJ27"/>
    <mergeCell ref="BK26:BL27"/>
    <mergeCell ref="BM26:BN27"/>
    <mergeCell ref="BO26:BP27"/>
    <mergeCell ref="BQ26:BR27"/>
    <mergeCell ref="BS26:BT27"/>
    <mergeCell ref="CA18:CB19"/>
    <mergeCell ref="CC18:CD19"/>
    <mergeCell ref="CE18:CF19"/>
    <mergeCell ref="CG18:CH19"/>
    <mergeCell ref="BE20:BF21"/>
    <mergeCell ref="BG20:BH21"/>
    <mergeCell ref="BI20:BJ21"/>
    <mergeCell ref="BK20:BL21"/>
    <mergeCell ref="BM20:BN21"/>
    <mergeCell ref="BO20:BP21"/>
    <mergeCell ref="BQ20:BR21"/>
    <mergeCell ref="BS20:BT21"/>
    <mergeCell ref="BU20:BV21"/>
    <mergeCell ref="BW20:BX21"/>
    <mergeCell ref="BY20:BZ21"/>
    <mergeCell ref="CA20:CB21"/>
    <mergeCell ref="CC20:CD21"/>
    <mergeCell ref="CE20:CF21"/>
    <mergeCell ref="CG20:CH21"/>
    <mergeCell ref="CA14:CB15"/>
    <mergeCell ref="CC14:CD15"/>
    <mergeCell ref="CE14:CF15"/>
    <mergeCell ref="CG14:CH15"/>
    <mergeCell ref="CJ14:CO21"/>
    <mergeCell ref="BE16:BF17"/>
    <mergeCell ref="BG16:BH17"/>
    <mergeCell ref="BI16:BJ17"/>
    <mergeCell ref="BK16:BL17"/>
    <mergeCell ref="BM16:BN17"/>
    <mergeCell ref="BO16:BP17"/>
    <mergeCell ref="BQ16:BR17"/>
    <mergeCell ref="BS16:BT17"/>
    <mergeCell ref="BU16:BV17"/>
    <mergeCell ref="BW16:BX17"/>
    <mergeCell ref="BY16:BZ17"/>
    <mergeCell ref="CA16:CB17"/>
    <mergeCell ref="CC16:CD17"/>
    <mergeCell ref="CE16:CF17"/>
    <mergeCell ref="CG16:CH17"/>
    <mergeCell ref="BE18:BF19"/>
    <mergeCell ref="BU18:BV19"/>
    <mergeCell ref="BW18:BX19"/>
    <mergeCell ref="BY18:BZ19"/>
    <mergeCell ref="BY12:BZ13"/>
    <mergeCell ref="CA12:CB13"/>
    <mergeCell ref="CC12:CD13"/>
    <mergeCell ref="CE12:CF13"/>
    <mergeCell ref="CG12:CH13"/>
    <mergeCell ref="AZ14:BD21"/>
    <mergeCell ref="BE14:BF15"/>
    <mergeCell ref="BG14:BH15"/>
    <mergeCell ref="BI14:BJ15"/>
    <mergeCell ref="BK14:BL15"/>
    <mergeCell ref="BM14:BN15"/>
    <mergeCell ref="BO14:BP15"/>
    <mergeCell ref="BQ14:BR15"/>
    <mergeCell ref="BS14:BT15"/>
    <mergeCell ref="BG18:BH19"/>
    <mergeCell ref="BI18:BJ19"/>
    <mergeCell ref="BK18:BL19"/>
    <mergeCell ref="BM18:BN19"/>
    <mergeCell ref="BO18:BP19"/>
    <mergeCell ref="BQ18:BR19"/>
    <mergeCell ref="BS18:BT19"/>
    <mergeCell ref="BU14:BV15"/>
    <mergeCell ref="BW14:BX15"/>
    <mergeCell ref="BY14:BZ15"/>
    <mergeCell ref="CJ6:CO13"/>
    <mergeCell ref="BE8:BF9"/>
    <mergeCell ref="BG8:BH9"/>
    <mergeCell ref="BI8:BJ9"/>
    <mergeCell ref="BK8:BL9"/>
    <mergeCell ref="BM8:BN9"/>
    <mergeCell ref="BO8:BP9"/>
    <mergeCell ref="BW8:BX9"/>
    <mergeCell ref="BY8:BZ9"/>
    <mergeCell ref="CA8:CB9"/>
    <mergeCell ref="CC8:CD9"/>
    <mergeCell ref="CE8:CF9"/>
    <mergeCell ref="CG8:CH9"/>
    <mergeCell ref="BE10:BF11"/>
    <mergeCell ref="BG10:BH11"/>
    <mergeCell ref="BI10:BJ11"/>
    <mergeCell ref="BK10:BL11"/>
    <mergeCell ref="BM10:BN11"/>
    <mergeCell ref="BO10:BP11"/>
    <mergeCell ref="CE10:CF11"/>
    <mergeCell ref="CG10:CH11"/>
    <mergeCell ref="BE12:BF13"/>
    <mergeCell ref="BG12:BH13"/>
    <mergeCell ref="BI12:BJ13"/>
    <mergeCell ref="AW2:BD4"/>
    <mergeCell ref="BE2:CH4"/>
    <mergeCell ref="AW6:AY45"/>
    <mergeCell ref="AZ6:BD13"/>
    <mergeCell ref="BE6:BF7"/>
    <mergeCell ref="BG6:BH7"/>
    <mergeCell ref="BI6:BJ7"/>
    <mergeCell ref="BK6:BL7"/>
    <mergeCell ref="BM6:BN7"/>
    <mergeCell ref="BO6:BP7"/>
    <mergeCell ref="BW6:BX7"/>
    <mergeCell ref="BY6:BZ7"/>
    <mergeCell ref="CA6:CB7"/>
    <mergeCell ref="CC6:CD7"/>
    <mergeCell ref="CE6:CF7"/>
    <mergeCell ref="CG6:CH7"/>
    <mergeCell ref="BW10:BX11"/>
    <mergeCell ref="BY10:BZ11"/>
    <mergeCell ref="CA10:CB11"/>
    <mergeCell ref="CC10:CD11"/>
    <mergeCell ref="BK12:BL13"/>
    <mergeCell ref="BM12:BN13"/>
    <mergeCell ref="BO12:BP13"/>
    <mergeCell ref="BW12:BX13"/>
    <mergeCell ref="B2:I4"/>
    <mergeCell ref="P42:Q43"/>
    <mergeCell ref="R42:S43"/>
    <mergeCell ref="T42:U43"/>
    <mergeCell ref="P44:Q45"/>
    <mergeCell ref="R44:S45"/>
    <mergeCell ref="T44:U45"/>
    <mergeCell ref="P38:Q39"/>
    <mergeCell ref="R38:S39"/>
    <mergeCell ref="T38:U39"/>
    <mergeCell ref="P40:Q41"/>
    <mergeCell ref="R40:S41"/>
    <mergeCell ref="T40:U41"/>
    <mergeCell ref="J42:K43"/>
    <mergeCell ref="L42:M43"/>
    <mergeCell ref="N42:O43"/>
    <mergeCell ref="J44:K45"/>
    <mergeCell ref="L44:M45"/>
    <mergeCell ref="N44:O45"/>
    <mergeCell ref="J38:K39"/>
    <mergeCell ref="L38:M39"/>
    <mergeCell ref="N38:O39"/>
    <mergeCell ref="J40:K41"/>
    <mergeCell ref="L40:M41"/>
    <mergeCell ref="N40:O41"/>
    <mergeCell ref="J34:K35"/>
    <mergeCell ref="L34:M35"/>
    <mergeCell ref="N34:O35"/>
    <mergeCell ref="J36:K37"/>
    <mergeCell ref="L36:M37"/>
    <mergeCell ref="N36:O37"/>
    <mergeCell ref="J30:K31"/>
    <mergeCell ref="L30:M31"/>
    <mergeCell ref="N30:O31"/>
    <mergeCell ref="J32:K33"/>
    <mergeCell ref="L32:M33"/>
    <mergeCell ref="N32:O33"/>
    <mergeCell ref="V42:W43"/>
    <mergeCell ref="X42:Y43"/>
    <mergeCell ref="Z42:AA43"/>
    <mergeCell ref="V44:W45"/>
    <mergeCell ref="X44:Y45"/>
    <mergeCell ref="Z44:AA45"/>
    <mergeCell ref="V38:W39"/>
    <mergeCell ref="X38:Y39"/>
    <mergeCell ref="Z38:AA39"/>
    <mergeCell ref="V40:W41"/>
    <mergeCell ref="X40:Y41"/>
    <mergeCell ref="Z40:AA41"/>
    <mergeCell ref="P34:Q35"/>
    <mergeCell ref="R34:S35"/>
    <mergeCell ref="T34:U35"/>
    <mergeCell ref="P36:Q37"/>
    <mergeCell ref="R36:S37"/>
    <mergeCell ref="T36:U37"/>
    <mergeCell ref="P30:Q31"/>
    <mergeCell ref="R30:S31"/>
    <mergeCell ref="T30:U31"/>
    <mergeCell ref="P32:Q33"/>
    <mergeCell ref="R32:S33"/>
    <mergeCell ref="T32:U33"/>
    <mergeCell ref="V34:W35"/>
    <mergeCell ref="X34:Y35"/>
    <mergeCell ref="Z34:AA35"/>
    <mergeCell ref="V36:W37"/>
    <mergeCell ref="X36:Y37"/>
    <mergeCell ref="Z36:AA37"/>
    <mergeCell ref="V30:W31"/>
    <mergeCell ref="X30:Y31"/>
    <mergeCell ref="Z30:AA31"/>
    <mergeCell ref="V32:W33"/>
    <mergeCell ref="X32:Y33"/>
    <mergeCell ref="Z32:AA33"/>
    <mergeCell ref="V26:W27"/>
    <mergeCell ref="X26:Y27"/>
    <mergeCell ref="Z26:AA27"/>
    <mergeCell ref="V28:W29"/>
    <mergeCell ref="X28:Y29"/>
    <mergeCell ref="Z28:AA29"/>
    <mergeCell ref="V22:W23"/>
    <mergeCell ref="X22:Y23"/>
    <mergeCell ref="Z22:AA23"/>
    <mergeCell ref="V24:W25"/>
    <mergeCell ref="X24:Y25"/>
    <mergeCell ref="Z24:AA25"/>
    <mergeCell ref="P26:Q27"/>
    <mergeCell ref="R26:S27"/>
    <mergeCell ref="T26:U27"/>
    <mergeCell ref="P28:Q29"/>
    <mergeCell ref="R28:S29"/>
    <mergeCell ref="T28:U29"/>
    <mergeCell ref="P22:Q23"/>
    <mergeCell ref="R22:S23"/>
    <mergeCell ref="T22:U23"/>
    <mergeCell ref="P24:Q25"/>
    <mergeCell ref="R24:S25"/>
    <mergeCell ref="T24:U25"/>
    <mergeCell ref="J26:K27"/>
    <mergeCell ref="L26:M27"/>
    <mergeCell ref="N26:O27"/>
    <mergeCell ref="J28:K29"/>
    <mergeCell ref="L28:M29"/>
    <mergeCell ref="N28:O29"/>
    <mergeCell ref="J22:K23"/>
    <mergeCell ref="L22:M23"/>
    <mergeCell ref="N22:O23"/>
    <mergeCell ref="J24:K25"/>
    <mergeCell ref="L24:M25"/>
    <mergeCell ref="N24:O25"/>
    <mergeCell ref="P18:Q19"/>
    <mergeCell ref="R18:S19"/>
    <mergeCell ref="T18:U19"/>
    <mergeCell ref="P20:Q21"/>
    <mergeCell ref="R20:S21"/>
    <mergeCell ref="T20:U21"/>
    <mergeCell ref="P14:Q15"/>
    <mergeCell ref="R14:S15"/>
    <mergeCell ref="T14:U15"/>
    <mergeCell ref="P16:Q17"/>
    <mergeCell ref="R16:S17"/>
    <mergeCell ref="T16:U17"/>
    <mergeCell ref="J18:K19"/>
    <mergeCell ref="L18:M19"/>
    <mergeCell ref="N18:O19"/>
    <mergeCell ref="J20:K21"/>
    <mergeCell ref="L20:M21"/>
    <mergeCell ref="N20:O21"/>
    <mergeCell ref="J14:K15"/>
    <mergeCell ref="L14:M15"/>
    <mergeCell ref="N14:O15"/>
    <mergeCell ref="J16:K17"/>
    <mergeCell ref="L16:M17"/>
    <mergeCell ref="N16:O17"/>
    <mergeCell ref="AH42:AI43"/>
    <mergeCell ref="AJ42:AK43"/>
    <mergeCell ref="AL42:AM43"/>
    <mergeCell ref="AH44:AI45"/>
    <mergeCell ref="AJ44:AK45"/>
    <mergeCell ref="AL44:AM45"/>
    <mergeCell ref="AH38:AI39"/>
    <mergeCell ref="AJ38:AK39"/>
    <mergeCell ref="AL38:AM39"/>
    <mergeCell ref="AH40:AI41"/>
    <mergeCell ref="AJ40:AK41"/>
    <mergeCell ref="AL40:AM41"/>
    <mergeCell ref="AH34:AI35"/>
    <mergeCell ref="AJ34:AK35"/>
    <mergeCell ref="AL34:AM35"/>
    <mergeCell ref="AH36:AI37"/>
    <mergeCell ref="AJ36:AK37"/>
    <mergeCell ref="AL36:AM37"/>
    <mergeCell ref="AH30:AI31"/>
    <mergeCell ref="AJ30:AK31"/>
    <mergeCell ref="AL30:AM31"/>
    <mergeCell ref="AH32:AI33"/>
    <mergeCell ref="AJ32:AK33"/>
    <mergeCell ref="AL32:AM33"/>
    <mergeCell ref="AH26:AI27"/>
    <mergeCell ref="AJ26:AK27"/>
    <mergeCell ref="AL26:AM27"/>
    <mergeCell ref="AH28:AI29"/>
    <mergeCell ref="AJ28:AK29"/>
    <mergeCell ref="AL28:AM29"/>
    <mergeCell ref="AH22:AI23"/>
    <mergeCell ref="AJ22:AK23"/>
    <mergeCell ref="AL22:AM23"/>
    <mergeCell ref="AH24:AI25"/>
    <mergeCell ref="AJ24:AK25"/>
    <mergeCell ref="AL24:AM25"/>
    <mergeCell ref="AH18:AI19"/>
    <mergeCell ref="AJ18:AK19"/>
    <mergeCell ref="AL18:AM19"/>
    <mergeCell ref="AH20:AI21"/>
    <mergeCell ref="AJ20:AK21"/>
    <mergeCell ref="AL20:AM21"/>
    <mergeCell ref="AH14:AI15"/>
    <mergeCell ref="AJ14:AK15"/>
    <mergeCell ref="AL14:AM15"/>
    <mergeCell ref="AH16:AI17"/>
    <mergeCell ref="AJ16:AK17"/>
    <mergeCell ref="AL16:AM17"/>
    <mergeCell ref="AH10:AI11"/>
    <mergeCell ref="AJ10:AK11"/>
    <mergeCell ref="AL10:AM11"/>
    <mergeCell ref="AH12:AI13"/>
    <mergeCell ref="AJ12:AK13"/>
    <mergeCell ref="AL12:AM13"/>
    <mergeCell ref="AH6:AI7"/>
    <mergeCell ref="AJ6:AK7"/>
    <mergeCell ref="AL6:AM7"/>
    <mergeCell ref="AH8:AI9"/>
    <mergeCell ref="AJ8:AK9"/>
    <mergeCell ref="AL8:AM9"/>
    <mergeCell ref="AB42:AC43"/>
    <mergeCell ref="AD42:AE43"/>
    <mergeCell ref="AF42:AG43"/>
    <mergeCell ref="AB44:AC45"/>
    <mergeCell ref="AD44:AE45"/>
    <mergeCell ref="AF44:AG45"/>
    <mergeCell ref="AB38:AC39"/>
    <mergeCell ref="AD38:AE39"/>
    <mergeCell ref="AF38:AG39"/>
    <mergeCell ref="AB40:AC41"/>
    <mergeCell ref="AD40:AE41"/>
    <mergeCell ref="AF40:AG41"/>
    <mergeCell ref="AB34:AC35"/>
    <mergeCell ref="AD34:AE35"/>
    <mergeCell ref="AF34:AG35"/>
    <mergeCell ref="AB36:AC37"/>
    <mergeCell ref="AD36:AE37"/>
    <mergeCell ref="AF36:AG37"/>
    <mergeCell ref="AB30:AC31"/>
    <mergeCell ref="AD30:AE31"/>
    <mergeCell ref="AF30:AG31"/>
    <mergeCell ref="AB32:AC33"/>
    <mergeCell ref="AD32:AE33"/>
    <mergeCell ref="AF32:AG33"/>
    <mergeCell ref="AB26:AC27"/>
    <mergeCell ref="AD26:AE27"/>
    <mergeCell ref="AF26:AG27"/>
    <mergeCell ref="AB28:AC29"/>
    <mergeCell ref="AD28:AE29"/>
    <mergeCell ref="AF28:AG29"/>
    <mergeCell ref="AB22:AC23"/>
    <mergeCell ref="AD22:AE23"/>
    <mergeCell ref="AF22:AG23"/>
    <mergeCell ref="AB24:AC25"/>
    <mergeCell ref="AD24:AE25"/>
    <mergeCell ref="AF24:AG25"/>
    <mergeCell ref="AB14:AC15"/>
    <mergeCell ref="AD14:AE15"/>
    <mergeCell ref="AF14:AG15"/>
    <mergeCell ref="AB16:AC17"/>
    <mergeCell ref="AD16:AE17"/>
    <mergeCell ref="AF16:AG17"/>
    <mergeCell ref="V20:W21"/>
    <mergeCell ref="X20:Y21"/>
    <mergeCell ref="Z20:AA21"/>
    <mergeCell ref="V14:W15"/>
    <mergeCell ref="X14:Y15"/>
    <mergeCell ref="Z14:AA15"/>
    <mergeCell ref="V16:W17"/>
    <mergeCell ref="X16:Y17"/>
    <mergeCell ref="Z16:AA17"/>
    <mergeCell ref="AB18:AC19"/>
    <mergeCell ref="AD18:AE19"/>
    <mergeCell ref="V18:W19"/>
    <mergeCell ref="X18:Y19"/>
    <mergeCell ref="Z18:AA19"/>
    <mergeCell ref="AF18:AG19"/>
    <mergeCell ref="AB20:AC21"/>
    <mergeCell ref="AD20:AE21"/>
    <mergeCell ref="AF20:AG21"/>
    <mergeCell ref="AF6:AG7"/>
    <mergeCell ref="AB8:AC9"/>
    <mergeCell ref="AD8:AE9"/>
    <mergeCell ref="AF8:AG9"/>
    <mergeCell ref="AB10:AC11"/>
    <mergeCell ref="AD10:AE11"/>
    <mergeCell ref="AF10:AG11"/>
    <mergeCell ref="Z10:AA11"/>
    <mergeCell ref="V12:W13"/>
    <mergeCell ref="X12:Y13"/>
    <mergeCell ref="Z12:AA13"/>
    <mergeCell ref="AB6:AC7"/>
    <mergeCell ref="AD6:AE7"/>
    <mergeCell ref="AB12:AC13"/>
    <mergeCell ref="AD12:AE13"/>
    <mergeCell ref="AF12:AG13"/>
    <mergeCell ref="J2:AM4"/>
    <mergeCell ref="E6:I13"/>
    <mergeCell ref="E14:I21"/>
    <mergeCell ref="J6:K7"/>
    <mergeCell ref="AB46:AG51"/>
    <mergeCell ref="AH46:AM51"/>
    <mergeCell ref="P6:Q7"/>
    <mergeCell ref="P12:Q13"/>
    <mergeCell ref="L6:M7"/>
    <mergeCell ref="N6:O7"/>
    <mergeCell ref="N8:O9"/>
    <mergeCell ref="L8:M9"/>
    <mergeCell ref="J8:K9"/>
    <mergeCell ref="J10:K11"/>
    <mergeCell ref="E30:I37"/>
    <mergeCell ref="P8:Q9"/>
    <mergeCell ref="R8:S9"/>
    <mergeCell ref="T8:U9"/>
    <mergeCell ref="P10:Q11"/>
    <mergeCell ref="R10:S11"/>
    <mergeCell ref="T10:U11"/>
    <mergeCell ref="J12:K13"/>
    <mergeCell ref="L10:M11"/>
    <mergeCell ref="L12:M13"/>
    <mergeCell ref="B6:D45"/>
    <mergeCell ref="AO6:AT13"/>
    <mergeCell ref="AO14:AT21"/>
    <mergeCell ref="AO22:AT29"/>
    <mergeCell ref="AO30:AT37"/>
    <mergeCell ref="E22:I29"/>
    <mergeCell ref="E38:I45"/>
    <mergeCell ref="J46:O51"/>
    <mergeCell ref="P46:U51"/>
    <mergeCell ref="V46:AA51"/>
    <mergeCell ref="N10:O11"/>
    <mergeCell ref="N12:O13"/>
    <mergeCell ref="R12:S13"/>
    <mergeCell ref="T12:U13"/>
    <mergeCell ref="V6:W7"/>
    <mergeCell ref="X6:Y7"/>
    <mergeCell ref="Z6:AA7"/>
    <mergeCell ref="V8:W9"/>
    <mergeCell ref="X8:Y9"/>
    <mergeCell ref="Z8:AA9"/>
    <mergeCell ref="V10:W11"/>
    <mergeCell ref="X10:Y11"/>
    <mergeCell ref="R6:S7"/>
    <mergeCell ref="T6:U7"/>
  </mergeCells>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M248"/>
  <sheetViews>
    <sheetView zoomScale="50" zoomScaleNormal="50" workbookViewId="0">
      <selection activeCell="M6" sqref="M6"/>
    </sheetView>
  </sheetViews>
  <sheetFormatPr baseColWidth="10" defaultRowHeight="15" x14ac:dyDescent="0.25"/>
  <cols>
    <col min="2" max="18" width="5.7109375" customWidth="1"/>
    <col min="19" max="19" width="8.42578125" customWidth="1"/>
    <col min="20" max="23" width="5.7109375" customWidth="1"/>
    <col min="24" max="24" width="8.5703125" customWidth="1"/>
    <col min="25" max="26" width="5.7109375" customWidth="1"/>
    <col min="27" max="27" width="10.7109375" customWidth="1"/>
    <col min="28" max="28" width="5.7109375" customWidth="1"/>
    <col min="29" max="29" width="7.42578125" customWidth="1"/>
    <col min="30" max="33" width="5.7109375" customWidth="1"/>
    <col min="34" max="34" width="8.5703125" customWidth="1"/>
    <col min="35" max="39" width="5.7109375" customWidth="1"/>
    <col min="41" max="46" width="5.7109375" customWidth="1"/>
  </cols>
  <sheetData>
    <row r="1" spans="1:91" x14ac:dyDescent="0.25">
      <c r="A1" s="75"/>
      <c r="B1" s="75"/>
      <c r="C1" s="75"/>
      <c r="D1" s="75"/>
      <c r="E1" s="75"/>
      <c r="F1" s="75"/>
      <c r="G1" s="75"/>
      <c r="H1" s="75"/>
      <c r="I1" s="75"/>
      <c r="J1" s="75"/>
      <c r="K1" s="75"/>
      <c r="L1" s="75"/>
      <c r="M1" s="75"/>
      <c r="N1" s="75"/>
      <c r="O1" s="75"/>
      <c r="P1" s="75"/>
      <c r="Q1" s="75"/>
      <c r="R1" s="75"/>
      <c r="S1" s="75"/>
      <c r="T1" s="75"/>
      <c r="U1" s="75"/>
      <c r="V1" s="75"/>
      <c r="W1" s="75"/>
      <c r="X1" s="75"/>
      <c r="Y1" s="75"/>
      <c r="Z1" s="75"/>
      <c r="AA1" s="75"/>
      <c r="AB1" s="75"/>
      <c r="AC1" s="75"/>
      <c r="AD1" s="75"/>
      <c r="AE1" s="75"/>
      <c r="AF1" s="75"/>
      <c r="AG1" s="75"/>
      <c r="AH1" s="75"/>
      <c r="AI1" s="75"/>
      <c r="AJ1" s="75"/>
      <c r="AK1" s="75"/>
      <c r="AL1" s="75"/>
      <c r="AM1" s="75"/>
      <c r="AN1" s="75"/>
      <c r="AO1" s="75"/>
      <c r="AP1" s="75"/>
      <c r="AQ1" s="75"/>
      <c r="AR1" s="75"/>
      <c r="AS1" s="75"/>
      <c r="AT1" s="75"/>
      <c r="AU1" s="75"/>
      <c r="AV1" s="75"/>
      <c r="AW1" s="75"/>
      <c r="AX1" s="75"/>
      <c r="AY1" s="75"/>
      <c r="AZ1" s="75"/>
      <c r="BA1" s="75"/>
      <c r="BB1" s="75"/>
      <c r="BC1" s="75"/>
      <c r="BD1" s="75"/>
      <c r="BE1" s="75"/>
      <c r="BF1" s="75"/>
      <c r="BG1" s="75"/>
      <c r="BH1" s="75"/>
      <c r="BI1" s="75"/>
      <c r="BJ1" s="75"/>
      <c r="BK1" s="75"/>
      <c r="BL1" s="75"/>
      <c r="BM1" s="75"/>
      <c r="BN1" s="75"/>
      <c r="BO1" s="75"/>
      <c r="BP1" s="75"/>
      <c r="BQ1" s="75"/>
      <c r="BR1" s="75"/>
      <c r="BS1" s="75"/>
      <c r="BT1" s="75"/>
      <c r="BU1" s="75"/>
      <c r="BV1" s="75"/>
      <c r="BW1" s="75"/>
      <c r="BX1" s="75"/>
      <c r="BY1" s="75"/>
      <c r="BZ1" s="75"/>
      <c r="CA1" s="75"/>
      <c r="CB1" s="75"/>
      <c r="CC1" s="75"/>
      <c r="CD1" s="75"/>
      <c r="CE1" s="75"/>
      <c r="CF1" s="75"/>
      <c r="CG1" s="75"/>
      <c r="CH1" s="75"/>
      <c r="CI1" s="75"/>
      <c r="CJ1" s="75"/>
      <c r="CK1" s="75"/>
      <c r="CL1" s="75"/>
      <c r="CM1" s="75"/>
    </row>
    <row r="2" spans="1:91" ht="18" customHeight="1" x14ac:dyDescent="0.25">
      <c r="A2" s="75"/>
      <c r="B2" s="723" t="s">
        <v>151</v>
      </c>
      <c r="C2" s="724"/>
      <c r="D2" s="724"/>
      <c r="E2" s="724"/>
      <c r="F2" s="724"/>
      <c r="G2" s="724"/>
      <c r="H2" s="724"/>
      <c r="I2" s="724"/>
      <c r="J2" s="632" t="s">
        <v>2</v>
      </c>
      <c r="K2" s="632"/>
      <c r="L2" s="632"/>
      <c r="M2" s="632"/>
      <c r="N2" s="632"/>
      <c r="O2" s="632"/>
      <c r="P2" s="632"/>
      <c r="Q2" s="632"/>
      <c r="R2" s="632"/>
      <c r="S2" s="632"/>
      <c r="T2" s="632"/>
      <c r="U2" s="632"/>
      <c r="V2" s="632"/>
      <c r="W2" s="632"/>
      <c r="X2" s="632"/>
      <c r="Y2" s="632"/>
      <c r="Z2" s="632"/>
      <c r="AA2" s="632"/>
      <c r="AB2" s="632"/>
      <c r="AC2" s="632"/>
      <c r="AD2" s="632"/>
      <c r="AE2" s="632"/>
      <c r="AF2" s="632"/>
      <c r="AG2" s="632"/>
      <c r="AH2" s="632"/>
      <c r="AI2" s="632"/>
      <c r="AJ2" s="632"/>
      <c r="AK2" s="632"/>
      <c r="AL2" s="632"/>
      <c r="AM2" s="632"/>
      <c r="AN2" s="75"/>
      <c r="AO2" s="75"/>
      <c r="AP2" s="75"/>
      <c r="AQ2" s="75"/>
      <c r="AR2" s="75"/>
      <c r="AS2" s="75"/>
      <c r="AT2" s="75"/>
      <c r="AU2" s="75"/>
      <c r="AV2" s="75"/>
      <c r="AW2" s="75"/>
      <c r="AX2" s="75"/>
      <c r="AY2" s="75"/>
      <c r="AZ2" s="75"/>
      <c r="BA2" s="75"/>
      <c r="BB2" s="75"/>
      <c r="BC2" s="75"/>
      <c r="BD2" s="75"/>
      <c r="BE2" s="75"/>
      <c r="BF2" s="75"/>
      <c r="BG2" s="75"/>
      <c r="BH2" s="75"/>
      <c r="BI2" s="75"/>
      <c r="BJ2" s="75"/>
      <c r="BK2" s="75"/>
      <c r="BL2" s="75"/>
      <c r="BM2" s="75"/>
      <c r="BN2" s="75"/>
      <c r="BO2" s="75"/>
      <c r="BP2" s="75"/>
      <c r="BQ2" s="75"/>
      <c r="BR2" s="75"/>
      <c r="BS2" s="75"/>
      <c r="BT2" s="75"/>
      <c r="BU2" s="75"/>
      <c r="BV2" s="75"/>
      <c r="BW2" s="75"/>
      <c r="BX2" s="75"/>
      <c r="BY2" s="75"/>
      <c r="BZ2" s="75"/>
      <c r="CA2" s="75"/>
      <c r="CB2" s="75"/>
      <c r="CC2" s="75"/>
      <c r="CD2" s="75"/>
      <c r="CE2" s="75"/>
      <c r="CF2" s="75"/>
      <c r="CG2" s="75"/>
      <c r="CH2" s="75"/>
      <c r="CI2" s="75"/>
      <c r="CJ2" s="75"/>
      <c r="CK2" s="75"/>
      <c r="CL2" s="75"/>
      <c r="CM2" s="75"/>
    </row>
    <row r="3" spans="1:91" ht="18.75" customHeight="1" x14ac:dyDescent="0.25">
      <c r="A3" s="75"/>
      <c r="B3" s="724"/>
      <c r="C3" s="724"/>
      <c r="D3" s="724"/>
      <c r="E3" s="724"/>
      <c r="F3" s="724"/>
      <c r="G3" s="724"/>
      <c r="H3" s="724"/>
      <c r="I3" s="724"/>
      <c r="J3" s="632"/>
      <c r="K3" s="632"/>
      <c r="L3" s="632"/>
      <c r="M3" s="632"/>
      <c r="N3" s="632"/>
      <c r="O3" s="632"/>
      <c r="P3" s="632"/>
      <c r="Q3" s="632"/>
      <c r="R3" s="632"/>
      <c r="S3" s="632"/>
      <c r="T3" s="632"/>
      <c r="U3" s="632"/>
      <c r="V3" s="632"/>
      <c r="W3" s="632"/>
      <c r="X3" s="632"/>
      <c r="Y3" s="632"/>
      <c r="Z3" s="632"/>
      <c r="AA3" s="632"/>
      <c r="AB3" s="632"/>
      <c r="AC3" s="632"/>
      <c r="AD3" s="632"/>
      <c r="AE3" s="632"/>
      <c r="AF3" s="632"/>
      <c r="AG3" s="632"/>
      <c r="AH3" s="632"/>
      <c r="AI3" s="632"/>
      <c r="AJ3" s="632"/>
      <c r="AK3" s="632"/>
      <c r="AL3" s="632"/>
      <c r="AM3" s="632"/>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row>
    <row r="4" spans="1:91" ht="15" customHeight="1" x14ac:dyDescent="0.25">
      <c r="A4" s="75"/>
      <c r="B4" s="724"/>
      <c r="C4" s="724"/>
      <c r="D4" s="724"/>
      <c r="E4" s="724"/>
      <c r="F4" s="724"/>
      <c r="G4" s="724"/>
      <c r="H4" s="724"/>
      <c r="I4" s="724"/>
      <c r="J4" s="632"/>
      <c r="K4" s="632"/>
      <c r="L4" s="632"/>
      <c r="M4" s="632"/>
      <c r="N4" s="632"/>
      <c r="O4" s="632"/>
      <c r="P4" s="632"/>
      <c r="Q4" s="632"/>
      <c r="R4" s="632"/>
      <c r="S4" s="632"/>
      <c r="T4" s="632"/>
      <c r="U4" s="632"/>
      <c r="V4" s="632"/>
      <c r="W4" s="632"/>
      <c r="X4" s="632"/>
      <c r="Y4" s="632"/>
      <c r="Z4" s="632"/>
      <c r="AA4" s="632"/>
      <c r="AB4" s="632"/>
      <c r="AC4" s="632"/>
      <c r="AD4" s="632"/>
      <c r="AE4" s="632"/>
      <c r="AF4" s="632"/>
      <c r="AG4" s="632"/>
      <c r="AH4" s="632"/>
      <c r="AI4" s="632"/>
      <c r="AJ4" s="632"/>
      <c r="AK4" s="632"/>
      <c r="AL4" s="632"/>
      <c r="AM4" s="632"/>
      <c r="AN4" s="75"/>
      <c r="AO4" s="75"/>
      <c r="AP4" s="75"/>
      <c r="AQ4" s="75"/>
      <c r="AR4" s="75"/>
      <c r="AS4" s="75"/>
      <c r="AT4" s="75"/>
      <c r="AU4" s="75"/>
      <c r="AV4" s="75"/>
      <c r="AW4" s="75"/>
      <c r="AX4" s="75"/>
      <c r="AY4" s="75"/>
      <c r="AZ4" s="75"/>
      <c r="BA4" s="75"/>
      <c r="BB4" s="75"/>
      <c r="BC4" s="75"/>
      <c r="BD4" s="75"/>
      <c r="BE4" s="75"/>
      <c r="BF4" s="75"/>
      <c r="BG4" s="75"/>
      <c r="BH4" s="75"/>
      <c r="BI4" s="75"/>
      <c r="BJ4" s="75"/>
      <c r="BK4" s="75"/>
      <c r="BL4" s="75"/>
      <c r="BM4" s="75"/>
      <c r="BN4" s="75"/>
      <c r="BO4" s="75"/>
      <c r="BP4" s="75"/>
      <c r="BQ4" s="75"/>
      <c r="BR4" s="75"/>
      <c r="BS4" s="75"/>
      <c r="BT4" s="75"/>
      <c r="BU4" s="75"/>
      <c r="BV4" s="75"/>
      <c r="BW4" s="75"/>
      <c r="BX4" s="75"/>
      <c r="BY4" s="75"/>
      <c r="BZ4" s="75"/>
      <c r="CA4" s="75"/>
      <c r="CB4" s="75"/>
      <c r="CC4" s="75"/>
      <c r="CD4" s="75"/>
      <c r="CE4" s="75"/>
      <c r="CF4" s="75"/>
      <c r="CG4" s="75"/>
      <c r="CH4" s="75"/>
      <c r="CI4" s="75"/>
      <c r="CJ4" s="75"/>
      <c r="CK4" s="75"/>
      <c r="CL4" s="75"/>
      <c r="CM4" s="75"/>
    </row>
    <row r="5" spans="1:91" ht="15.75" thickBot="1" x14ac:dyDescent="0.3">
      <c r="A5" s="75"/>
      <c r="B5" s="75"/>
      <c r="C5" s="75"/>
      <c r="D5" s="75"/>
      <c r="E5" s="75"/>
      <c r="F5" s="75"/>
      <c r="G5" s="75"/>
      <c r="H5" s="75"/>
      <c r="I5" s="75"/>
      <c r="J5" s="75"/>
      <c r="K5" s="75"/>
      <c r="L5" s="75"/>
      <c r="M5" s="75"/>
      <c r="N5" s="75"/>
      <c r="O5" s="75"/>
      <c r="P5" s="75"/>
      <c r="Q5" s="75"/>
      <c r="R5" s="75"/>
      <c r="S5" s="75"/>
      <c r="T5" s="75"/>
      <c r="U5" s="75"/>
      <c r="V5" s="75"/>
      <c r="W5" s="75"/>
      <c r="X5" s="75"/>
      <c r="Y5" s="75"/>
      <c r="Z5" s="75"/>
      <c r="AA5" s="75"/>
      <c r="AB5" s="75"/>
      <c r="AC5" s="75"/>
      <c r="AD5" s="75"/>
      <c r="AE5" s="75"/>
      <c r="AF5" s="75"/>
      <c r="AG5" s="75"/>
      <c r="AH5" s="75"/>
      <c r="AI5" s="75"/>
      <c r="AJ5" s="75"/>
      <c r="AK5" s="75"/>
      <c r="AL5" s="75"/>
      <c r="AM5" s="75"/>
      <c r="AN5" s="75"/>
      <c r="AO5" s="75"/>
      <c r="AP5" s="75"/>
      <c r="AQ5" s="75"/>
      <c r="AR5" s="75"/>
      <c r="AS5" s="75"/>
      <c r="AT5" s="75"/>
      <c r="AU5" s="75"/>
      <c r="AV5" s="75"/>
      <c r="AW5" s="75"/>
      <c r="AX5" s="75"/>
      <c r="AY5" s="75"/>
      <c r="AZ5" s="75"/>
      <c r="BA5" s="75"/>
      <c r="BB5" s="75"/>
      <c r="BC5" s="75"/>
      <c r="BD5" s="75"/>
      <c r="BE5" s="75"/>
      <c r="BF5" s="75"/>
      <c r="BG5" s="75"/>
      <c r="BH5" s="75"/>
      <c r="BI5" s="75"/>
      <c r="BJ5" s="75"/>
      <c r="BK5" s="75"/>
      <c r="BL5" s="75"/>
      <c r="BM5" s="75"/>
      <c r="BN5" s="75"/>
      <c r="BO5" s="75"/>
      <c r="BP5" s="75"/>
      <c r="BQ5" s="75"/>
      <c r="BR5" s="75"/>
      <c r="BS5" s="75"/>
      <c r="BT5" s="75"/>
      <c r="BU5" s="75"/>
    </row>
    <row r="6" spans="1:91" ht="15" customHeight="1" x14ac:dyDescent="0.25">
      <c r="A6" s="75"/>
      <c r="B6" s="579" t="s">
        <v>4</v>
      </c>
      <c r="C6" s="579"/>
      <c r="D6" s="580"/>
      <c r="E6" s="707" t="s">
        <v>111</v>
      </c>
      <c r="F6" s="708"/>
      <c r="G6" s="708"/>
      <c r="H6" s="708"/>
      <c r="I6" s="725"/>
      <c r="J6" s="38" t="e">
        <f>IF(AND(Riesgos!#REF!="Muy Alta",Riesgos!#REF!="Leve"),CONCATENATE("R1C",Riesgos!#REF!),"")</f>
        <v>#REF!</v>
      </c>
      <c r="K6" s="39" t="e">
        <f>IF(AND(Riesgos!#REF!="Muy Alta",Riesgos!#REF!="Leve"),CONCATENATE("R1C",Riesgos!#REF!),"")</f>
        <v>#REF!</v>
      </c>
      <c r="L6" s="39" t="e">
        <f>IF(AND(Riesgos!#REF!="Muy Alta",Riesgos!#REF!="Leve"),CONCATENATE("R1C",Riesgos!#REF!),"")</f>
        <v>#REF!</v>
      </c>
      <c r="M6" s="39" t="e">
        <f>IF(AND(Riesgos!#REF!="Muy Alta",Riesgos!#REF!="Leve"),CONCATENATE("R1C",Riesgos!#REF!),"")</f>
        <v>#REF!</v>
      </c>
      <c r="N6" s="39" t="e">
        <f>IF(AND(Riesgos!#REF!="Muy Alta",Riesgos!#REF!="Leve"),CONCATENATE("R1C",Riesgos!#REF!),"")</f>
        <v>#REF!</v>
      </c>
      <c r="O6" s="40" t="e">
        <f>IF(AND(Riesgos!#REF!="Muy Alta",Riesgos!#REF!="Leve"),CONCATENATE("R1C",Riesgos!#REF!),"")</f>
        <v>#REF!</v>
      </c>
      <c r="P6" s="38" t="e">
        <f>IF(AND(Riesgos!#REF!="Muy Alta",Riesgos!#REF!="Menor"),CONCATENATE("R1C",Riesgos!#REF!),"")</f>
        <v>#REF!</v>
      </c>
      <c r="Q6" s="39" t="e">
        <f>IF(AND(Riesgos!#REF!="Muy Alta",Riesgos!#REF!="Menor"),CONCATENATE("R1C",Riesgos!#REF!),"")</f>
        <v>#REF!</v>
      </c>
      <c r="R6" s="39" t="e">
        <f>IF(AND(Riesgos!#REF!="Muy Alta",Riesgos!#REF!="Menor"),CONCATENATE("R1C",Riesgos!#REF!),"")</f>
        <v>#REF!</v>
      </c>
      <c r="S6" s="39" t="e">
        <f>IF(AND(Riesgos!#REF!="Muy Alta",Riesgos!#REF!="Menor"),CONCATENATE("R1C",Riesgos!#REF!),"")</f>
        <v>#REF!</v>
      </c>
      <c r="T6" s="39" t="e">
        <f>IF(AND(Riesgos!#REF!="Muy Alta",Riesgos!#REF!="Menor"),CONCATENATE("R1C",Riesgos!#REF!),"")</f>
        <v>#REF!</v>
      </c>
      <c r="U6" s="40" t="e">
        <f>IF(AND(Riesgos!#REF!="Muy Alta",Riesgos!#REF!="Menor"),CONCATENATE("R1C",Riesgos!#REF!),"")</f>
        <v>#REF!</v>
      </c>
      <c r="V6" s="38" t="e">
        <f>IF(AND(Riesgos!#REF!="Muy Alta",Riesgos!#REF!="Moderado"),CONCATENATE("R1C",Riesgos!#REF!),"")</f>
        <v>#REF!</v>
      </c>
      <c r="W6" s="39" t="e">
        <f>IF(AND(Riesgos!#REF!="Muy Alta",Riesgos!#REF!="Moderado"),CONCATENATE("R1C",Riesgos!#REF!),"")</f>
        <v>#REF!</v>
      </c>
      <c r="X6" s="39" t="e">
        <f>IF(AND(Riesgos!#REF!="Muy Alta",Riesgos!#REF!="Moderado"),CONCATENATE("R1C",Riesgos!#REF!),"")</f>
        <v>#REF!</v>
      </c>
      <c r="Y6" s="39" t="e">
        <f>IF(AND(Riesgos!#REF!="Muy Alta",Riesgos!#REF!="Moderado"),CONCATENATE("R1C",Riesgos!#REF!),"")</f>
        <v>#REF!</v>
      </c>
      <c r="Z6" s="39" t="e">
        <f>IF(AND(Riesgos!#REF!="Muy Alta",Riesgos!#REF!="Moderado"),CONCATENATE("R1C",Riesgos!#REF!),"")</f>
        <v>#REF!</v>
      </c>
      <c r="AA6" s="40" t="e">
        <f>IF(AND(Riesgos!#REF!="Muy Alta",Riesgos!#REF!="Moderado"),CONCATENATE("R1C",Riesgos!#REF!),"")</f>
        <v>#REF!</v>
      </c>
      <c r="AB6" s="38" t="e">
        <f>IF(AND(Riesgos!#REF!="Muy Alta",Riesgos!#REF!="Mayor"),CONCATENATE("R1C",Riesgos!#REF!),"")</f>
        <v>#REF!</v>
      </c>
      <c r="AC6" s="39" t="e">
        <f>IF(AND(Riesgos!#REF!="Muy Alta",Riesgos!#REF!="Mayor"),CONCATENATE("R1C",Riesgos!#REF!),"")</f>
        <v>#REF!</v>
      </c>
      <c r="AD6" s="39" t="e">
        <f>IF(AND(Riesgos!#REF!="Muy Alta",Riesgos!#REF!="Mayor"),CONCATENATE("R1C",Riesgos!#REF!),"")</f>
        <v>#REF!</v>
      </c>
      <c r="AE6" s="39" t="e">
        <f>IF(AND(Riesgos!#REF!="Muy Alta",Riesgos!#REF!="Mayor"),CONCATENATE("R1C",Riesgos!#REF!),"")</f>
        <v>#REF!</v>
      </c>
      <c r="AF6" s="39" t="e">
        <f>IF(AND(Riesgos!#REF!="Muy Alta",Riesgos!#REF!="Mayor"),CONCATENATE("R1C",Riesgos!#REF!),"")</f>
        <v>#REF!</v>
      </c>
      <c r="AG6" s="40" t="e">
        <f>IF(AND(Riesgos!#REF!="Muy Alta",Riesgos!#REF!="Mayor"),CONCATENATE("R1C",Riesgos!#REF!),"")</f>
        <v>#REF!</v>
      </c>
      <c r="AH6" s="41" t="e">
        <f>IF(AND(Riesgos!#REF!="Muy Alta",Riesgos!#REF!="Catastrófico"),CONCATENATE("R1C",Riesgos!#REF!),"")</f>
        <v>#REF!</v>
      </c>
      <c r="AI6" s="42" t="e">
        <f>IF(AND(Riesgos!#REF!="Muy Alta",Riesgos!#REF!="Catastrófico"),CONCATENATE("R1C",Riesgos!#REF!),"")</f>
        <v>#REF!</v>
      </c>
      <c r="AJ6" s="42" t="e">
        <f>IF(AND(Riesgos!#REF!="Muy Alta",Riesgos!#REF!="Catastrófico"),CONCATENATE("R1C",Riesgos!#REF!),"")</f>
        <v>#REF!</v>
      </c>
      <c r="AK6" s="42" t="e">
        <f>IF(AND(Riesgos!#REF!="Muy Alta",Riesgos!#REF!="Catastrófico"),CONCATENATE("R1C",Riesgos!#REF!),"")</f>
        <v>#REF!</v>
      </c>
      <c r="AL6" s="42" t="e">
        <f>IF(AND(Riesgos!#REF!="Muy Alta",Riesgos!#REF!="Catastrófico"),CONCATENATE("R1C",Riesgos!#REF!),"")</f>
        <v>#REF!</v>
      </c>
      <c r="AM6" s="43" t="e">
        <f>IF(AND(Riesgos!#REF!="Muy Alta",Riesgos!#REF!="Catastrófico"),CONCATENATE("R1C",Riesgos!#REF!),"")</f>
        <v>#REF!</v>
      </c>
      <c r="AN6" s="75"/>
      <c r="AO6" s="714" t="s">
        <v>74</v>
      </c>
      <c r="AP6" s="715"/>
      <c r="AQ6" s="715"/>
      <c r="AR6" s="715"/>
      <c r="AS6" s="715"/>
      <c r="AT6" s="716"/>
      <c r="AU6" s="75"/>
      <c r="AV6" s="75"/>
      <c r="AW6" s="75"/>
      <c r="AX6" s="75"/>
      <c r="AY6" s="75"/>
      <c r="AZ6" s="75"/>
      <c r="BA6" s="75"/>
      <c r="BB6" s="75"/>
      <c r="BC6" s="75"/>
      <c r="BD6" s="75"/>
      <c r="BE6" s="75"/>
      <c r="BF6" s="75"/>
      <c r="BG6" s="75"/>
      <c r="BH6" s="75"/>
      <c r="BI6" s="75"/>
      <c r="BJ6" s="75"/>
      <c r="BK6" s="75"/>
      <c r="BL6" s="75"/>
      <c r="BM6" s="75"/>
      <c r="BN6" s="75"/>
      <c r="BO6" s="75"/>
      <c r="BP6" s="75"/>
      <c r="BQ6" s="75"/>
      <c r="BR6" s="75"/>
      <c r="BS6" s="75"/>
      <c r="BT6" s="75"/>
      <c r="BU6" s="75"/>
      <c r="BV6" s="75"/>
      <c r="BW6" s="75"/>
      <c r="BX6" s="75"/>
    </row>
    <row r="7" spans="1:91" ht="15" customHeight="1" x14ac:dyDescent="0.25">
      <c r="A7" s="75"/>
      <c r="B7" s="579"/>
      <c r="C7" s="579"/>
      <c r="D7" s="580"/>
      <c r="E7" s="711"/>
      <c r="F7" s="710"/>
      <c r="G7" s="710"/>
      <c r="H7" s="710"/>
      <c r="I7" s="726"/>
      <c r="J7" s="44" t="e">
        <f>IF(AND(Riesgos!#REF!="Muy Alta",Riesgos!#REF!="Leve"),CONCATENATE("R2C",Riesgos!#REF!),"")</f>
        <v>#REF!</v>
      </c>
      <c r="K7" s="45" t="e">
        <f>IF(AND(Riesgos!#REF!="Muy Alta",Riesgos!#REF!="Leve"),CONCATENATE("R2C",Riesgos!#REF!),"")</f>
        <v>#REF!</v>
      </c>
      <c r="L7" s="45" t="e">
        <f>IF(AND(Riesgos!#REF!="Muy Alta",Riesgos!#REF!="Leve"),CONCATENATE("R2C",Riesgos!#REF!),"")</f>
        <v>#REF!</v>
      </c>
      <c r="M7" s="45" t="e">
        <f>IF(AND(Riesgos!#REF!="Muy Alta",Riesgos!#REF!="Leve"),CONCATENATE("R2C",Riesgos!#REF!),"")</f>
        <v>#REF!</v>
      </c>
      <c r="N7" s="45" t="e">
        <f>IF(AND(Riesgos!#REF!="Muy Alta",Riesgos!#REF!="Leve"),CONCATENATE("R2C",Riesgos!#REF!),"")</f>
        <v>#REF!</v>
      </c>
      <c r="O7" s="46" t="e">
        <f>IF(AND(Riesgos!#REF!="Muy Alta",Riesgos!#REF!="Leve"),CONCATENATE("R2C",Riesgos!#REF!),"")</f>
        <v>#REF!</v>
      </c>
      <c r="P7" s="44" t="e">
        <f>IF(AND(Riesgos!#REF!="Muy Alta",Riesgos!#REF!="Menor"),CONCATENATE("R2C",Riesgos!#REF!),"")</f>
        <v>#REF!</v>
      </c>
      <c r="Q7" s="45" t="e">
        <f>IF(AND(Riesgos!#REF!="Muy Alta",Riesgos!#REF!="Menor"),CONCATENATE("R2C",Riesgos!#REF!),"")</f>
        <v>#REF!</v>
      </c>
      <c r="R7" s="45" t="e">
        <f>IF(AND(Riesgos!#REF!="Muy Alta",Riesgos!#REF!="Menor"),CONCATENATE("R2C",Riesgos!#REF!),"")</f>
        <v>#REF!</v>
      </c>
      <c r="S7" s="45" t="e">
        <f>IF(AND(Riesgos!#REF!="Muy Alta",Riesgos!#REF!="Menor"),CONCATENATE("R2C",Riesgos!#REF!),"")</f>
        <v>#REF!</v>
      </c>
      <c r="T7" s="45" t="e">
        <f>IF(AND(Riesgos!#REF!="Muy Alta",Riesgos!#REF!="Menor"),CONCATENATE("R2C",Riesgos!#REF!),"")</f>
        <v>#REF!</v>
      </c>
      <c r="U7" s="46" t="e">
        <f>IF(AND(Riesgos!#REF!="Muy Alta",Riesgos!#REF!="Menor"),CONCATENATE("R2C",Riesgos!#REF!),"")</f>
        <v>#REF!</v>
      </c>
      <c r="V7" s="44" t="e">
        <f>IF(AND(Riesgos!#REF!="Muy Alta",Riesgos!#REF!="Moderado"),CONCATENATE("R2C",Riesgos!#REF!),"")</f>
        <v>#REF!</v>
      </c>
      <c r="W7" s="45" t="e">
        <f>IF(AND(Riesgos!#REF!="Muy Alta",Riesgos!#REF!="Moderado"),CONCATENATE("R2C",Riesgos!#REF!),"")</f>
        <v>#REF!</v>
      </c>
      <c r="X7" s="45" t="e">
        <f>IF(AND(Riesgos!#REF!="Muy Alta",Riesgos!#REF!="Moderado"),CONCATENATE("R2C",Riesgos!#REF!),"")</f>
        <v>#REF!</v>
      </c>
      <c r="Y7" s="45" t="e">
        <f>IF(AND(Riesgos!#REF!="Muy Alta",Riesgos!#REF!="Moderado"),CONCATENATE("R2C",Riesgos!#REF!),"")</f>
        <v>#REF!</v>
      </c>
      <c r="Z7" s="45" t="e">
        <f>IF(AND(Riesgos!#REF!="Muy Alta",Riesgos!#REF!="Moderado"),CONCATENATE("R2C",Riesgos!#REF!),"")</f>
        <v>#REF!</v>
      </c>
      <c r="AA7" s="46" t="e">
        <f>IF(AND(Riesgos!#REF!="Muy Alta",Riesgos!#REF!="Moderado"),CONCATENATE("R2C",Riesgos!#REF!),"")</f>
        <v>#REF!</v>
      </c>
      <c r="AB7" s="44" t="e">
        <f>IF(AND(Riesgos!#REF!="Muy Alta",Riesgos!#REF!="Mayor"),CONCATENATE("R2C",Riesgos!#REF!),"")</f>
        <v>#REF!</v>
      </c>
      <c r="AC7" s="45" t="e">
        <f>IF(AND(Riesgos!#REF!="Muy Alta",Riesgos!#REF!="Mayor"),CONCATENATE("R2C",Riesgos!#REF!),"")</f>
        <v>#REF!</v>
      </c>
      <c r="AD7" s="45" t="e">
        <f>IF(AND(Riesgos!#REF!="Muy Alta",Riesgos!#REF!="Mayor"),CONCATENATE("R2C",Riesgos!#REF!),"")</f>
        <v>#REF!</v>
      </c>
      <c r="AE7" s="45" t="e">
        <f>IF(AND(Riesgos!#REF!="Muy Alta",Riesgos!#REF!="Mayor"),CONCATENATE("R2C",Riesgos!#REF!),"")</f>
        <v>#REF!</v>
      </c>
      <c r="AF7" s="45" t="e">
        <f>IF(AND(Riesgos!#REF!="Muy Alta",Riesgos!#REF!="Mayor"),CONCATENATE("R2C",Riesgos!#REF!),"")</f>
        <v>#REF!</v>
      </c>
      <c r="AG7" s="46" t="e">
        <f>IF(AND(Riesgos!#REF!="Muy Alta",Riesgos!#REF!="Mayor"),CONCATENATE("R2C",Riesgos!#REF!),"")</f>
        <v>#REF!</v>
      </c>
      <c r="AH7" s="47" t="e">
        <f>IF(AND(Riesgos!#REF!="Muy Alta",Riesgos!#REF!="Catastrófico"),CONCATENATE("R2C",Riesgos!#REF!),"")</f>
        <v>#REF!</v>
      </c>
      <c r="AI7" s="48" t="e">
        <f>IF(AND(Riesgos!#REF!="Muy Alta",Riesgos!#REF!="Catastrófico"),CONCATENATE("R2C",Riesgos!#REF!),"")</f>
        <v>#REF!</v>
      </c>
      <c r="AJ7" s="48" t="e">
        <f>IF(AND(Riesgos!#REF!="Muy Alta",Riesgos!#REF!="Catastrófico"),CONCATENATE("R2C",Riesgos!#REF!),"")</f>
        <v>#REF!</v>
      </c>
      <c r="AK7" s="48" t="e">
        <f>IF(AND(Riesgos!#REF!="Muy Alta",Riesgos!#REF!="Catastrófico"),CONCATENATE("R2C",Riesgos!#REF!),"")</f>
        <v>#REF!</v>
      </c>
      <c r="AL7" s="48" t="e">
        <f>IF(AND(Riesgos!#REF!="Muy Alta",Riesgos!#REF!="Catastrófico"),CONCATENATE("R2C",Riesgos!#REF!),"")</f>
        <v>#REF!</v>
      </c>
      <c r="AM7" s="49" t="e">
        <f>IF(AND(Riesgos!#REF!="Muy Alta",Riesgos!#REF!="Catastrófico"),CONCATENATE("R2C",Riesgos!#REF!),"")</f>
        <v>#REF!</v>
      </c>
      <c r="AN7" s="75"/>
      <c r="AO7" s="717"/>
      <c r="AP7" s="718"/>
      <c r="AQ7" s="718"/>
      <c r="AR7" s="718"/>
      <c r="AS7" s="718"/>
      <c r="AT7" s="719"/>
      <c r="AU7" s="75"/>
      <c r="AV7" s="75"/>
      <c r="AW7" s="75"/>
      <c r="AX7" s="75"/>
      <c r="AY7" s="75"/>
      <c r="AZ7" s="75"/>
      <c r="BA7" s="75"/>
      <c r="BB7" s="75"/>
      <c r="BC7" s="75"/>
      <c r="BD7" s="75"/>
      <c r="BE7" s="75"/>
      <c r="BF7" s="75"/>
      <c r="BG7" s="75"/>
      <c r="BH7" s="75"/>
      <c r="BI7" s="75"/>
      <c r="BJ7" s="75"/>
      <c r="BK7" s="75"/>
      <c r="BL7" s="75"/>
      <c r="BM7" s="75"/>
      <c r="BN7" s="75"/>
      <c r="BO7" s="75"/>
      <c r="BP7" s="75"/>
      <c r="BQ7" s="75"/>
      <c r="BR7" s="75"/>
      <c r="BS7" s="75"/>
      <c r="BT7" s="75"/>
      <c r="BU7" s="75"/>
      <c r="BV7" s="75"/>
      <c r="BW7" s="75"/>
      <c r="BX7" s="75"/>
    </row>
    <row r="8" spans="1:91" ht="15" customHeight="1" x14ac:dyDescent="0.25">
      <c r="A8" s="75"/>
      <c r="B8" s="579"/>
      <c r="C8" s="579"/>
      <c r="D8" s="580"/>
      <c r="E8" s="711"/>
      <c r="F8" s="710"/>
      <c r="G8" s="710"/>
      <c r="H8" s="710"/>
      <c r="I8" s="726"/>
      <c r="J8" s="44" t="e">
        <f>IF(AND(Riesgos!#REF!="Muy Alta",Riesgos!#REF!="Leve"),CONCATENATE("R3C",Riesgos!#REF!),"")</f>
        <v>#REF!</v>
      </c>
      <c r="K8" s="45" t="e">
        <f>IF(AND(Riesgos!#REF!="Muy Alta",Riesgos!#REF!="Leve"),CONCATENATE("R3C",Riesgos!#REF!),"")</f>
        <v>#REF!</v>
      </c>
      <c r="L8" s="45" t="e">
        <f>IF(AND(Riesgos!#REF!="Muy Alta",Riesgos!#REF!="Leve"),CONCATENATE("R3C",Riesgos!#REF!),"")</f>
        <v>#REF!</v>
      </c>
      <c r="M8" s="45" t="e">
        <f>IF(AND(Riesgos!#REF!="Muy Alta",Riesgos!#REF!="Leve"),CONCATENATE("R3C",Riesgos!#REF!),"")</f>
        <v>#REF!</v>
      </c>
      <c r="N8" s="45" t="e">
        <f>IF(AND(Riesgos!#REF!="Muy Alta",Riesgos!#REF!="Leve"),CONCATENATE("R3C",Riesgos!#REF!),"")</f>
        <v>#REF!</v>
      </c>
      <c r="O8" s="46" t="e">
        <f>IF(AND(Riesgos!#REF!="Muy Alta",Riesgos!#REF!="Leve"),CONCATENATE("R3C",Riesgos!#REF!),"")</f>
        <v>#REF!</v>
      </c>
      <c r="P8" s="44" t="e">
        <f>IF(AND(Riesgos!#REF!="Muy Alta",Riesgos!#REF!="Menor"),CONCATENATE("R3C",Riesgos!#REF!),"")</f>
        <v>#REF!</v>
      </c>
      <c r="Q8" s="45" t="e">
        <f>IF(AND(Riesgos!#REF!="Muy Alta",Riesgos!#REF!="Menor"),CONCATENATE("R3C",Riesgos!#REF!),"")</f>
        <v>#REF!</v>
      </c>
      <c r="R8" s="45" t="e">
        <f>IF(AND(Riesgos!#REF!="Muy Alta",Riesgos!#REF!="Menor"),CONCATENATE("R3C",Riesgos!#REF!),"")</f>
        <v>#REF!</v>
      </c>
      <c r="S8" s="45" t="e">
        <f>IF(AND(Riesgos!#REF!="Muy Alta",Riesgos!#REF!="Menor"),CONCATENATE("R3C",Riesgos!#REF!),"")</f>
        <v>#REF!</v>
      </c>
      <c r="T8" s="45" t="e">
        <f>IF(AND(Riesgos!#REF!="Muy Alta",Riesgos!#REF!="Menor"),CONCATENATE("R3C",Riesgos!#REF!),"")</f>
        <v>#REF!</v>
      </c>
      <c r="U8" s="46" t="e">
        <f>IF(AND(Riesgos!#REF!="Muy Alta",Riesgos!#REF!="Menor"),CONCATENATE("R3C",Riesgos!#REF!),"")</f>
        <v>#REF!</v>
      </c>
      <c r="V8" s="44" t="e">
        <f>IF(AND(Riesgos!#REF!="Muy Alta",Riesgos!#REF!="Moderado"),CONCATENATE("R3C",Riesgos!#REF!),"")</f>
        <v>#REF!</v>
      </c>
      <c r="W8" s="45" t="e">
        <f>IF(AND(Riesgos!#REF!="Muy Alta",Riesgos!#REF!="Moderado"),CONCATENATE("R3C",Riesgos!#REF!),"")</f>
        <v>#REF!</v>
      </c>
      <c r="X8" s="45" t="e">
        <f>IF(AND(Riesgos!#REF!="Muy Alta",Riesgos!#REF!="Moderado"),CONCATENATE("R3C",Riesgos!#REF!),"")</f>
        <v>#REF!</v>
      </c>
      <c r="Y8" s="45" t="e">
        <f>IF(AND(Riesgos!#REF!="Muy Alta",Riesgos!#REF!="Moderado"),CONCATENATE("R3C",Riesgos!#REF!),"")</f>
        <v>#REF!</v>
      </c>
      <c r="Z8" s="45" t="e">
        <f>IF(AND(Riesgos!#REF!="Muy Alta",Riesgos!#REF!="Moderado"),CONCATENATE("R3C",Riesgos!#REF!),"")</f>
        <v>#REF!</v>
      </c>
      <c r="AA8" s="46" t="e">
        <f>IF(AND(Riesgos!#REF!="Muy Alta",Riesgos!#REF!="Moderado"),CONCATENATE("R3C",Riesgos!#REF!),"")</f>
        <v>#REF!</v>
      </c>
      <c r="AB8" s="44" t="e">
        <f>IF(AND(Riesgos!#REF!="Muy Alta",Riesgos!#REF!="Mayor"),CONCATENATE("R3C",Riesgos!#REF!),"")</f>
        <v>#REF!</v>
      </c>
      <c r="AC8" s="45" t="e">
        <f>IF(AND(Riesgos!#REF!="Muy Alta",Riesgos!#REF!="Mayor"),CONCATENATE("R3C",Riesgos!#REF!),"")</f>
        <v>#REF!</v>
      </c>
      <c r="AD8" s="45" t="e">
        <f>IF(AND(Riesgos!#REF!="Muy Alta",Riesgos!#REF!="Mayor"),CONCATENATE("R3C",Riesgos!#REF!),"")</f>
        <v>#REF!</v>
      </c>
      <c r="AE8" s="45" t="e">
        <f>IF(AND(Riesgos!#REF!="Muy Alta",Riesgos!#REF!="Mayor"),CONCATENATE("R3C",Riesgos!#REF!),"")</f>
        <v>#REF!</v>
      </c>
      <c r="AF8" s="45" t="e">
        <f>IF(AND(Riesgos!#REF!="Muy Alta",Riesgos!#REF!="Mayor"),CONCATENATE("R3C",Riesgos!#REF!),"")</f>
        <v>#REF!</v>
      </c>
      <c r="AG8" s="46" t="e">
        <f>IF(AND(Riesgos!#REF!="Muy Alta",Riesgos!#REF!="Mayor"),CONCATENATE("R3C",Riesgos!#REF!),"")</f>
        <v>#REF!</v>
      </c>
      <c r="AH8" s="47" t="e">
        <f>IF(AND(Riesgos!#REF!="Muy Alta",Riesgos!#REF!="Catastrófico"),CONCATENATE("R3C",Riesgos!#REF!),"")</f>
        <v>#REF!</v>
      </c>
      <c r="AI8" s="48" t="e">
        <f>IF(AND(Riesgos!#REF!="Muy Alta",Riesgos!#REF!="Catastrófico"),CONCATENATE("R3C",Riesgos!#REF!),"")</f>
        <v>#REF!</v>
      </c>
      <c r="AJ8" s="48" t="e">
        <f>IF(AND(Riesgos!#REF!="Muy Alta",Riesgos!#REF!="Catastrófico"),CONCATENATE("R3C",Riesgos!#REF!),"")</f>
        <v>#REF!</v>
      </c>
      <c r="AK8" s="48" t="e">
        <f>IF(AND(Riesgos!#REF!="Muy Alta",Riesgos!#REF!="Catastrófico"),CONCATENATE("R3C",Riesgos!#REF!),"")</f>
        <v>#REF!</v>
      </c>
      <c r="AL8" s="48" t="e">
        <f>IF(AND(Riesgos!#REF!="Muy Alta",Riesgos!#REF!="Catastrófico"),CONCATENATE("R3C",Riesgos!#REF!),"")</f>
        <v>#REF!</v>
      </c>
      <c r="AM8" s="49" t="e">
        <f>IF(AND(Riesgos!#REF!="Muy Alta",Riesgos!#REF!="Catastrófico"),CONCATENATE("R3C",Riesgos!#REF!),"")</f>
        <v>#REF!</v>
      </c>
      <c r="AN8" s="75"/>
      <c r="AO8" s="717"/>
      <c r="AP8" s="718"/>
      <c r="AQ8" s="718"/>
      <c r="AR8" s="718"/>
      <c r="AS8" s="718"/>
      <c r="AT8" s="719"/>
      <c r="AU8" s="75"/>
      <c r="AV8" s="75"/>
      <c r="AW8" s="75"/>
      <c r="AX8" s="75"/>
      <c r="AY8" s="75"/>
      <c r="AZ8" s="75"/>
      <c r="BA8" s="75"/>
      <c r="BB8" s="75"/>
      <c r="BC8" s="75"/>
      <c r="BD8" s="75"/>
      <c r="BE8" s="75"/>
      <c r="BF8" s="75"/>
      <c r="BG8" s="75"/>
      <c r="BH8" s="75"/>
      <c r="BI8" s="75"/>
      <c r="BJ8" s="75"/>
      <c r="BK8" s="75"/>
      <c r="BL8" s="75"/>
      <c r="BM8" s="75"/>
      <c r="BN8" s="75"/>
      <c r="BO8" s="75"/>
      <c r="BP8" s="75"/>
      <c r="BQ8" s="75"/>
      <c r="BR8" s="75"/>
      <c r="BS8" s="75"/>
      <c r="BT8" s="75"/>
      <c r="BU8" s="75"/>
      <c r="BV8" s="75"/>
      <c r="BW8" s="75"/>
      <c r="BX8" s="75"/>
    </row>
    <row r="9" spans="1:91" ht="15" customHeight="1" x14ac:dyDescent="0.25">
      <c r="A9" s="75"/>
      <c r="B9" s="579"/>
      <c r="C9" s="579"/>
      <c r="D9" s="580"/>
      <c r="E9" s="711"/>
      <c r="F9" s="710"/>
      <c r="G9" s="710"/>
      <c r="H9" s="710"/>
      <c r="I9" s="726"/>
      <c r="J9" s="44" t="e">
        <f>IF(AND(Riesgos!#REF!="Muy Alta",Riesgos!#REF!="Leve"),CONCATENATE("R4C",Riesgos!#REF!),"")</f>
        <v>#REF!</v>
      </c>
      <c r="K9" s="45" t="e">
        <f>IF(AND(Riesgos!#REF!="Muy Alta",Riesgos!#REF!="Leve"),CONCATENATE("R4C",Riesgos!#REF!),"")</f>
        <v>#REF!</v>
      </c>
      <c r="L9" s="45" t="e">
        <f>IF(AND(Riesgos!#REF!="Muy Alta",Riesgos!#REF!="Leve"),CONCATENATE("R4C",Riesgos!#REF!),"")</f>
        <v>#REF!</v>
      </c>
      <c r="M9" s="45" t="e">
        <f>IF(AND(Riesgos!#REF!="Muy Alta",Riesgos!#REF!="Leve"),CONCATENATE("R4C",Riesgos!#REF!),"")</f>
        <v>#REF!</v>
      </c>
      <c r="N9" s="45" t="e">
        <f>IF(AND(Riesgos!#REF!="Muy Alta",Riesgos!#REF!="Leve"),CONCATENATE("R4C",Riesgos!#REF!),"")</f>
        <v>#REF!</v>
      </c>
      <c r="O9" s="46" t="e">
        <f>IF(AND(Riesgos!#REF!="Muy Alta",Riesgos!#REF!="Leve"),CONCATENATE("R4C",Riesgos!#REF!),"")</f>
        <v>#REF!</v>
      </c>
      <c r="P9" s="44" t="e">
        <f>IF(AND(Riesgos!#REF!="Muy Alta",Riesgos!#REF!="Menor"),CONCATENATE("R4C",Riesgos!#REF!),"")</f>
        <v>#REF!</v>
      </c>
      <c r="Q9" s="45" t="e">
        <f>IF(AND(Riesgos!#REF!="Muy Alta",Riesgos!#REF!="Menor"),CONCATENATE("R4C",Riesgos!#REF!),"")</f>
        <v>#REF!</v>
      </c>
      <c r="R9" s="45" t="e">
        <f>IF(AND(Riesgos!#REF!="Muy Alta",Riesgos!#REF!="Menor"),CONCATENATE("R4C",Riesgos!#REF!),"")</f>
        <v>#REF!</v>
      </c>
      <c r="S9" s="45" t="e">
        <f>IF(AND(Riesgos!#REF!="Muy Alta",Riesgos!#REF!="Menor"),CONCATENATE("R4C",Riesgos!#REF!),"")</f>
        <v>#REF!</v>
      </c>
      <c r="T9" s="45" t="e">
        <f>IF(AND(Riesgos!#REF!="Muy Alta",Riesgos!#REF!="Menor"),CONCATENATE("R4C",Riesgos!#REF!),"")</f>
        <v>#REF!</v>
      </c>
      <c r="U9" s="46" t="e">
        <f>IF(AND(Riesgos!#REF!="Muy Alta",Riesgos!#REF!="Menor"),CONCATENATE("R4C",Riesgos!#REF!),"")</f>
        <v>#REF!</v>
      </c>
      <c r="V9" s="44" t="e">
        <f>IF(AND(Riesgos!#REF!="Muy Alta",Riesgos!#REF!="Moderado"),CONCATENATE("R4C",Riesgos!#REF!),"")</f>
        <v>#REF!</v>
      </c>
      <c r="W9" s="45" t="e">
        <f>IF(AND(Riesgos!#REF!="Muy Alta",Riesgos!#REF!="Moderado"),CONCATENATE("R4C",Riesgos!#REF!),"")</f>
        <v>#REF!</v>
      </c>
      <c r="X9" s="45" t="e">
        <f>IF(AND(Riesgos!#REF!="Muy Alta",Riesgos!#REF!="Moderado"),CONCATENATE("R4C",Riesgos!#REF!),"")</f>
        <v>#REF!</v>
      </c>
      <c r="Y9" s="45" t="e">
        <f>IF(AND(Riesgos!#REF!="Muy Alta",Riesgos!#REF!="Moderado"),CONCATENATE("R4C",Riesgos!#REF!),"")</f>
        <v>#REF!</v>
      </c>
      <c r="Z9" s="45" t="e">
        <f>IF(AND(Riesgos!#REF!="Muy Alta",Riesgos!#REF!="Moderado"),CONCATENATE("R4C",Riesgos!#REF!),"")</f>
        <v>#REF!</v>
      </c>
      <c r="AA9" s="46" t="e">
        <f>IF(AND(Riesgos!#REF!="Muy Alta",Riesgos!#REF!="Moderado"),CONCATENATE("R4C",Riesgos!#REF!),"")</f>
        <v>#REF!</v>
      </c>
      <c r="AB9" s="44" t="e">
        <f>IF(AND(Riesgos!#REF!="Muy Alta",Riesgos!#REF!="Mayor"),CONCATENATE("R4C",Riesgos!#REF!),"")</f>
        <v>#REF!</v>
      </c>
      <c r="AC9" s="45" t="e">
        <f>IF(AND(Riesgos!#REF!="Muy Alta",Riesgos!#REF!="Mayor"),CONCATENATE("R4C",Riesgos!#REF!),"")</f>
        <v>#REF!</v>
      </c>
      <c r="AD9" s="45" t="e">
        <f>IF(AND(Riesgos!#REF!="Muy Alta",Riesgos!#REF!="Mayor"),CONCATENATE("R4C",Riesgos!#REF!),"")</f>
        <v>#REF!</v>
      </c>
      <c r="AE9" s="45" t="e">
        <f>IF(AND(Riesgos!#REF!="Muy Alta",Riesgos!#REF!="Mayor"),CONCATENATE("R4C",Riesgos!#REF!),"")</f>
        <v>#REF!</v>
      </c>
      <c r="AF9" s="45" t="e">
        <f>IF(AND(Riesgos!#REF!="Muy Alta",Riesgos!#REF!="Mayor"),CONCATENATE("R4C",Riesgos!#REF!),"")</f>
        <v>#REF!</v>
      </c>
      <c r="AG9" s="46" t="e">
        <f>IF(AND(Riesgos!#REF!="Muy Alta",Riesgos!#REF!="Mayor"),CONCATENATE("R4C",Riesgos!#REF!),"")</f>
        <v>#REF!</v>
      </c>
      <c r="AH9" s="47" t="e">
        <f>IF(AND(Riesgos!#REF!="Muy Alta",Riesgos!#REF!="Catastrófico"),CONCATENATE("R4C",Riesgos!#REF!),"")</f>
        <v>#REF!</v>
      </c>
      <c r="AI9" s="48" t="e">
        <f>IF(AND(Riesgos!#REF!="Muy Alta",Riesgos!#REF!="Catastrófico"),CONCATENATE("R4C",Riesgos!#REF!),"")</f>
        <v>#REF!</v>
      </c>
      <c r="AJ9" s="48" t="e">
        <f>IF(AND(Riesgos!#REF!="Muy Alta",Riesgos!#REF!="Catastrófico"),CONCATENATE("R4C",Riesgos!#REF!),"")</f>
        <v>#REF!</v>
      </c>
      <c r="AK9" s="48" t="e">
        <f>IF(AND(Riesgos!#REF!="Muy Alta",Riesgos!#REF!="Catastrófico"),CONCATENATE("R4C",Riesgos!#REF!),"")</f>
        <v>#REF!</v>
      </c>
      <c r="AL9" s="48" t="e">
        <f>IF(AND(Riesgos!#REF!="Muy Alta",Riesgos!#REF!="Catastrófico"),CONCATENATE("R4C",Riesgos!#REF!),"")</f>
        <v>#REF!</v>
      </c>
      <c r="AM9" s="49" t="e">
        <f>IF(AND(Riesgos!#REF!="Muy Alta",Riesgos!#REF!="Catastrófico"),CONCATENATE("R4C",Riesgos!#REF!),"")</f>
        <v>#REF!</v>
      </c>
      <c r="AN9" s="75"/>
      <c r="AO9" s="717"/>
      <c r="AP9" s="718"/>
      <c r="AQ9" s="718"/>
      <c r="AR9" s="718"/>
      <c r="AS9" s="718"/>
      <c r="AT9" s="719"/>
      <c r="AU9" s="75"/>
      <c r="AV9" s="75"/>
      <c r="AW9" s="75"/>
      <c r="AX9" s="75"/>
      <c r="AY9" s="75"/>
      <c r="AZ9" s="75"/>
      <c r="BA9" s="75"/>
      <c r="BB9" s="75"/>
      <c r="BC9" s="75"/>
      <c r="BD9" s="75"/>
      <c r="BE9" s="75"/>
      <c r="BF9" s="75"/>
      <c r="BG9" s="75"/>
      <c r="BH9" s="75"/>
      <c r="BI9" s="75"/>
      <c r="BJ9" s="75"/>
      <c r="BK9" s="75"/>
      <c r="BL9" s="75"/>
      <c r="BM9" s="75"/>
      <c r="BN9" s="75"/>
      <c r="BO9" s="75"/>
      <c r="BP9" s="75"/>
      <c r="BQ9" s="75"/>
      <c r="BR9" s="75"/>
      <c r="BS9" s="75"/>
      <c r="BT9" s="75"/>
      <c r="BU9" s="75"/>
      <c r="BV9" s="75"/>
      <c r="BW9" s="75"/>
      <c r="BX9" s="75"/>
    </row>
    <row r="10" spans="1:91" ht="15" customHeight="1" x14ac:dyDescent="0.25">
      <c r="A10" s="75"/>
      <c r="B10" s="579"/>
      <c r="C10" s="579"/>
      <c r="D10" s="580"/>
      <c r="E10" s="711"/>
      <c r="F10" s="710"/>
      <c r="G10" s="710"/>
      <c r="H10" s="710"/>
      <c r="I10" s="726"/>
      <c r="J10" s="44" t="e">
        <f>IF(AND(Riesgos!#REF!="Muy Alta",Riesgos!#REF!="Leve"),CONCATENATE("R5C",Riesgos!#REF!),"")</f>
        <v>#REF!</v>
      </c>
      <c r="K10" s="45" t="e">
        <f>IF(AND(Riesgos!#REF!="Muy Alta",Riesgos!#REF!="Leve"),CONCATENATE("R5C",Riesgos!#REF!),"")</f>
        <v>#REF!</v>
      </c>
      <c r="L10" s="45" t="e">
        <f>IF(AND(Riesgos!#REF!="Muy Alta",Riesgos!#REF!="Leve"),CONCATENATE("R5C",Riesgos!#REF!),"")</f>
        <v>#REF!</v>
      </c>
      <c r="M10" s="45" t="e">
        <f>IF(AND(Riesgos!#REF!="Muy Alta",Riesgos!#REF!="Leve"),CONCATENATE("R5C",Riesgos!#REF!),"")</f>
        <v>#REF!</v>
      </c>
      <c r="N10" s="45" t="e">
        <f>IF(AND(Riesgos!#REF!="Muy Alta",Riesgos!#REF!="Leve"),CONCATENATE("R5C",Riesgos!#REF!),"")</f>
        <v>#REF!</v>
      </c>
      <c r="O10" s="46" t="e">
        <f>IF(AND(Riesgos!#REF!="Muy Alta",Riesgos!#REF!="Leve"),CONCATENATE("R5C",Riesgos!#REF!),"")</f>
        <v>#REF!</v>
      </c>
      <c r="P10" s="44" t="e">
        <f>IF(AND(Riesgos!#REF!="Muy Alta",Riesgos!#REF!="Menor"),CONCATENATE("R5C",Riesgos!#REF!),"")</f>
        <v>#REF!</v>
      </c>
      <c r="Q10" s="45" t="e">
        <f>IF(AND(Riesgos!#REF!="Muy Alta",Riesgos!#REF!="Menor"),CONCATENATE("R5C",Riesgos!#REF!),"")</f>
        <v>#REF!</v>
      </c>
      <c r="R10" s="45" t="e">
        <f>IF(AND(Riesgos!#REF!="Muy Alta",Riesgos!#REF!="Menor"),CONCATENATE("R5C",Riesgos!#REF!),"")</f>
        <v>#REF!</v>
      </c>
      <c r="S10" s="45" t="e">
        <f>IF(AND(Riesgos!#REF!="Muy Alta",Riesgos!#REF!="Menor"),CONCATENATE("R5C",Riesgos!#REF!),"")</f>
        <v>#REF!</v>
      </c>
      <c r="T10" s="45" t="e">
        <f>IF(AND(Riesgos!#REF!="Muy Alta",Riesgos!#REF!="Menor"),CONCATENATE("R5C",Riesgos!#REF!),"")</f>
        <v>#REF!</v>
      </c>
      <c r="U10" s="46" t="e">
        <f>IF(AND(Riesgos!#REF!="Muy Alta",Riesgos!#REF!="Menor"),CONCATENATE("R5C",Riesgos!#REF!),"")</f>
        <v>#REF!</v>
      </c>
      <c r="V10" s="44" t="e">
        <f>IF(AND(Riesgos!#REF!="Muy Alta",Riesgos!#REF!="Moderado"),CONCATENATE("R5C",Riesgos!#REF!),"")</f>
        <v>#REF!</v>
      </c>
      <c r="W10" s="45" t="e">
        <f>IF(AND(Riesgos!#REF!="Muy Alta",Riesgos!#REF!="Moderado"),CONCATENATE("R5C",Riesgos!#REF!),"")</f>
        <v>#REF!</v>
      </c>
      <c r="X10" s="45" t="e">
        <f>IF(AND(Riesgos!#REF!="Muy Alta",Riesgos!#REF!="Moderado"),CONCATENATE("R5C",Riesgos!#REF!),"")</f>
        <v>#REF!</v>
      </c>
      <c r="Y10" s="45" t="e">
        <f>IF(AND(Riesgos!#REF!="Muy Alta",Riesgos!#REF!="Moderado"),CONCATENATE("R5C",Riesgos!#REF!),"")</f>
        <v>#REF!</v>
      </c>
      <c r="Z10" s="45" t="e">
        <f>IF(AND(Riesgos!#REF!="Muy Alta",Riesgos!#REF!="Moderado"),CONCATENATE("R5C",Riesgos!#REF!),"")</f>
        <v>#REF!</v>
      </c>
      <c r="AA10" s="46" t="e">
        <f>IF(AND(Riesgos!#REF!="Muy Alta",Riesgos!#REF!="Moderado"),CONCATENATE("R5C",Riesgos!#REF!),"")</f>
        <v>#REF!</v>
      </c>
      <c r="AB10" s="44" t="e">
        <f>IF(AND(Riesgos!#REF!="Muy Alta",Riesgos!#REF!="Mayor"),CONCATENATE("R5C",Riesgos!#REF!),"")</f>
        <v>#REF!</v>
      </c>
      <c r="AC10" s="45" t="e">
        <f>IF(AND(Riesgos!#REF!="Muy Alta",Riesgos!#REF!="Mayor"),CONCATENATE("R5C",Riesgos!#REF!),"")</f>
        <v>#REF!</v>
      </c>
      <c r="AD10" s="45" t="e">
        <f>IF(AND(Riesgos!#REF!="Muy Alta",Riesgos!#REF!="Mayor"),CONCATENATE("R5C",Riesgos!#REF!),"")</f>
        <v>#REF!</v>
      </c>
      <c r="AE10" s="45" t="e">
        <f>IF(AND(Riesgos!#REF!="Muy Alta",Riesgos!#REF!="Mayor"),CONCATENATE("R5C",Riesgos!#REF!),"")</f>
        <v>#REF!</v>
      </c>
      <c r="AF10" s="45" t="e">
        <f>IF(AND(Riesgos!#REF!="Muy Alta",Riesgos!#REF!="Mayor"),CONCATENATE("R5C",Riesgos!#REF!),"")</f>
        <v>#REF!</v>
      </c>
      <c r="AG10" s="46" t="e">
        <f>IF(AND(Riesgos!#REF!="Muy Alta",Riesgos!#REF!="Mayor"),CONCATENATE("R5C",Riesgos!#REF!),"")</f>
        <v>#REF!</v>
      </c>
      <c r="AH10" s="47" t="e">
        <f>IF(AND(Riesgos!#REF!="Muy Alta",Riesgos!#REF!="Catastrófico"),CONCATENATE("R5C",Riesgos!#REF!),"")</f>
        <v>#REF!</v>
      </c>
      <c r="AI10" s="48" t="e">
        <f>IF(AND(Riesgos!#REF!="Muy Alta",Riesgos!#REF!="Catastrófico"),CONCATENATE("R5C",Riesgos!#REF!),"")</f>
        <v>#REF!</v>
      </c>
      <c r="AJ10" s="48" t="e">
        <f>IF(AND(Riesgos!#REF!="Muy Alta",Riesgos!#REF!="Catastrófico"),CONCATENATE("R5C",Riesgos!#REF!),"")</f>
        <v>#REF!</v>
      </c>
      <c r="AK10" s="48" t="e">
        <f>IF(AND(Riesgos!#REF!="Muy Alta",Riesgos!#REF!="Catastrófico"),CONCATENATE("R5C",Riesgos!#REF!),"")</f>
        <v>#REF!</v>
      </c>
      <c r="AL10" s="48" t="e">
        <f>IF(AND(Riesgos!#REF!="Muy Alta",Riesgos!#REF!="Catastrófico"),CONCATENATE("R5C",Riesgos!#REF!),"")</f>
        <v>#REF!</v>
      </c>
      <c r="AM10" s="49" t="e">
        <f>IF(AND(Riesgos!#REF!="Muy Alta",Riesgos!#REF!="Catastrófico"),CONCATENATE("R5C",Riesgos!#REF!),"")</f>
        <v>#REF!</v>
      </c>
      <c r="AN10" s="75"/>
      <c r="AO10" s="717"/>
      <c r="AP10" s="718"/>
      <c r="AQ10" s="718"/>
      <c r="AR10" s="718"/>
      <c r="AS10" s="718"/>
      <c r="AT10" s="719"/>
      <c r="AU10" s="75"/>
      <c r="AV10" s="75"/>
      <c r="AW10" s="75"/>
      <c r="AX10" s="75"/>
      <c r="AY10" s="75"/>
      <c r="AZ10" s="75"/>
      <c r="BA10" s="75"/>
      <c r="BB10" s="75"/>
      <c r="BC10" s="75"/>
      <c r="BD10" s="75"/>
      <c r="BE10" s="75"/>
      <c r="BF10" s="75"/>
      <c r="BG10" s="75"/>
      <c r="BH10" s="75"/>
      <c r="BI10" s="75"/>
      <c r="BJ10" s="75"/>
      <c r="BK10" s="75"/>
      <c r="BL10" s="75"/>
      <c r="BM10" s="75"/>
      <c r="BN10" s="75"/>
      <c r="BO10" s="75"/>
      <c r="BP10" s="75"/>
      <c r="BQ10" s="75"/>
      <c r="BR10" s="75"/>
      <c r="BS10" s="75"/>
      <c r="BT10" s="75"/>
      <c r="BU10" s="75"/>
      <c r="BV10" s="75"/>
      <c r="BW10" s="75"/>
      <c r="BX10" s="75"/>
    </row>
    <row r="11" spans="1:91" ht="15" customHeight="1" x14ac:dyDescent="0.25">
      <c r="A11" s="75"/>
      <c r="B11" s="579"/>
      <c r="C11" s="579"/>
      <c r="D11" s="580"/>
      <c r="E11" s="711"/>
      <c r="F11" s="710"/>
      <c r="G11" s="710"/>
      <c r="H11" s="710"/>
      <c r="I11" s="726"/>
      <c r="J11" s="44" t="e">
        <f>IF(AND(Riesgos!#REF!="Muy Alta",Riesgos!#REF!="Leve"),CONCATENATE("R6C",Riesgos!#REF!),"")</f>
        <v>#REF!</v>
      </c>
      <c r="K11" s="45" t="e">
        <f>IF(AND(Riesgos!#REF!="Muy Alta",Riesgos!#REF!="Leve"),CONCATENATE("R6C",Riesgos!#REF!),"")</f>
        <v>#REF!</v>
      </c>
      <c r="L11" s="45" t="e">
        <f>IF(AND(Riesgos!#REF!="Muy Alta",Riesgos!#REF!="Leve"),CONCATENATE("R6C",Riesgos!#REF!),"")</f>
        <v>#REF!</v>
      </c>
      <c r="M11" s="45" t="e">
        <f>IF(AND(Riesgos!#REF!="Muy Alta",Riesgos!#REF!="Leve"),CONCATENATE("R6C",Riesgos!#REF!),"")</f>
        <v>#REF!</v>
      </c>
      <c r="N11" s="45" t="e">
        <f>IF(AND(Riesgos!#REF!="Muy Alta",Riesgos!#REF!="Leve"),CONCATENATE("R6C",Riesgos!#REF!),"")</f>
        <v>#REF!</v>
      </c>
      <c r="O11" s="46" t="e">
        <f>IF(AND(Riesgos!#REF!="Muy Alta",Riesgos!#REF!="Leve"),CONCATENATE("R6C",Riesgos!#REF!),"")</f>
        <v>#REF!</v>
      </c>
      <c r="P11" s="44" t="e">
        <f>IF(AND(Riesgos!#REF!="Muy Alta",Riesgos!#REF!="Menor"),CONCATENATE("R6C",Riesgos!#REF!),"")</f>
        <v>#REF!</v>
      </c>
      <c r="Q11" s="45" t="e">
        <f>IF(AND(Riesgos!#REF!="Muy Alta",Riesgos!#REF!="Menor"),CONCATENATE("R6C",Riesgos!#REF!),"")</f>
        <v>#REF!</v>
      </c>
      <c r="R11" s="45" t="e">
        <f>IF(AND(Riesgos!#REF!="Muy Alta",Riesgos!#REF!="Menor"),CONCATENATE("R6C",Riesgos!#REF!),"")</f>
        <v>#REF!</v>
      </c>
      <c r="S11" s="45" t="e">
        <f>IF(AND(Riesgos!#REF!="Muy Alta",Riesgos!#REF!="Menor"),CONCATENATE("R6C",Riesgos!#REF!),"")</f>
        <v>#REF!</v>
      </c>
      <c r="T11" s="45" t="e">
        <f>IF(AND(Riesgos!#REF!="Muy Alta",Riesgos!#REF!="Menor"),CONCATENATE("R6C",Riesgos!#REF!),"")</f>
        <v>#REF!</v>
      </c>
      <c r="U11" s="46" t="e">
        <f>IF(AND(Riesgos!#REF!="Muy Alta",Riesgos!#REF!="Menor"),CONCATENATE("R6C",Riesgos!#REF!),"")</f>
        <v>#REF!</v>
      </c>
      <c r="V11" s="44" t="e">
        <f>IF(AND(Riesgos!#REF!="Muy Alta",Riesgos!#REF!="Moderado"),CONCATENATE("R6C",Riesgos!#REF!),"")</f>
        <v>#REF!</v>
      </c>
      <c r="W11" s="45" t="e">
        <f>IF(AND(Riesgos!#REF!="Muy Alta",Riesgos!#REF!="Moderado"),CONCATENATE("R6C",Riesgos!#REF!),"")</f>
        <v>#REF!</v>
      </c>
      <c r="X11" s="45" t="e">
        <f>IF(AND(Riesgos!#REF!="Muy Alta",Riesgos!#REF!="Moderado"),CONCATENATE("R6C",Riesgos!#REF!),"")</f>
        <v>#REF!</v>
      </c>
      <c r="Y11" s="45" t="e">
        <f>IF(AND(Riesgos!#REF!="Muy Alta",Riesgos!#REF!="Moderado"),CONCATENATE("R6C",Riesgos!#REF!),"")</f>
        <v>#REF!</v>
      </c>
      <c r="Z11" s="45" t="e">
        <f>IF(AND(Riesgos!#REF!="Muy Alta",Riesgos!#REF!="Moderado"),CONCATENATE("R6C",Riesgos!#REF!),"")</f>
        <v>#REF!</v>
      </c>
      <c r="AA11" s="46" t="e">
        <f>IF(AND(Riesgos!#REF!="Muy Alta",Riesgos!#REF!="Moderado"),CONCATENATE("R6C",Riesgos!#REF!),"")</f>
        <v>#REF!</v>
      </c>
      <c r="AB11" s="44" t="e">
        <f>IF(AND(Riesgos!#REF!="Muy Alta",Riesgos!#REF!="Mayor"),CONCATENATE("R6C",Riesgos!#REF!),"")</f>
        <v>#REF!</v>
      </c>
      <c r="AC11" s="45" t="e">
        <f>IF(AND(Riesgos!#REF!="Muy Alta",Riesgos!#REF!="Mayor"),CONCATENATE("R6C",Riesgos!#REF!),"")</f>
        <v>#REF!</v>
      </c>
      <c r="AD11" s="45" t="e">
        <f>IF(AND(Riesgos!#REF!="Muy Alta",Riesgos!#REF!="Mayor"),CONCATENATE("R6C",Riesgos!#REF!),"")</f>
        <v>#REF!</v>
      </c>
      <c r="AE11" s="45" t="e">
        <f>IF(AND(Riesgos!#REF!="Muy Alta",Riesgos!#REF!="Mayor"),CONCATENATE("R6C",Riesgos!#REF!),"")</f>
        <v>#REF!</v>
      </c>
      <c r="AF11" s="45" t="e">
        <f>IF(AND(Riesgos!#REF!="Muy Alta",Riesgos!#REF!="Mayor"),CONCATENATE("R6C",Riesgos!#REF!),"")</f>
        <v>#REF!</v>
      </c>
      <c r="AG11" s="46" t="e">
        <f>IF(AND(Riesgos!#REF!="Muy Alta",Riesgos!#REF!="Mayor"),CONCATENATE("R6C",Riesgos!#REF!),"")</f>
        <v>#REF!</v>
      </c>
      <c r="AH11" s="47" t="e">
        <f>IF(AND(Riesgos!#REF!="Muy Alta",Riesgos!#REF!="Catastrófico"),CONCATENATE("R6C",Riesgos!#REF!),"")</f>
        <v>#REF!</v>
      </c>
      <c r="AI11" s="48" t="e">
        <f>IF(AND(Riesgos!#REF!="Muy Alta",Riesgos!#REF!="Catastrófico"),CONCATENATE("R6C",Riesgos!#REF!),"")</f>
        <v>#REF!</v>
      </c>
      <c r="AJ11" s="48" t="e">
        <f>IF(AND(Riesgos!#REF!="Muy Alta",Riesgos!#REF!="Catastrófico"),CONCATENATE("R6C",Riesgos!#REF!),"")</f>
        <v>#REF!</v>
      </c>
      <c r="AK11" s="48" t="e">
        <f>IF(AND(Riesgos!#REF!="Muy Alta",Riesgos!#REF!="Catastrófico"),CONCATENATE("R6C",Riesgos!#REF!),"")</f>
        <v>#REF!</v>
      </c>
      <c r="AL11" s="48" t="e">
        <f>IF(AND(Riesgos!#REF!="Muy Alta",Riesgos!#REF!="Catastrófico"),CONCATENATE("R6C",Riesgos!#REF!),"")</f>
        <v>#REF!</v>
      </c>
      <c r="AM11" s="49" t="e">
        <f>IF(AND(Riesgos!#REF!="Muy Alta",Riesgos!#REF!="Catastrófico"),CONCATENATE("R6C",Riesgos!#REF!),"")</f>
        <v>#REF!</v>
      </c>
      <c r="AN11" s="75"/>
      <c r="AO11" s="717"/>
      <c r="AP11" s="718"/>
      <c r="AQ11" s="718"/>
      <c r="AR11" s="718"/>
      <c r="AS11" s="718"/>
      <c r="AT11" s="719"/>
      <c r="AU11" s="75"/>
      <c r="AV11" s="75"/>
      <c r="AW11" s="75"/>
      <c r="AX11" s="75"/>
      <c r="AY11" s="75"/>
      <c r="AZ11" s="75"/>
      <c r="BA11" s="75"/>
      <c r="BB11" s="75"/>
      <c r="BC11" s="75"/>
      <c r="BD11" s="75"/>
      <c r="BE11" s="75"/>
      <c r="BF11" s="75"/>
      <c r="BG11" s="75"/>
      <c r="BH11" s="75"/>
      <c r="BI11" s="75"/>
      <c r="BJ11" s="75"/>
      <c r="BK11" s="75"/>
      <c r="BL11" s="75"/>
      <c r="BM11" s="75"/>
      <c r="BN11" s="75"/>
      <c r="BO11" s="75"/>
      <c r="BP11" s="75"/>
      <c r="BQ11" s="75"/>
      <c r="BR11" s="75"/>
      <c r="BS11" s="75"/>
      <c r="BT11" s="75"/>
      <c r="BU11" s="75"/>
      <c r="BV11" s="75"/>
      <c r="BW11" s="75"/>
      <c r="BX11" s="75"/>
    </row>
    <row r="12" spans="1:91" ht="15" customHeight="1" x14ac:dyDescent="0.25">
      <c r="A12" s="75"/>
      <c r="B12" s="579"/>
      <c r="C12" s="579"/>
      <c r="D12" s="580"/>
      <c r="E12" s="711"/>
      <c r="F12" s="710"/>
      <c r="G12" s="710"/>
      <c r="H12" s="710"/>
      <c r="I12" s="726"/>
      <c r="J12" s="44" t="e">
        <f>IF(AND(Riesgos!#REF!="Muy Alta",Riesgos!#REF!="Leve"),CONCATENATE("R7C",Riesgos!#REF!),"")</f>
        <v>#REF!</v>
      </c>
      <c r="K12" s="45" t="e">
        <f>IF(AND(Riesgos!#REF!="Muy Alta",Riesgos!#REF!="Leve"),CONCATENATE("R7C",Riesgos!#REF!),"")</f>
        <v>#REF!</v>
      </c>
      <c r="L12" s="45" t="e">
        <f>IF(AND(Riesgos!#REF!="Muy Alta",Riesgos!#REF!="Leve"),CONCATENATE("R7C",Riesgos!#REF!),"")</f>
        <v>#REF!</v>
      </c>
      <c r="M12" s="45" t="e">
        <f>IF(AND(Riesgos!#REF!="Muy Alta",Riesgos!#REF!="Leve"),CONCATENATE("R7C",Riesgos!#REF!),"")</f>
        <v>#REF!</v>
      </c>
      <c r="N12" s="45" t="e">
        <f>IF(AND(Riesgos!#REF!="Muy Alta",Riesgos!#REF!="Leve"),CONCATENATE("R7C",Riesgos!#REF!),"")</f>
        <v>#REF!</v>
      </c>
      <c r="O12" s="46" t="e">
        <f>IF(AND(Riesgos!#REF!="Muy Alta",Riesgos!#REF!="Leve"),CONCATENATE("R7C",Riesgos!#REF!),"")</f>
        <v>#REF!</v>
      </c>
      <c r="P12" s="44" t="e">
        <f>IF(AND(Riesgos!#REF!="Muy Alta",Riesgos!#REF!="Menor"),CONCATENATE("R7C",Riesgos!#REF!),"")</f>
        <v>#REF!</v>
      </c>
      <c r="Q12" s="45" t="e">
        <f>IF(AND(Riesgos!#REF!="Muy Alta",Riesgos!#REF!="Menor"),CONCATENATE("R7C",Riesgos!#REF!),"")</f>
        <v>#REF!</v>
      </c>
      <c r="R12" s="45" t="e">
        <f>IF(AND(Riesgos!#REF!="Muy Alta",Riesgos!#REF!="Menor"),CONCATENATE("R7C",Riesgos!#REF!),"")</f>
        <v>#REF!</v>
      </c>
      <c r="S12" s="45" t="e">
        <f>IF(AND(Riesgos!#REF!="Muy Alta",Riesgos!#REF!="Menor"),CONCATENATE("R7C",Riesgos!#REF!),"")</f>
        <v>#REF!</v>
      </c>
      <c r="T12" s="45" t="e">
        <f>IF(AND(Riesgos!#REF!="Muy Alta",Riesgos!#REF!="Menor"),CONCATENATE("R7C",Riesgos!#REF!),"")</f>
        <v>#REF!</v>
      </c>
      <c r="U12" s="46" t="e">
        <f>IF(AND(Riesgos!#REF!="Muy Alta",Riesgos!#REF!="Menor"),CONCATENATE("R7C",Riesgos!#REF!),"")</f>
        <v>#REF!</v>
      </c>
      <c r="V12" s="44" t="e">
        <f>IF(AND(Riesgos!#REF!="Muy Alta",Riesgos!#REF!="Moderado"),CONCATENATE("R7C",Riesgos!#REF!),"")</f>
        <v>#REF!</v>
      </c>
      <c r="W12" s="45" t="e">
        <f>IF(AND(Riesgos!#REF!="Muy Alta",Riesgos!#REF!="Moderado"),CONCATENATE("R7C",Riesgos!#REF!),"")</f>
        <v>#REF!</v>
      </c>
      <c r="X12" s="45" t="e">
        <f>IF(AND(Riesgos!#REF!="Muy Alta",Riesgos!#REF!="Moderado"),CONCATENATE("R7C",Riesgos!#REF!),"")</f>
        <v>#REF!</v>
      </c>
      <c r="Y12" s="45" t="e">
        <f>IF(AND(Riesgos!#REF!="Muy Alta",Riesgos!#REF!="Moderado"),CONCATENATE("R7C",Riesgos!#REF!),"")</f>
        <v>#REF!</v>
      </c>
      <c r="Z12" s="45" t="e">
        <f>IF(AND(Riesgos!#REF!="Muy Alta",Riesgos!#REF!="Moderado"),CONCATENATE("R7C",Riesgos!#REF!),"")</f>
        <v>#REF!</v>
      </c>
      <c r="AA12" s="46" t="e">
        <f>IF(AND(Riesgos!#REF!="Muy Alta",Riesgos!#REF!="Moderado"),CONCATENATE("R7C",Riesgos!#REF!),"")</f>
        <v>#REF!</v>
      </c>
      <c r="AB12" s="44" t="e">
        <f>IF(AND(Riesgos!#REF!="Muy Alta",Riesgos!#REF!="Mayor"),CONCATENATE("R7C",Riesgos!#REF!),"")</f>
        <v>#REF!</v>
      </c>
      <c r="AC12" s="45" t="e">
        <f>IF(AND(Riesgos!#REF!="Muy Alta",Riesgos!#REF!="Mayor"),CONCATENATE("R7C",Riesgos!#REF!),"")</f>
        <v>#REF!</v>
      </c>
      <c r="AD12" s="45" t="e">
        <f>IF(AND(Riesgos!#REF!="Muy Alta",Riesgos!#REF!="Mayor"),CONCATENATE("R7C",Riesgos!#REF!),"")</f>
        <v>#REF!</v>
      </c>
      <c r="AE12" s="45" t="e">
        <f>IF(AND(Riesgos!#REF!="Muy Alta",Riesgos!#REF!="Mayor"),CONCATENATE("R7C",Riesgos!#REF!),"")</f>
        <v>#REF!</v>
      </c>
      <c r="AF12" s="45" t="e">
        <f>IF(AND(Riesgos!#REF!="Muy Alta",Riesgos!#REF!="Mayor"),CONCATENATE("R7C",Riesgos!#REF!),"")</f>
        <v>#REF!</v>
      </c>
      <c r="AG12" s="46" t="e">
        <f>IF(AND(Riesgos!#REF!="Muy Alta",Riesgos!#REF!="Mayor"),CONCATENATE("R7C",Riesgos!#REF!),"")</f>
        <v>#REF!</v>
      </c>
      <c r="AH12" s="47" t="e">
        <f>IF(AND(Riesgos!#REF!="Muy Alta",Riesgos!#REF!="Catastrófico"),CONCATENATE("R7C",Riesgos!#REF!),"")</f>
        <v>#REF!</v>
      </c>
      <c r="AI12" s="48" t="e">
        <f>IF(AND(Riesgos!#REF!="Muy Alta",Riesgos!#REF!="Catastrófico"),CONCATENATE("R7C",Riesgos!#REF!),"")</f>
        <v>#REF!</v>
      </c>
      <c r="AJ12" s="48" t="e">
        <f>IF(AND(Riesgos!#REF!="Muy Alta",Riesgos!#REF!="Catastrófico"),CONCATENATE("R7C",Riesgos!#REF!),"")</f>
        <v>#REF!</v>
      </c>
      <c r="AK12" s="48" t="e">
        <f>IF(AND(Riesgos!#REF!="Muy Alta",Riesgos!#REF!="Catastrófico"),CONCATENATE("R7C",Riesgos!#REF!),"")</f>
        <v>#REF!</v>
      </c>
      <c r="AL12" s="48" t="e">
        <f>IF(AND(Riesgos!#REF!="Muy Alta",Riesgos!#REF!="Catastrófico"),CONCATENATE("R7C",Riesgos!#REF!),"")</f>
        <v>#REF!</v>
      </c>
      <c r="AM12" s="49" t="e">
        <f>IF(AND(Riesgos!#REF!="Muy Alta",Riesgos!#REF!="Catastrófico"),CONCATENATE("R7C",Riesgos!#REF!),"")</f>
        <v>#REF!</v>
      </c>
      <c r="AN12" s="75"/>
      <c r="AO12" s="717"/>
      <c r="AP12" s="718"/>
      <c r="AQ12" s="718"/>
      <c r="AR12" s="718"/>
      <c r="AS12" s="718"/>
      <c r="AT12" s="719"/>
      <c r="AU12" s="75"/>
      <c r="AV12" s="75"/>
      <c r="AW12" s="75"/>
      <c r="AX12" s="75"/>
      <c r="AY12" s="75"/>
      <c r="AZ12" s="75"/>
      <c r="BA12" s="75"/>
      <c r="BB12" s="75"/>
      <c r="BC12" s="75"/>
      <c r="BD12" s="75"/>
      <c r="BE12" s="75"/>
      <c r="BF12" s="75"/>
      <c r="BG12" s="75"/>
      <c r="BH12" s="75"/>
      <c r="BI12" s="75"/>
      <c r="BJ12" s="75"/>
      <c r="BK12" s="75"/>
      <c r="BL12" s="75"/>
      <c r="BM12" s="75"/>
      <c r="BN12" s="75"/>
      <c r="BO12" s="75"/>
      <c r="BP12" s="75"/>
      <c r="BQ12" s="75"/>
      <c r="BR12" s="75"/>
      <c r="BS12" s="75"/>
      <c r="BT12" s="75"/>
      <c r="BU12" s="75"/>
      <c r="BV12" s="75"/>
      <c r="BW12" s="75"/>
      <c r="BX12" s="75"/>
    </row>
    <row r="13" spans="1:91" ht="15" customHeight="1" x14ac:dyDescent="0.25">
      <c r="A13" s="75"/>
      <c r="B13" s="579"/>
      <c r="C13" s="579"/>
      <c r="D13" s="580"/>
      <c r="E13" s="711"/>
      <c r="F13" s="710"/>
      <c r="G13" s="710"/>
      <c r="H13" s="710"/>
      <c r="I13" s="726"/>
      <c r="J13" s="44" t="e">
        <f>IF(AND(Riesgos!#REF!="Muy Alta",Riesgos!#REF!="Leve"),CONCATENATE("R8C",Riesgos!#REF!),"")</f>
        <v>#REF!</v>
      </c>
      <c r="K13" s="45" t="e">
        <f>IF(AND(Riesgos!#REF!="Muy Alta",Riesgos!#REF!="Leve"),CONCATENATE("R8C",Riesgos!#REF!),"")</f>
        <v>#REF!</v>
      </c>
      <c r="L13" s="45" t="e">
        <f>IF(AND(Riesgos!#REF!="Muy Alta",Riesgos!#REF!="Leve"),CONCATENATE("R8C",Riesgos!#REF!),"")</f>
        <v>#REF!</v>
      </c>
      <c r="M13" s="45" t="e">
        <f>IF(AND(Riesgos!#REF!="Muy Alta",Riesgos!#REF!="Leve"),CONCATENATE("R8C",Riesgos!#REF!),"")</f>
        <v>#REF!</v>
      </c>
      <c r="N13" s="45" t="e">
        <f>IF(AND(Riesgos!#REF!="Muy Alta",Riesgos!#REF!="Leve"),CONCATENATE("R8C",Riesgos!#REF!),"")</f>
        <v>#REF!</v>
      </c>
      <c r="O13" s="46" t="e">
        <f>IF(AND(Riesgos!#REF!="Muy Alta",Riesgos!#REF!="Leve"),CONCATENATE("R8C",Riesgos!#REF!),"")</f>
        <v>#REF!</v>
      </c>
      <c r="P13" s="44" t="e">
        <f>IF(AND(Riesgos!#REF!="Muy Alta",Riesgos!#REF!="Menor"),CONCATENATE("R8C",Riesgos!#REF!),"")</f>
        <v>#REF!</v>
      </c>
      <c r="Q13" s="45" t="e">
        <f>IF(AND(Riesgos!#REF!="Muy Alta",Riesgos!#REF!="Menor"),CONCATENATE("R8C",Riesgos!#REF!),"")</f>
        <v>#REF!</v>
      </c>
      <c r="R13" s="45" t="e">
        <f>IF(AND(Riesgos!#REF!="Muy Alta",Riesgos!#REF!="Menor"),CONCATENATE("R8C",Riesgos!#REF!),"")</f>
        <v>#REF!</v>
      </c>
      <c r="S13" s="45" t="e">
        <f>IF(AND(Riesgos!#REF!="Muy Alta",Riesgos!#REF!="Menor"),CONCATENATE("R8C",Riesgos!#REF!),"")</f>
        <v>#REF!</v>
      </c>
      <c r="T13" s="45" t="e">
        <f>IF(AND(Riesgos!#REF!="Muy Alta",Riesgos!#REF!="Menor"),CONCATENATE("R8C",Riesgos!#REF!),"")</f>
        <v>#REF!</v>
      </c>
      <c r="U13" s="46" t="e">
        <f>IF(AND(Riesgos!#REF!="Muy Alta",Riesgos!#REF!="Menor"),CONCATENATE("R8C",Riesgos!#REF!),"")</f>
        <v>#REF!</v>
      </c>
      <c r="V13" s="44" t="e">
        <f>IF(AND(Riesgos!#REF!="Muy Alta",Riesgos!#REF!="Moderado"),CONCATENATE("R8C",Riesgos!#REF!),"")</f>
        <v>#REF!</v>
      </c>
      <c r="W13" s="45" t="e">
        <f>IF(AND(Riesgos!#REF!="Muy Alta",Riesgos!#REF!="Moderado"),CONCATENATE("R8C",Riesgos!#REF!),"")</f>
        <v>#REF!</v>
      </c>
      <c r="X13" s="45" t="e">
        <f>IF(AND(Riesgos!#REF!="Muy Alta",Riesgos!#REF!="Moderado"),CONCATENATE("R8C",Riesgos!#REF!),"")</f>
        <v>#REF!</v>
      </c>
      <c r="Y13" s="45" t="e">
        <f>IF(AND(Riesgos!#REF!="Muy Alta",Riesgos!#REF!="Moderado"),CONCATENATE("R8C",Riesgos!#REF!),"")</f>
        <v>#REF!</v>
      </c>
      <c r="Z13" s="45" t="e">
        <f>IF(AND(Riesgos!#REF!="Muy Alta",Riesgos!#REF!="Moderado"),CONCATENATE("R8C",Riesgos!#REF!),"")</f>
        <v>#REF!</v>
      </c>
      <c r="AA13" s="46" t="e">
        <f>IF(AND(Riesgos!#REF!="Muy Alta",Riesgos!#REF!="Moderado"),CONCATENATE("R8C",Riesgos!#REF!),"")</f>
        <v>#REF!</v>
      </c>
      <c r="AB13" s="44" t="e">
        <f>IF(AND(Riesgos!#REF!="Muy Alta",Riesgos!#REF!="Mayor"),CONCATENATE("R8C",Riesgos!#REF!),"")</f>
        <v>#REF!</v>
      </c>
      <c r="AC13" s="45" t="e">
        <f>IF(AND(Riesgos!#REF!="Muy Alta",Riesgos!#REF!="Mayor"),CONCATENATE("R8C",Riesgos!#REF!),"")</f>
        <v>#REF!</v>
      </c>
      <c r="AD13" s="45" t="e">
        <f>IF(AND(Riesgos!#REF!="Muy Alta",Riesgos!#REF!="Mayor"),CONCATENATE("R8C",Riesgos!#REF!),"")</f>
        <v>#REF!</v>
      </c>
      <c r="AE13" s="45" t="e">
        <f>IF(AND(Riesgos!#REF!="Muy Alta",Riesgos!#REF!="Mayor"),CONCATENATE("R8C",Riesgos!#REF!),"")</f>
        <v>#REF!</v>
      </c>
      <c r="AF13" s="45" t="e">
        <f>IF(AND(Riesgos!#REF!="Muy Alta",Riesgos!#REF!="Mayor"),CONCATENATE("R8C",Riesgos!#REF!),"")</f>
        <v>#REF!</v>
      </c>
      <c r="AG13" s="46" t="e">
        <f>IF(AND(Riesgos!#REF!="Muy Alta",Riesgos!#REF!="Mayor"),CONCATENATE("R8C",Riesgos!#REF!),"")</f>
        <v>#REF!</v>
      </c>
      <c r="AH13" s="47" t="e">
        <f>IF(AND(Riesgos!#REF!="Muy Alta",Riesgos!#REF!="Catastrófico"),CONCATENATE("R8C",Riesgos!#REF!),"")</f>
        <v>#REF!</v>
      </c>
      <c r="AI13" s="48" t="e">
        <f>IF(AND(Riesgos!#REF!="Muy Alta",Riesgos!#REF!="Catastrófico"),CONCATENATE("R8C",Riesgos!#REF!),"")</f>
        <v>#REF!</v>
      </c>
      <c r="AJ13" s="48" t="e">
        <f>IF(AND(Riesgos!#REF!="Muy Alta",Riesgos!#REF!="Catastrófico"),CONCATENATE("R8C",Riesgos!#REF!),"")</f>
        <v>#REF!</v>
      </c>
      <c r="AK13" s="48" t="e">
        <f>IF(AND(Riesgos!#REF!="Muy Alta",Riesgos!#REF!="Catastrófico"),CONCATENATE("R8C",Riesgos!#REF!),"")</f>
        <v>#REF!</v>
      </c>
      <c r="AL13" s="48" t="e">
        <f>IF(AND(Riesgos!#REF!="Muy Alta",Riesgos!#REF!="Catastrófico"),CONCATENATE("R8C",Riesgos!#REF!),"")</f>
        <v>#REF!</v>
      </c>
      <c r="AM13" s="49" t="e">
        <f>IF(AND(Riesgos!#REF!="Muy Alta",Riesgos!#REF!="Catastrófico"),CONCATENATE("R8C",Riesgos!#REF!),"")</f>
        <v>#REF!</v>
      </c>
      <c r="AN13" s="75"/>
      <c r="AO13" s="717"/>
      <c r="AP13" s="718"/>
      <c r="AQ13" s="718"/>
      <c r="AR13" s="718"/>
      <c r="AS13" s="718"/>
      <c r="AT13" s="719"/>
      <c r="AU13" s="75"/>
      <c r="AV13" s="75"/>
      <c r="AW13" s="75"/>
      <c r="AX13" s="75"/>
      <c r="AY13" s="75"/>
      <c r="AZ13" s="75"/>
      <c r="BA13" s="75"/>
      <c r="BB13" s="75"/>
      <c r="BC13" s="75"/>
      <c r="BD13" s="75"/>
      <c r="BE13" s="75"/>
      <c r="BF13" s="75"/>
      <c r="BG13" s="75"/>
      <c r="BH13" s="75"/>
      <c r="BI13" s="75"/>
      <c r="BJ13" s="75"/>
      <c r="BK13" s="75"/>
      <c r="BL13" s="75"/>
      <c r="BM13" s="75"/>
      <c r="BN13" s="75"/>
      <c r="BO13" s="75"/>
      <c r="BP13" s="75"/>
      <c r="BQ13" s="75"/>
      <c r="BR13" s="75"/>
      <c r="BS13" s="75"/>
      <c r="BT13" s="75"/>
      <c r="BU13" s="75"/>
      <c r="BV13" s="75"/>
      <c r="BW13" s="75"/>
      <c r="BX13" s="75"/>
    </row>
    <row r="14" spans="1:91" ht="15" customHeight="1" x14ac:dyDescent="0.25">
      <c r="A14" s="75"/>
      <c r="B14" s="579"/>
      <c r="C14" s="579"/>
      <c r="D14" s="580"/>
      <c r="E14" s="711"/>
      <c r="F14" s="710"/>
      <c r="G14" s="710"/>
      <c r="H14" s="710"/>
      <c r="I14" s="726"/>
      <c r="J14" s="44" t="e">
        <f>IF(AND(Riesgos!#REF!="Muy Alta",Riesgos!#REF!="Leve"),CONCATENATE("R9C",Riesgos!#REF!),"")</f>
        <v>#REF!</v>
      </c>
      <c r="K14" s="45" t="e">
        <f>IF(AND(Riesgos!#REF!="Muy Alta",Riesgos!#REF!="Leve"),CONCATENATE("R9C",Riesgos!#REF!),"")</f>
        <v>#REF!</v>
      </c>
      <c r="L14" s="45" t="e">
        <f>IF(AND(Riesgos!#REF!="Muy Alta",Riesgos!#REF!="Leve"),CONCATENATE("R9C",Riesgos!#REF!),"")</f>
        <v>#REF!</v>
      </c>
      <c r="M14" s="45" t="e">
        <f>IF(AND(Riesgos!#REF!="Muy Alta",Riesgos!#REF!="Leve"),CONCATENATE("R9C",Riesgos!#REF!),"")</f>
        <v>#REF!</v>
      </c>
      <c r="N14" s="45" t="e">
        <f>IF(AND(Riesgos!#REF!="Muy Alta",Riesgos!#REF!="Leve"),CONCATENATE("R9C",Riesgos!#REF!),"")</f>
        <v>#REF!</v>
      </c>
      <c r="O14" s="46" t="e">
        <f>IF(AND(Riesgos!#REF!="Muy Alta",Riesgos!#REF!="Leve"),CONCATENATE("R9C",Riesgos!#REF!),"")</f>
        <v>#REF!</v>
      </c>
      <c r="P14" s="44" t="e">
        <f>IF(AND(Riesgos!#REF!="Muy Alta",Riesgos!#REF!="Menor"),CONCATENATE("R9C",Riesgos!#REF!),"")</f>
        <v>#REF!</v>
      </c>
      <c r="Q14" s="45" t="e">
        <f>IF(AND(Riesgos!#REF!="Muy Alta",Riesgos!#REF!="Menor"),CONCATENATE("R9C",Riesgos!#REF!),"")</f>
        <v>#REF!</v>
      </c>
      <c r="R14" s="45" t="e">
        <f>IF(AND(Riesgos!#REF!="Muy Alta",Riesgos!#REF!="Menor"),CONCATENATE("R9C",Riesgos!#REF!),"")</f>
        <v>#REF!</v>
      </c>
      <c r="S14" s="45" t="e">
        <f>IF(AND(Riesgos!#REF!="Muy Alta",Riesgos!#REF!="Menor"),CONCATENATE("R9C",Riesgos!#REF!),"")</f>
        <v>#REF!</v>
      </c>
      <c r="T14" s="45" t="e">
        <f>IF(AND(Riesgos!#REF!="Muy Alta",Riesgos!#REF!="Menor"),CONCATENATE("R9C",Riesgos!#REF!),"")</f>
        <v>#REF!</v>
      </c>
      <c r="U14" s="46" t="e">
        <f>IF(AND(Riesgos!#REF!="Muy Alta",Riesgos!#REF!="Menor"),CONCATENATE("R9C",Riesgos!#REF!),"")</f>
        <v>#REF!</v>
      </c>
      <c r="V14" s="44" t="e">
        <f>IF(AND(Riesgos!#REF!="Muy Alta",Riesgos!#REF!="Moderado"),CONCATENATE("R9C",Riesgos!#REF!),"")</f>
        <v>#REF!</v>
      </c>
      <c r="W14" s="45" t="e">
        <f>IF(AND(Riesgos!#REF!="Muy Alta",Riesgos!#REF!="Moderado"),CONCATENATE("R9C",Riesgos!#REF!),"")</f>
        <v>#REF!</v>
      </c>
      <c r="X14" s="45" t="e">
        <f>IF(AND(Riesgos!#REF!="Muy Alta",Riesgos!#REF!="Moderado"),CONCATENATE("R9C",Riesgos!#REF!),"")</f>
        <v>#REF!</v>
      </c>
      <c r="Y14" s="45" t="e">
        <f>IF(AND(Riesgos!#REF!="Muy Alta",Riesgos!#REF!="Moderado"),CONCATENATE("R9C",Riesgos!#REF!),"")</f>
        <v>#REF!</v>
      </c>
      <c r="Z14" s="45" t="e">
        <f>IF(AND(Riesgos!#REF!="Muy Alta",Riesgos!#REF!="Moderado"),CONCATENATE("R9C",Riesgos!#REF!),"")</f>
        <v>#REF!</v>
      </c>
      <c r="AA14" s="46" t="e">
        <f>IF(AND(Riesgos!#REF!="Muy Alta",Riesgos!#REF!="Moderado"),CONCATENATE("R9C",Riesgos!#REF!),"")</f>
        <v>#REF!</v>
      </c>
      <c r="AB14" s="44" t="e">
        <f>IF(AND(Riesgos!#REF!="Muy Alta",Riesgos!#REF!="Mayor"),CONCATENATE("R9C",Riesgos!#REF!),"")</f>
        <v>#REF!</v>
      </c>
      <c r="AC14" s="45" t="e">
        <f>IF(AND(Riesgos!#REF!="Muy Alta",Riesgos!#REF!="Mayor"),CONCATENATE("R9C",Riesgos!#REF!),"")</f>
        <v>#REF!</v>
      </c>
      <c r="AD14" s="45" t="e">
        <f>IF(AND(Riesgos!#REF!="Muy Alta",Riesgos!#REF!="Mayor"),CONCATENATE("R9C",Riesgos!#REF!),"")</f>
        <v>#REF!</v>
      </c>
      <c r="AE14" s="45" t="e">
        <f>IF(AND(Riesgos!#REF!="Muy Alta",Riesgos!#REF!="Mayor"),CONCATENATE("R9C",Riesgos!#REF!),"")</f>
        <v>#REF!</v>
      </c>
      <c r="AF14" s="45" t="e">
        <f>IF(AND(Riesgos!#REF!="Muy Alta",Riesgos!#REF!="Mayor"),CONCATENATE("R9C",Riesgos!#REF!),"")</f>
        <v>#REF!</v>
      </c>
      <c r="AG14" s="46" t="e">
        <f>IF(AND(Riesgos!#REF!="Muy Alta",Riesgos!#REF!="Mayor"),CONCATENATE("R9C",Riesgos!#REF!),"")</f>
        <v>#REF!</v>
      </c>
      <c r="AH14" s="47" t="e">
        <f>IF(AND(Riesgos!#REF!="Muy Alta",Riesgos!#REF!="Catastrófico"),CONCATENATE("R9C",Riesgos!#REF!),"")</f>
        <v>#REF!</v>
      </c>
      <c r="AI14" s="48" t="e">
        <f>IF(AND(Riesgos!#REF!="Muy Alta",Riesgos!#REF!="Catastrófico"),CONCATENATE("R9C",Riesgos!#REF!),"")</f>
        <v>#REF!</v>
      </c>
      <c r="AJ14" s="48" t="e">
        <f>IF(AND(Riesgos!#REF!="Muy Alta",Riesgos!#REF!="Catastrófico"),CONCATENATE("R9C",Riesgos!#REF!),"")</f>
        <v>#REF!</v>
      </c>
      <c r="AK14" s="48" t="e">
        <f>IF(AND(Riesgos!#REF!="Muy Alta",Riesgos!#REF!="Catastrófico"),CONCATENATE("R9C",Riesgos!#REF!),"")</f>
        <v>#REF!</v>
      </c>
      <c r="AL14" s="48" t="e">
        <f>IF(AND(Riesgos!#REF!="Muy Alta",Riesgos!#REF!="Catastrófico"),CONCATENATE("R9C",Riesgos!#REF!),"")</f>
        <v>#REF!</v>
      </c>
      <c r="AM14" s="49" t="e">
        <f>IF(AND(Riesgos!#REF!="Muy Alta",Riesgos!#REF!="Catastrófico"),CONCATENATE("R9C",Riesgos!#REF!),"")</f>
        <v>#REF!</v>
      </c>
      <c r="AN14" s="75"/>
      <c r="AO14" s="717"/>
      <c r="AP14" s="718"/>
      <c r="AQ14" s="718"/>
      <c r="AR14" s="718"/>
      <c r="AS14" s="718"/>
      <c r="AT14" s="719"/>
      <c r="AU14" s="75"/>
      <c r="AV14" s="75"/>
      <c r="AW14" s="75"/>
      <c r="AX14" s="75"/>
      <c r="AY14" s="75"/>
      <c r="AZ14" s="75"/>
      <c r="BA14" s="75"/>
      <c r="BB14" s="75"/>
      <c r="BC14" s="75"/>
      <c r="BD14" s="75"/>
      <c r="BE14" s="75"/>
      <c r="BF14" s="75"/>
      <c r="BG14" s="75"/>
      <c r="BH14" s="75"/>
      <c r="BI14" s="75"/>
      <c r="BJ14" s="75"/>
      <c r="BK14" s="75"/>
      <c r="BL14" s="75"/>
      <c r="BM14" s="75"/>
      <c r="BN14" s="75"/>
      <c r="BO14" s="75"/>
      <c r="BP14" s="75"/>
      <c r="BQ14" s="75"/>
      <c r="BR14" s="75"/>
      <c r="BS14" s="75"/>
      <c r="BT14" s="75"/>
      <c r="BU14" s="75"/>
      <c r="BV14" s="75"/>
      <c r="BW14" s="75"/>
      <c r="BX14" s="75"/>
    </row>
    <row r="15" spans="1:91" ht="15.75" customHeight="1" thickBot="1" x14ac:dyDescent="0.3">
      <c r="A15" s="75"/>
      <c r="B15" s="579"/>
      <c r="C15" s="579"/>
      <c r="D15" s="580"/>
      <c r="E15" s="712"/>
      <c r="F15" s="713"/>
      <c r="G15" s="713"/>
      <c r="H15" s="713"/>
      <c r="I15" s="727"/>
      <c r="J15" s="50" t="e">
        <f>IF(AND(Riesgos!#REF!="Muy Alta",Riesgos!#REF!="Leve"),CONCATENATE("R10C",Riesgos!#REF!),"")</f>
        <v>#REF!</v>
      </c>
      <c r="K15" s="51" t="e">
        <f>IF(AND(Riesgos!#REF!="Muy Alta",Riesgos!#REF!="Leve"),CONCATENATE("R10C",Riesgos!#REF!),"")</f>
        <v>#REF!</v>
      </c>
      <c r="L15" s="51" t="e">
        <f>IF(AND(Riesgos!#REF!="Muy Alta",Riesgos!#REF!="Leve"),CONCATENATE("R10C",Riesgos!#REF!),"")</f>
        <v>#REF!</v>
      </c>
      <c r="M15" s="51" t="e">
        <f>IF(AND(Riesgos!#REF!="Muy Alta",Riesgos!#REF!="Leve"),CONCATENATE("R10C",Riesgos!#REF!),"")</f>
        <v>#REF!</v>
      </c>
      <c r="N15" s="51" t="e">
        <f>IF(AND(Riesgos!#REF!="Muy Alta",Riesgos!#REF!="Leve"),CONCATENATE("R10C",Riesgos!#REF!),"")</f>
        <v>#REF!</v>
      </c>
      <c r="O15" s="52" t="e">
        <f>IF(AND(Riesgos!#REF!="Muy Alta",Riesgos!#REF!="Leve"),CONCATENATE("R10C",Riesgos!#REF!),"")</f>
        <v>#REF!</v>
      </c>
      <c r="P15" s="44" t="e">
        <f>IF(AND(Riesgos!#REF!="Muy Alta",Riesgos!#REF!="Menor"),CONCATENATE("R10C",Riesgos!#REF!),"")</f>
        <v>#REF!</v>
      </c>
      <c r="Q15" s="45" t="e">
        <f>IF(AND(Riesgos!#REF!="Muy Alta",Riesgos!#REF!="Menor"),CONCATENATE("R10C",Riesgos!#REF!),"")</f>
        <v>#REF!</v>
      </c>
      <c r="R15" s="45" t="e">
        <f>IF(AND(Riesgos!#REF!="Muy Alta",Riesgos!#REF!="Menor"),CONCATENATE("R10C",Riesgos!#REF!),"")</f>
        <v>#REF!</v>
      </c>
      <c r="S15" s="45" t="e">
        <f>IF(AND(Riesgos!#REF!="Muy Alta",Riesgos!#REF!="Menor"),CONCATENATE("R10C",Riesgos!#REF!),"")</f>
        <v>#REF!</v>
      </c>
      <c r="T15" s="45" t="e">
        <f>IF(AND(Riesgos!#REF!="Muy Alta",Riesgos!#REF!="Menor"),CONCATENATE("R10C",Riesgos!#REF!),"")</f>
        <v>#REF!</v>
      </c>
      <c r="U15" s="46" t="e">
        <f>IF(AND(Riesgos!#REF!="Muy Alta",Riesgos!#REF!="Menor"),CONCATENATE("R10C",Riesgos!#REF!),"")</f>
        <v>#REF!</v>
      </c>
      <c r="V15" s="50" t="e">
        <f>IF(AND(Riesgos!#REF!="Muy Alta",Riesgos!#REF!="Moderado"),CONCATENATE("R10C",Riesgos!#REF!),"")</f>
        <v>#REF!</v>
      </c>
      <c r="W15" s="51" t="e">
        <f>IF(AND(Riesgos!#REF!="Muy Alta",Riesgos!#REF!="Moderado"),CONCATENATE("R10C",Riesgos!#REF!),"")</f>
        <v>#REF!</v>
      </c>
      <c r="X15" s="51" t="e">
        <f>IF(AND(Riesgos!#REF!="Muy Alta",Riesgos!#REF!="Moderado"),CONCATENATE("R10C",Riesgos!#REF!),"")</f>
        <v>#REF!</v>
      </c>
      <c r="Y15" s="51" t="e">
        <f>IF(AND(Riesgos!#REF!="Muy Alta",Riesgos!#REF!="Moderado"),CONCATENATE("R10C",Riesgos!#REF!),"")</f>
        <v>#REF!</v>
      </c>
      <c r="Z15" s="51" t="e">
        <f>IF(AND(Riesgos!#REF!="Muy Alta",Riesgos!#REF!="Moderado"),CONCATENATE("R10C",Riesgos!#REF!),"")</f>
        <v>#REF!</v>
      </c>
      <c r="AA15" s="52" t="e">
        <f>IF(AND(Riesgos!#REF!="Muy Alta",Riesgos!#REF!="Moderado"),CONCATENATE("R10C",Riesgos!#REF!),"")</f>
        <v>#REF!</v>
      </c>
      <c r="AB15" s="44" t="e">
        <f>IF(AND(Riesgos!#REF!="Muy Alta",Riesgos!#REF!="Mayor"),CONCATENATE("R10C",Riesgos!#REF!),"")</f>
        <v>#REF!</v>
      </c>
      <c r="AC15" s="45" t="e">
        <f>IF(AND(Riesgos!#REF!="Muy Alta",Riesgos!#REF!="Mayor"),CONCATENATE("R10C",Riesgos!#REF!),"")</f>
        <v>#REF!</v>
      </c>
      <c r="AD15" s="45" t="e">
        <f>IF(AND(Riesgos!#REF!="Muy Alta",Riesgos!#REF!="Mayor"),CONCATENATE("R10C",Riesgos!#REF!),"")</f>
        <v>#REF!</v>
      </c>
      <c r="AE15" s="45" t="e">
        <f>IF(AND(Riesgos!#REF!="Muy Alta",Riesgos!#REF!="Mayor"),CONCATENATE("R10C",Riesgos!#REF!),"")</f>
        <v>#REF!</v>
      </c>
      <c r="AF15" s="45" t="e">
        <f>IF(AND(Riesgos!#REF!="Muy Alta",Riesgos!#REF!="Mayor"),CONCATENATE("R10C",Riesgos!#REF!),"")</f>
        <v>#REF!</v>
      </c>
      <c r="AG15" s="46" t="e">
        <f>IF(AND(Riesgos!#REF!="Muy Alta",Riesgos!#REF!="Mayor"),CONCATENATE("R10C",Riesgos!#REF!),"")</f>
        <v>#REF!</v>
      </c>
      <c r="AH15" s="53" t="e">
        <f>IF(AND(Riesgos!#REF!="Muy Alta",Riesgos!#REF!="Catastrófico"),CONCATENATE("R10C",Riesgos!#REF!),"")</f>
        <v>#REF!</v>
      </c>
      <c r="AI15" s="54" t="e">
        <f>IF(AND(Riesgos!#REF!="Muy Alta",Riesgos!#REF!="Catastrófico"),CONCATENATE("R10C",Riesgos!#REF!),"")</f>
        <v>#REF!</v>
      </c>
      <c r="AJ15" s="54" t="e">
        <f>IF(AND(Riesgos!#REF!="Muy Alta",Riesgos!#REF!="Catastrófico"),CONCATENATE("R10C",Riesgos!#REF!),"")</f>
        <v>#REF!</v>
      </c>
      <c r="AK15" s="54" t="e">
        <f>IF(AND(Riesgos!#REF!="Muy Alta",Riesgos!#REF!="Catastrófico"),CONCATENATE("R10C",Riesgos!#REF!),"")</f>
        <v>#REF!</v>
      </c>
      <c r="AL15" s="54" t="e">
        <f>IF(AND(Riesgos!#REF!="Muy Alta",Riesgos!#REF!="Catastrófico"),CONCATENATE("R10C",Riesgos!#REF!),"")</f>
        <v>#REF!</v>
      </c>
      <c r="AM15" s="55" t="e">
        <f>IF(AND(Riesgos!#REF!="Muy Alta",Riesgos!#REF!="Catastrófico"),CONCATENATE("R10C",Riesgos!#REF!),"")</f>
        <v>#REF!</v>
      </c>
      <c r="AN15" s="75"/>
      <c r="AO15" s="720"/>
      <c r="AP15" s="721"/>
      <c r="AQ15" s="721"/>
      <c r="AR15" s="721"/>
      <c r="AS15" s="721"/>
      <c r="AT15" s="722"/>
      <c r="AU15" s="75"/>
      <c r="AV15" s="75"/>
      <c r="AW15" s="75"/>
      <c r="AX15" s="75"/>
      <c r="AY15" s="75"/>
      <c r="AZ15" s="75"/>
      <c r="BA15" s="75"/>
      <c r="BB15" s="75"/>
      <c r="BC15" s="75"/>
      <c r="BD15" s="75"/>
      <c r="BE15" s="75"/>
      <c r="BF15" s="75"/>
      <c r="BG15" s="75"/>
      <c r="BH15" s="75"/>
      <c r="BI15" s="75"/>
      <c r="BJ15" s="75"/>
      <c r="BK15" s="75"/>
      <c r="BL15" s="75"/>
      <c r="BM15" s="75"/>
      <c r="BN15" s="75"/>
      <c r="BO15" s="75"/>
      <c r="BP15" s="75"/>
      <c r="BQ15" s="75"/>
      <c r="BR15" s="75"/>
      <c r="BS15" s="75"/>
      <c r="BT15" s="75"/>
      <c r="BU15" s="75"/>
      <c r="BV15" s="75"/>
      <c r="BW15" s="75"/>
      <c r="BX15" s="75"/>
    </row>
    <row r="16" spans="1:91" ht="15" customHeight="1" x14ac:dyDescent="0.25">
      <c r="A16" s="75"/>
      <c r="B16" s="579"/>
      <c r="C16" s="579"/>
      <c r="D16" s="580"/>
      <c r="E16" s="707" t="s">
        <v>110</v>
      </c>
      <c r="F16" s="708"/>
      <c r="G16" s="708"/>
      <c r="H16" s="708"/>
      <c r="I16" s="708"/>
      <c r="J16" s="56" t="e">
        <f>IF(AND(Riesgos!#REF!="Alta",Riesgos!#REF!="Leve"),CONCATENATE("R1C",Riesgos!#REF!),"")</f>
        <v>#REF!</v>
      </c>
      <c r="K16" s="57" t="e">
        <f>IF(AND(Riesgos!#REF!="Alta",Riesgos!#REF!="Leve"),CONCATENATE("R1C",Riesgos!#REF!),"")</f>
        <v>#REF!</v>
      </c>
      <c r="L16" s="57" t="e">
        <f>IF(AND(Riesgos!#REF!="Alta",Riesgos!#REF!="Leve"),CONCATENATE("R1C",Riesgos!#REF!),"")</f>
        <v>#REF!</v>
      </c>
      <c r="M16" s="57" t="e">
        <f>IF(AND(Riesgos!#REF!="Alta",Riesgos!#REF!="Leve"),CONCATENATE("R1C",Riesgos!#REF!),"")</f>
        <v>#REF!</v>
      </c>
      <c r="N16" s="57" t="e">
        <f>IF(AND(Riesgos!#REF!="Alta",Riesgos!#REF!="Leve"),CONCATENATE("R1C",Riesgos!#REF!),"")</f>
        <v>#REF!</v>
      </c>
      <c r="O16" s="58" t="e">
        <f>IF(AND(Riesgos!#REF!="Alta",Riesgos!#REF!="Leve"),CONCATENATE("R1C",Riesgos!#REF!),"")</f>
        <v>#REF!</v>
      </c>
      <c r="P16" s="56" t="e">
        <f>IF(AND(Riesgos!#REF!="Alta",Riesgos!#REF!="Menor"),CONCATENATE("R1C",Riesgos!#REF!),"")</f>
        <v>#REF!</v>
      </c>
      <c r="Q16" s="57" t="e">
        <f>IF(AND(Riesgos!#REF!="Alta",Riesgos!#REF!="Menor"),CONCATENATE("R1C",Riesgos!#REF!),"")</f>
        <v>#REF!</v>
      </c>
      <c r="R16" s="57" t="e">
        <f>IF(AND(Riesgos!#REF!="Alta",Riesgos!#REF!="Menor"),CONCATENATE("R1C",Riesgos!#REF!),"")</f>
        <v>#REF!</v>
      </c>
      <c r="S16" s="57" t="e">
        <f>IF(AND(Riesgos!#REF!="Alta",Riesgos!#REF!="Menor"),CONCATENATE("R1C",Riesgos!#REF!),"")</f>
        <v>#REF!</v>
      </c>
      <c r="T16" s="57" t="e">
        <f>IF(AND(Riesgos!#REF!="Alta",Riesgos!#REF!="Menor"),CONCATENATE("R1C",Riesgos!#REF!),"")</f>
        <v>#REF!</v>
      </c>
      <c r="U16" s="58" t="e">
        <f>IF(AND(Riesgos!#REF!="Alta",Riesgos!#REF!="Menor"),CONCATENATE("R1C",Riesgos!#REF!),"")</f>
        <v>#REF!</v>
      </c>
      <c r="V16" s="38" t="e">
        <f>IF(AND(Riesgos!#REF!="Alta",Riesgos!#REF!="Moderado"),CONCATENATE("R1C",Riesgos!#REF!),"")</f>
        <v>#REF!</v>
      </c>
      <c r="W16" s="39" t="e">
        <f>IF(AND(Riesgos!#REF!="Alta",Riesgos!#REF!="Moderado"),CONCATENATE("R1C",Riesgos!#REF!),"")</f>
        <v>#REF!</v>
      </c>
      <c r="X16" s="39" t="e">
        <f>IF(AND(Riesgos!#REF!="Alta",Riesgos!#REF!="Moderado"),CONCATENATE("R1C",Riesgos!#REF!),"")</f>
        <v>#REF!</v>
      </c>
      <c r="Y16" s="39" t="e">
        <f>IF(AND(Riesgos!#REF!="Alta",Riesgos!#REF!="Moderado"),CONCATENATE("R1C",Riesgos!#REF!),"")</f>
        <v>#REF!</v>
      </c>
      <c r="Z16" s="39" t="e">
        <f>IF(AND(Riesgos!#REF!="Alta",Riesgos!#REF!="Moderado"),CONCATENATE("R1C",Riesgos!#REF!),"")</f>
        <v>#REF!</v>
      </c>
      <c r="AA16" s="40" t="e">
        <f>IF(AND(Riesgos!#REF!="Alta",Riesgos!#REF!="Moderado"),CONCATENATE("R1C",Riesgos!#REF!),"")</f>
        <v>#REF!</v>
      </c>
      <c r="AB16" s="38" t="e">
        <f>IF(AND(Riesgos!#REF!="Alta",Riesgos!#REF!="Mayor"),CONCATENATE("R1C",Riesgos!#REF!),"")</f>
        <v>#REF!</v>
      </c>
      <c r="AC16" s="39" t="e">
        <f>IF(AND(Riesgos!#REF!="Alta",Riesgos!#REF!="Mayor"),CONCATENATE("R1C",Riesgos!#REF!),"")</f>
        <v>#REF!</v>
      </c>
      <c r="AD16" s="39" t="e">
        <f>IF(AND(Riesgos!#REF!="Alta",Riesgos!#REF!="Mayor"),CONCATENATE("R1C",Riesgos!#REF!),"")</f>
        <v>#REF!</v>
      </c>
      <c r="AE16" s="39" t="e">
        <f>IF(AND(Riesgos!#REF!="Alta",Riesgos!#REF!="Mayor"),CONCATENATE("R1C",Riesgos!#REF!),"")</f>
        <v>#REF!</v>
      </c>
      <c r="AF16" s="39" t="e">
        <f>IF(AND(Riesgos!#REF!="Alta",Riesgos!#REF!="Mayor"),CONCATENATE("R1C",Riesgos!#REF!),"")</f>
        <v>#REF!</v>
      </c>
      <c r="AG16" s="40" t="e">
        <f>IF(AND(Riesgos!#REF!="Alta",Riesgos!#REF!="Mayor"),CONCATENATE("R1C",Riesgos!#REF!),"")</f>
        <v>#REF!</v>
      </c>
      <c r="AH16" s="41" t="e">
        <f>IF(AND(Riesgos!#REF!="Alta",Riesgos!#REF!="Catastrófico"),CONCATENATE("R1C",Riesgos!#REF!),"")</f>
        <v>#REF!</v>
      </c>
      <c r="AI16" s="42" t="e">
        <f>IF(AND(Riesgos!#REF!="Alta",Riesgos!#REF!="Catastrófico"),CONCATENATE("R1C",Riesgos!#REF!),"")</f>
        <v>#REF!</v>
      </c>
      <c r="AJ16" s="42" t="e">
        <f>IF(AND(Riesgos!#REF!="Alta",Riesgos!#REF!="Catastrófico"),CONCATENATE("R1C",Riesgos!#REF!),"")</f>
        <v>#REF!</v>
      </c>
      <c r="AK16" s="42" t="e">
        <f>IF(AND(Riesgos!#REF!="Alta",Riesgos!#REF!="Catastrófico"),CONCATENATE("R1C",Riesgos!#REF!),"")</f>
        <v>#REF!</v>
      </c>
      <c r="AL16" s="42" t="e">
        <f>IF(AND(Riesgos!#REF!="Alta",Riesgos!#REF!="Catastrófico"),CONCATENATE("R1C",Riesgos!#REF!),"")</f>
        <v>#REF!</v>
      </c>
      <c r="AM16" s="43" t="e">
        <f>IF(AND(Riesgos!#REF!="Alta",Riesgos!#REF!="Catastrófico"),CONCATENATE("R1C",Riesgos!#REF!),"")</f>
        <v>#REF!</v>
      </c>
      <c r="AN16" s="75"/>
      <c r="AO16" s="698" t="s">
        <v>75</v>
      </c>
      <c r="AP16" s="699"/>
      <c r="AQ16" s="699"/>
      <c r="AR16" s="699"/>
      <c r="AS16" s="699"/>
      <c r="AT16" s="700"/>
      <c r="AU16" s="75"/>
      <c r="AV16" s="75"/>
      <c r="AW16" s="75"/>
      <c r="AX16" s="75"/>
      <c r="AY16" s="75"/>
      <c r="AZ16" s="75"/>
      <c r="BA16" s="75"/>
      <c r="BB16" s="75"/>
      <c r="BC16" s="75"/>
      <c r="BD16" s="75"/>
      <c r="BE16" s="75"/>
      <c r="BF16" s="75"/>
      <c r="BG16" s="75"/>
      <c r="BH16" s="75"/>
      <c r="BI16" s="75"/>
      <c r="BJ16" s="75"/>
      <c r="BK16" s="75"/>
      <c r="BL16" s="75"/>
      <c r="BM16" s="75"/>
      <c r="BN16" s="75"/>
      <c r="BO16" s="75"/>
      <c r="BP16" s="75"/>
      <c r="BQ16" s="75"/>
      <c r="BR16" s="75"/>
      <c r="BS16" s="75"/>
      <c r="BT16" s="75"/>
      <c r="BU16" s="75"/>
      <c r="BV16" s="75"/>
      <c r="BW16" s="75"/>
      <c r="BX16" s="75"/>
    </row>
    <row r="17" spans="1:76" ht="15" customHeight="1" x14ac:dyDescent="0.25">
      <c r="A17" s="75"/>
      <c r="B17" s="579"/>
      <c r="C17" s="579"/>
      <c r="D17" s="580"/>
      <c r="E17" s="709"/>
      <c r="F17" s="710"/>
      <c r="G17" s="710"/>
      <c r="H17" s="710"/>
      <c r="I17" s="710"/>
      <c r="J17" s="59" t="e">
        <f>IF(AND(Riesgos!#REF!="Alta",Riesgos!#REF!="Leve"),CONCATENATE("R2C",Riesgos!#REF!),"")</f>
        <v>#REF!</v>
      </c>
      <c r="K17" s="60" t="e">
        <f>IF(AND(Riesgos!#REF!="Alta",Riesgos!#REF!="Leve"),CONCATENATE("R2C",Riesgos!#REF!),"")</f>
        <v>#REF!</v>
      </c>
      <c r="L17" s="60" t="e">
        <f>IF(AND(Riesgos!#REF!="Alta",Riesgos!#REF!="Leve"),CONCATENATE("R2C",Riesgos!#REF!),"")</f>
        <v>#REF!</v>
      </c>
      <c r="M17" s="60" t="e">
        <f>IF(AND(Riesgos!#REF!="Alta",Riesgos!#REF!="Leve"),CONCATENATE("R2C",Riesgos!#REF!),"")</f>
        <v>#REF!</v>
      </c>
      <c r="N17" s="60" t="e">
        <f>IF(AND(Riesgos!#REF!="Alta",Riesgos!#REF!="Leve"),CONCATENATE("R2C",Riesgos!#REF!),"")</f>
        <v>#REF!</v>
      </c>
      <c r="O17" s="61" t="e">
        <f>IF(AND(Riesgos!#REF!="Alta",Riesgos!#REF!="Leve"),CONCATENATE("R2C",Riesgos!#REF!),"")</f>
        <v>#REF!</v>
      </c>
      <c r="P17" s="59" t="e">
        <f>IF(AND(Riesgos!#REF!="Alta",Riesgos!#REF!="Menor"),CONCATENATE("R2C",Riesgos!#REF!),"")</f>
        <v>#REF!</v>
      </c>
      <c r="Q17" s="60" t="e">
        <f>IF(AND(Riesgos!#REF!="Alta",Riesgos!#REF!="Menor"),CONCATENATE("R2C",Riesgos!#REF!),"")</f>
        <v>#REF!</v>
      </c>
      <c r="R17" s="60" t="e">
        <f>IF(AND(Riesgos!#REF!="Alta",Riesgos!#REF!="Menor"),CONCATENATE("R2C",Riesgos!#REF!),"")</f>
        <v>#REF!</v>
      </c>
      <c r="S17" s="60" t="e">
        <f>IF(AND(Riesgos!#REF!="Alta",Riesgos!#REF!="Menor"),CONCATENATE("R2C",Riesgos!#REF!),"")</f>
        <v>#REF!</v>
      </c>
      <c r="T17" s="60" t="e">
        <f>IF(AND(Riesgos!#REF!="Alta",Riesgos!#REF!="Menor"),CONCATENATE("R2C",Riesgos!#REF!),"")</f>
        <v>#REF!</v>
      </c>
      <c r="U17" s="61" t="e">
        <f>IF(AND(Riesgos!#REF!="Alta",Riesgos!#REF!="Menor"),CONCATENATE("R2C",Riesgos!#REF!),"")</f>
        <v>#REF!</v>
      </c>
      <c r="V17" s="44" t="e">
        <f>IF(AND(Riesgos!#REF!="Alta",Riesgos!#REF!="Moderado"),CONCATENATE("R2C",Riesgos!#REF!),"")</f>
        <v>#REF!</v>
      </c>
      <c r="W17" s="45" t="e">
        <f>IF(AND(Riesgos!#REF!="Alta",Riesgos!#REF!="Moderado"),CONCATENATE("R2C",Riesgos!#REF!),"")</f>
        <v>#REF!</v>
      </c>
      <c r="X17" s="45" t="e">
        <f>IF(AND(Riesgos!#REF!="Alta",Riesgos!#REF!="Moderado"),CONCATENATE("R2C",Riesgos!#REF!),"")</f>
        <v>#REF!</v>
      </c>
      <c r="Y17" s="45" t="e">
        <f>IF(AND(Riesgos!#REF!="Alta",Riesgos!#REF!="Moderado"),CONCATENATE("R2C",Riesgos!#REF!),"")</f>
        <v>#REF!</v>
      </c>
      <c r="Z17" s="45" t="e">
        <f>IF(AND(Riesgos!#REF!="Alta",Riesgos!#REF!="Moderado"),CONCATENATE("R2C",Riesgos!#REF!),"")</f>
        <v>#REF!</v>
      </c>
      <c r="AA17" s="46" t="e">
        <f>IF(AND(Riesgos!#REF!="Alta",Riesgos!#REF!="Moderado"),CONCATENATE("R2C",Riesgos!#REF!),"")</f>
        <v>#REF!</v>
      </c>
      <c r="AB17" s="44" t="e">
        <f>IF(AND(Riesgos!#REF!="Alta",Riesgos!#REF!="Mayor"),CONCATENATE("R2C",Riesgos!#REF!),"")</f>
        <v>#REF!</v>
      </c>
      <c r="AC17" s="45" t="e">
        <f>IF(AND(Riesgos!#REF!="Alta",Riesgos!#REF!="Mayor"),CONCATENATE("R2C",Riesgos!#REF!),"")</f>
        <v>#REF!</v>
      </c>
      <c r="AD17" s="45" t="e">
        <f>IF(AND(Riesgos!#REF!="Alta",Riesgos!#REF!="Mayor"),CONCATENATE("R2C",Riesgos!#REF!),"")</f>
        <v>#REF!</v>
      </c>
      <c r="AE17" s="45" t="e">
        <f>IF(AND(Riesgos!#REF!="Alta",Riesgos!#REF!="Mayor"),CONCATENATE("R2C",Riesgos!#REF!),"")</f>
        <v>#REF!</v>
      </c>
      <c r="AF17" s="45" t="e">
        <f>IF(AND(Riesgos!#REF!="Alta",Riesgos!#REF!="Mayor"),CONCATENATE("R2C",Riesgos!#REF!),"")</f>
        <v>#REF!</v>
      </c>
      <c r="AG17" s="46" t="e">
        <f>IF(AND(Riesgos!#REF!="Alta",Riesgos!#REF!="Mayor"),CONCATENATE("R2C",Riesgos!#REF!),"")</f>
        <v>#REF!</v>
      </c>
      <c r="AH17" s="47" t="e">
        <f>IF(AND(Riesgos!#REF!="Alta",Riesgos!#REF!="Catastrófico"),CONCATENATE("R2C",Riesgos!#REF!),"")</f>
        <v>#REF!</v>
      </c>
      <c r="AI17" s="48" t="e">
        <f>IF(AND(Riesgos!#REF!="Alta",Riesgos!#REF!="Catastrófico"),CONCATENATE("R2C",Riesgos!#REF!),"")</f>
        <v>#REF!</v>
      </c>
      <c r="AJ17" s="48" t="e">
        <f>IF(AND(Riesgos!#REF!="Alta",Riesgos!#REF!="Catastrófico"),CONCATENATE("R2C",Riesgos!#REF!),"")</f>
        <v>#REF!</v>
      </c>
      <c r="AK17" s="48" t="e">
        <f>IF(AND(Riesgos!#REF!="Alta",Riesgos!#REF!="Catastrófico"),CONCATENATE("R2C",Riesgos!#REF!),"")</f>
        <v>#REF!</v>
      </c>
      <c r="AL17" s="48" t="e">
        <f>IF(AND(Riesgos!#REF!="Alta",Riesgos!#REF!="Catastrófico"),CONCATENATE("R2C",Riesgos!#REF!),"")</f>
        <v>#REF!</v>
      </c>
      <c r="AM17" s="49" t="e">
        <f>IF(AND(Riesgos!#REF!="Alta",Riesgos!#REF!="Catastrófico"),CONCATENATE("R2C",Riesgos!#REF!),"")</f>
        <v>#REF!</v>
      </c>
      <c r="AN17" s="75"/>
      <c r="AO17" s="701"/>
      <c r="AP17" s="702"/>
      <c r="AQ17" s="702"/>
      <c r="AR17" s="702"/>
      <c r="AS17" s="702"/>
      <c r="AT17" s="703"/>
      <c r="AU17" s="75"/>
      <c r="AV17" s="75"/>
      <c r="AW17" s="75"/>
      <c r="AX17" s="75"/>
      <c r="AY17" s="75"/>
      <c r="AZ17" s="75"/>
      <c r="BA17" s="75"/>
      <c r="BB17" s="75"/>
      <c r="BC17" s="75"/>
      <c r="BD17" s="75"/>
      <c r="BE17" s="75"/>
      <c r="BF17" s="75"/>
      <c r="BG17" s="75"/>
      <c r="BH17" s="75"/>
      <c r="BI17" s="75"/>
      <c r="BJ17" s="75"/>
      <c r="BK17" s="75"/>
      <c r="BL17" s="75"/>
      <c r="BM17" s="75"/>
      <c r="BN17" s="75"/>
      <c r="BO17" s="75"/>
      <c r="BP17" s="75"/>
      <c r="BQ17" s="75"/>
      <c r="BR17" s="75"/>
      <c r="BS17" s="75"/>
      <c r="BT17" s="75"/>
      <c r="BU17" s="75"/>
      <c r="BV17" s="75"/>
      <c r="BW17" s="75"/>
      <c r="BX17" s="75"/>
    </row>
    <row r="18" spans="1:76" ht="15" customHeight="1" x14ac:dyDescent="0.25">
      <c r="A18" s="75"/>
      <c r="B18" s="579"/>
      <c r="C18" s="579"/>
      <c r="D18" s="580"/>
      <c r="E18" s="711"/>
      <c r="F18" s="710"/>
      <c r="G18" s="710"/>
      <c r="H18" s="710"/>
      <c r="I18" s="710"/>
      <c r="J18" s="59" t="e">
        <f>IF(AND(Riesgos!#REF!="Alta",Riesgos!#REF!="Leve"),CONCATENATE("R3C",Riesgos!#REF!),"")</f>
        <v>#REF!</v>
      </c>
      <c r="K18" s="60" t="e">
        <f>IF(AND(Riesgos!#REF!="Alta",Riesgos!#REF!="Leve"),CONCATENATE("R3C",Riesgos!#REF!),"")</f>
        <v>#REF!</v>
      </c>
      <c r="L18" s="60" t="e">
        <f>IF(AND(Riesgos!#REF!="Alta",Riesgos!#REF!="Leve"),CONCATENATE("R3C",Riesgos!#REF!),"")</f>
        <v>#REF!</v>
      </c>
      <c r="M18" s="60" t="e">
        <f>IF(AND(Riesgos!#REF!="Alta",Riesgos!#REF!="Leve"),CONCATENATE("R3C",Riesgos!#REF!),"")</f>
        <v>#REF!</v>
      </c>
      <c r="N18" s="60" t="e">
        <f>IF(AND(Riesgos!#REF!="Alta",Riesgos!#REF!="Leve"),CONCATENATE("R3C",Riesgos!#REF!),"")</f>
        <v>#REF!</v>
      </c>
      <c r="O18" s="61" t="e">
        <f>IF(AND(Riesgos!#REF!="Alta",Riesgos!#REF!="Leve"),CONCATENATE("R3C",Riesgos!#REF!),"")</f>
        <v>#REF!</v>
      </c>
      <c r="P18" s="59" t="e">
        <f>IF(AND(Riesgos!#REF!="Alta",Riesgos!#REF!="Menor"),CONCATENATE("R3C",Riesgos!#REF!),"")</f>
        <v>#REF!</v>
      </c>
      <c r="Q18" s="60" t="e">
        <f>IF(AND(Riesgos!#REF!="Alta",Riesgos!#REF!="Menor"),CONCATENATE("R3C",Riesgos!#REF!),"")</f>
        <v>#REF!</v>
      </c>
      <c r="R18" s="60" t="e">
        <f>IF(AND(Riesgos!#REF!="Alta",Riesgos!#REF!="Menor"),CONCATENATE("R3C",Riesgos!#REF!),"")</f>
        <v>#REF!</v>
      </c>
      <c r="S18" s="60" t="e">
        <f>IF(AND(Riesgos!#REF!="Alta",Riesgos!#REF!="Menor"),CONCATENATE("R3C",Riesgos!#REF!),"")</f>
        <v>#REF!</v>
      </c>
      <c r="T18" s="60" t="e">
        <f>IF(AND(Riesgos!#REF!="Alta",Riesgos!#REF!="Menor"),CONCATENATE("R3C",Riesgos!#REF!),"")</f>
        <v>#REF!</v>
      </c>
      <c r="U18" s="61" t="e">
        <f>IF(AND(Riesgos!#REF!="Alta",Riesgos!#REF!="Menor"),CONCATENATE("R3C",Riesgos!#REF!),"")</f>
        <v>#REF!</v>
      </c>
      <c r="V18" s="44" t="e">
        <f>IF(AND(Riesgos!#REF!="Alta",Riesgos!#REF!="Moderado"),CONCATENATE("R3C",Riesgos!#REF!),"")</f>
        <v>#REF!</v>
      </c>
      <c r="W18" s="45" t="e">
        <f>IF(AND(Riesgos!#REF!="Alta",Riesgos!#REF!="Moderado"),CONCATENATE("R3C",Riesgos!#REF!),"")</f>
        <v>#REF!</v>
      </c>
      <c r="X18" s="45" t="e">
        <f>IF(AND(Riesgos!#REF!="Alta",Riesgos!#REF!="Moderado"),CONCATENATE("R3C",Riesgos!#REF!),"")</f>
        <v>#REF!</v>
      </c>
      <c r="Y18" s="45" t="e">
        <f>IF(AND(Riesgos!#REF!="Alta",Riesgos!#REF!="Moderado"),CONCATENATE("R3C",Riesgos!#REF!),"")</f>
        <v>#REF!</v>
      </c>
      <c r="Z18" s="45" t="e">
        <f>IF(AND(Riesgos!#REF!="Alta",Riesgos!#REF!="Moderado"),CONCATENATE("R3C",Riesgos!#REF!),"")</f>
        <v>#REF!</v>
      </c>
      <c r="AA18" s="46" t="e">
        <f>IF(AND(Riesgos!#REF!="Alta",Riesgos!#REF!="Moderado"),CONCATENATE("R3C",Riesgos!#REF!),"")</f>
        <v>#REF!</v>
      </c>
      <c r="AB18" s="44" t="e">
        <f>IF(AND(Riesgos!#REF!="Alta",Riesgos!#REF!="Mayor"),CONCATENATE("R3C",Riesgos!#REF!),"")</f>
        <v>#REF!</v>
      </c>
      <c r="AC18" s="45" t="e">
        <f>IF(AND(Riesgos!#REF!="Alta",Riesgos!#REF!="Mayor"),CONCATENATE("R3C",Riesgos!#REF!),"")</f>
        <v>#REF!</v>
      </c>
      <c r="AD18" s="45" t="e">
        <f>IF(AND(Riesgos!#REF!="Alta",Riesgos!#REF!="Mayor"),CONCATENATE("R3C",Riesgos!#REF!),"")</f>
        <v>#REF!</v>
      </c>
      <c r="AE18" s="45" t="e">
        <f>IF(AND(Riesgos!#REF!="Alta",Riesgos!#REF!="Mayor"),CONCATENATE("R3C",Riesgos!#REF!),"")</f>
        <v>#REF!</v>
      </c>
      <c r="AF18" s="45" t="e">
        <f>IF(AND(Riesgos!#REF!="Alta",Riesgos!#REF!="Mayor"),CONCATENATE("R3C",Riesgos!#REF!),"")</f>
        <v>#REF!</v>
      </c>
      <c r="AG18" s="46" t="e">
        <f>IF(AND(Riesgos!#REF!="Alta",Riesgos!#REF!="Mayor"),CONCATENATE("R3C",Riesgos!#REF!),"")</f>
        <v>#REF!</v>
      </c>
      <c r="AH18" s="47" t="e">
        <f>IF(AND(Riesgos!#REF!="Alta",Riesgos!#REF!="Catastrófico"),CONCATENATE("R3C",Riesgos!#REF!),"")</f>
        <v>#REF!</v>
      </c>
      <c r="AI18" s="48" t="e">
        <f>IF(AND(Riesgos!#REF!="Alta",Riesgos!#REF!="Catastrófico"),CONCATENATE("R3C",Riesgos!#REF!),"")</f>
        <v>#REF!</v>
      </c>
      <c r="AJ18" s="48" t="e">
        <f>IF(AND(Riesgos!#REF!="Alta",Riesgos!#REF!="Catastrófico"),CONCATENATE("R3C",Riesgos!#REF!),"")</f>
        <v>#REF!</v>
      </c>
      <c r="AK18" s="48" t="e">
        <f>IF(AND(Riesgos!#REF!="Alta",Riesgos!#REF!="Catastrófico"),CONCATENATE("R3C",Riesgos!#REF!),"")</f>
        <v>#REF!</v>
      </c>
      <c r="AL18" s="48" t="e">
        <f>IF(AND(Riesgos!#REF!="Alta",Riesgos!#REF!="Catastrófico"),CONCATENATE("R3C",Riesgos!#REF!),"")</f>
        <v>#REF!</v>
      </c>
      <c r="AM18" s="49" t="e">
        <f>IF(AND(Riesgos!#REF!="Alta",Riesgos!#REF!="Catastrófico"),CONCATENATE("R3C",Riesgos!#REF!),"")</f>
        <v>#REF!</v>
      </c>
      <c r="AN18" s="75"/>
      <c r="AO18" s="701"/>
      <c r="AP18" s="702"/>
      <c r="AQ18" s="702"/>
      <c r="AR18" s="702"/>
      <c r="AS18" s="702"/>
      <c r="AT18" s="703"/>
      <c r="AU18" s="75"/>
      <c r="AV18" s="75"/>
      <c r="AW18" s="75"/>
      <c r="AX18" s="75"/>
      <c r="AY18" s="75"/>
      <c r="AZ18" s="75"/>
      <c r="BA18" s="75"/>
      <c r="BB18" s="75"/>
      <c r="BC18" s="75"/>
      <c r="BD18" s="75"/>
      <c r="BE18" s="75"/>
      <c r="BF18" s="75"/>
      <c r="BG18" s="75"/>
      <c r="BH18" s="75"/>
      <c r="BI18" s="75"/>
      <c r="BJ18" s="75"/>
      <c r="BK18" s="75"/>
      <c r="BL18" s="75"/>
      <c r="BM18" s="75"/>
      <c r="BN18" s="75"/>
      <c r="BO18" s="75"/>
      <c r="BP18" s="75"/>
      <c r="BQ18" s="75"/>
      <c r="BR18" s="75"/>
      <c r="BS18" s="75"/>
      <c r="BT18" s="75"/>
      <c r="BU18" s="75"/>
      <c r="BV18" s="75"/>
      <c r="BW18" s="75"/>
      <c r="BX18" s="75"/>
    </row>
    <row r="19" spans="1:76" ht="15" customHeight="1" x14ac:dyDescent="0.25">
      <c r="A19" s="75"/>
      <c r="B19" s="579"/>
      <c r="C19" s="579"/>
      <c r="D19" s="580"/>
      <c r="E19" s="711"/>
      <c r="F19" s="710"/>
      <c r="G19" s="710"/>
      <c r="H19" s="710"/>
      <c r="I19" s="710"/>
      <c r="J19" s="59" t="e">
        <f>IF(AND(Riesgos!#REF!="Alta",Riesgos!#REF!="Leve"),CONCATENATE("R4C",Riesgos!#REF!),"")</f>
        <v>#REF!</v>
      </c>
      <c r="K19" s="60" t="e">
        <f>IF(AND(Riesgos!#REF!="Alta",Riesgos!#REF!="Leve"),CONCATENATE("R4C",Riesgos!#REF!),"")</f>
        <v>#REF!</v>
      </c>
      <c r="L19" s="60" t="e">
        <f>IF(AND(Riesgos!#REF!="Alta",Riesgos!#REF!="Leve"),CONCATENATE("R4C",Riesgos!#REF!),"")</f>
        <v>#REF!</v>
      </c>
      <c r="M19" s="60" t="e">
        <f>IF(AND(Riesgos!#REF!="Alta",Riesgos!#REF!="Leve"),CONCATENATE("R4C",Riesgos!#REF!),"")</f>
        <v>#REF!</v>
      </c>
      <c r="N19" s="60" t="e">
        <f>IF(AND(Riesgos!#REF!="Alta",Riesgos!#REF!="Leve"),CONCATENATE("R4C",Riesgos!#REF!),"")</f>
        <v>#REF!</v>
      </c>
      <c r="O19" s="61" t="e">
        <f>IF(AND(Riesgos!#REF!="Alta",Riesgos!#REF!="Leve"),CONCATENATE("R4C",Riesgos!#REF!),"")</f>
        <v>#REF!</v>
      </c>
      <c r="P19" s="59" t="e">
        <f>IF(AND(Riesgos!#REF!="Alta",Riesgos!#REF!="Menor"),CONCATENATE("R4C",Riesgos!#REF!),"")</f>
        <v>#REF!</v>
      </c>
      <c r="Q19" s="60" t="e">
        <f>IF(AND(Riesgos!#REF!="Alta",Riesgos!#REF!="Menor"),CONCATENATE("R4C",Riesgos!#REF!),"")</f>
        <v>#REF!</v>
      </c>
      <c r="R19" s="60" t="e">
        <f>IF(AND(Riesgos!#REF!="Alta",Riesgos!#REF!="Menor"),CONCATENATE("R4C",Riesgos!#REF!),"")</f>
        <v>#REF!</v>
      </c>
      <c r="S19" s="60" t="e">
        <f>IF(AND(Riesgos!#REF!="Alta",Riesgos!#REF!="Menor"),CONCATENATE("R4C",Riesgos!#REF!),"")</f>
        <v>#REF!</v>
      </c>
      <c r="T19" s="60" t="e">
        <f>IF(AND(Riesgos!#REF!="Alta",Riesgos!#REF!="Menor"),CONCATENATE("R4C",Riesgos!#REF!),"")</f>
        <v>#REF!</v>
      </c>
      <c r="U19" s="61" t="e">
        <f>IF(AND(Riesgos!#REF!="Alta",Riesgos!#REF!="Menor"),CONCATENATE("R4C",Riesgos!#REF!),"")</f>
        <v>#REF!</v>
      </c>
      <c r="V19" s="44" t="e">
        <f>IF(AND(Riesgos!#REF!="Alta",Riesgos!#REF!="Moderado"),CONCATENATE("R4C",Riesgos!#REF!),"")</f>
        <v>#REF!</v>
      </c>
      <c r="W19" s="45" t="e">
        <f>IF(AND(Riesgos!#REF!="Alta",Riesgos!#REF!="Moderado"),CONCATENATE("R4C",Riesgos!#REF!),"")</f>
        <v>#REF!</v>
      </c>
      <c r="X19" s="45" t="e">
        <f>IF(AND(Riesgos!#REF!="Alta",Riesgos!#REF!="Moderado"),CONCATENATE("R4C",Riesgos!#REF!),"")</f>
        <v>#REF!</v>
      </c>
      <c r="Y19" s="45" t="e">
        <f>IF(AND(Riesgos!#REF!="Alta",Riesgos!#REF!="Moderado"),CONCATENATE("R4C",Riesgos!#REF!),"")</f>
        <v>#REF!</v>
      </c>
      <c r="Z19" s="45" t="e">
        <f>IF(AND(Riesgos!#REF!="Alta",Riesgos!#REF!="Moderado"),CONCATENATE("R4C",Riesgos!#REF!),"")</f>
        <v>#REF!</v>
      </c>
      <c r="AA19" s="46" t="e">
        <f>IF(AND(Riesgos!#REF!="Alta",Riesgos!#REF!="Moderado"),CONCATENATE("R4C",Riesgos!#REF!),"")</f>
        <v>#REF!</v>
      </c>
      <c r="AB19" s="44" t="e">
        <f>IF(AND(Riesgos!#REF!="Alta",Riesgos!#REF!="Mayor"),CONCATENATE("R4C",Riesgos!#REF!),"")</f>
        <v>#REF!</v>
      </c>
      <c r="AC19" s="45" t="e">
        <f>IF(AND(Riesgos!#REF!="Alta",Riesgos!#REF!="Mayor"),CONCATENATE("R4C",Riesgos!#REF!),"")</f>
        <v>#REF!</v>
      </c>
      <c r="AD19" s="45" t="e">
        <f>IF(AND(Riesgos!#REF!="Alta",Riesgos!#REF!="Mayor"),CONCATENATE("R4C",Riesgos!#REF!),"")</f>
        <v>#REF!</v>
      </c>
      <c r="AE19" s="45" t="e">
        <f>IF(AND(Riesgos!#REF!="Alta",Riesgos!#REF!="Mayor"),CONCATENATE("R4C",Riesgos!#REF!),"")</f>
        <v>#REF!</v>
      </c>
      <c r="AF19" s="45" t="e">
        <f>IF(AND(Riesgos!#REF!="Alta",Riesgos!#REF!="Mayor"),CONCATENATE("R4C",Riesgos!#REF!),"")</f>
        <v>#REF!</v>
      </c>
      <c r="AG19" s="46" t="e">
        <f>IF(AND(Riesgos!#REF!="Alta",Riesgos!#REF!="Mayor"),CONCATENATE("R4C",Riesgos!#REF!),"")</f>
        <v>#REF!</v>
      </c>
      <c r="AH19" s="47" t="e">
        <f>IF(AND(Riesgos!#REF!="Alta",Riesgos!#REF!="Catastrófico"),CONCATENATE("R4C",Riesgos!#REF!),"")</f>
        <v>#REF!</v>
      </c>
      <c r="AI19" s="48" t="e">
        <f>IF(AND(Riesgos!#REF!="Alta",Riesgos!#REF!="Catastrófico"),CONCATENATE("R4C",Riesgos!#REF!),"")</f>
        <v>#REF!</v>
      </c>
      <c r="AJ19" s="48" t="e">
        <f>IF(AND(Riesgos!#REF!="Alta",Riesgos!#REF!="Catastrófico"),CONCATENATE("R4C",Riesgos!#REF!),"")</f>
        <v>#REF!</v>
      </c>
      <c r="AK19" s="48" t="e">
        <f>IF(AND(Riesgos!#REF!="Alta",Riesgos!#REF!="Catastrófico"),CONCATENATE("R4C",Riesgos!#REF!),"")</f>
        <v>#REF!</v>
      </c>
      <c r="AL19" s="48" t="e">
        <f>IF(AND(Riesgos!#REF!="Alta",Riesgos!#REF!="Catastrófico"),CONCATENATE("R4C",Riesgos!#REF!),"")</f>
        <v>#REF!</v>
      </c>
      <c r="AM19" s="49" t="e">
        <f>IF(AND(Riesgos!#REF!="Alta",Riesgos!#REF!="Catastrófico"),CONCATENATE("R4C",Riesgos!#REF!),"")</f>
        <v>#REF!</v>
      </c>
      <c r="AN19" s="75"/>
      <c r="AO19" s="701"/>
      <c r="AP19" s="702"/>
      <c r="AQ19" s="702"/>
      <c r="AR19" s="702"/>
      <c r="AS19" s="702"/>
      <c r="AT19" s="703"/>
      <c r="AU19" s="75"/>
      <c r="AV19" s="75"/>
      <c r="AW19" s="75"/>
      <c r="AX19" s="75"/>
      <c r="AY19" s="75"/>
      <c r="AZ19" s="75"/>
      <c r="BA19" s="75"/>
      <c r="BB19" s="75"/>
      <c r="BC19" s="75"/>
      <c r="BD19" s="75"/>
      <c r="BE19" s="75"/>
      <c r="BF19" s="75"/>
      <c r="BG19" s="75"/>
      <c r="BH19" s="75"/>
      <c r="BI19" s="75"/>
      <c r="BJ19" s="75"/>
      <c r="BK19" s="75"/>
      <c r="BL19" s="75"/>
      <c r="BM19" s="75"/>
      <c r="BN19" s="75"/>
      <c r="BO19" s="75"/>
      <c r="BP19" s="75"/>
      <c r="BQ19" s="75"/>
      <c r="BR19" s="75"/>
      <c r="BS19" s="75"/>
      <c r="BT19" s="75"/>
      <c r="BU19" s="75"/>
      <c r="BV19" s="75"/>
      <c r="BW19" s="75"/>
      <c r="BX19" s="75"/>
    </row>
    <row r="20" spans="1:76" ht="15" customHeight="1" x14ac:dyDescent="0.25">
      <c r="A20" s="75"/>
      <c r="B20" s="579"/>
      <c r="C20" s="579"/>
      <c r="D20" s="580"/>
      <c r="E20" s="711"/>
      <c r="F20" s="710"/>
      <c r="G20" s="710"/>
      <c r="H20" s="710"/>
      <c r="I20" s="710"/>
      <c r="J20" s="59" t="e">
        <f>IF(AND(Riesgos!#REF!="Alta",Riesgos!#REF!="Leve"),CONCATENATE("R5C",Riesgos!#REF!),"")</f>
        <v>#REF!</v>
      </c>
      <c r="K20" s="60" t="e">
        <f>IF(AND(Riesgos!#REF!="Alta",Riesgos!#REF!="Leve"),CONCATENATE("R5C",Riesgos!#REF!),"")</f>
        <v>#REF!</v>
      </c>
      <c r="L20" s="60" t="e">
        <f>IF(AND(Riesgos!#REF!="Alta",Riesgos!#REF!="Leve"),CONCATENATE("R5C",Riesgos!#REF!),"")</f>
        <v>#REF!</v>
      </c>
      <c r="M20" s="60" t="e">
        <f>IF(AND(Riesgos!#REF!="Alta",Riesgos!#REF!="Leve"),CONCATENATE("R5C",Riesgos!#REF!),"")</f>
        <v>#REF!</v>
      </c>
      <c r="N20" s="60" t="e">
        <f>IF(AND(Riesgos!#REF!="Alta",Riesgos!#REF!="Leve"),CONCATENATE("R5C",Riesgos!#REF!),"")</f>
        <v>#REF!</v>
      </c>
      <c r="O20" s="61" t="e">
        <f>IF(AND(Riesgos!#REF!="Alta",Riesgos!#REF!="Leve"),CONCATENATE("R5C",Riesgos!#REF!),"")</f>
        <v>#REF!</v>
      </c>
      <c r="P20" s="59" t="e">
        <f>IF(AND(Riesgos!#REF!="Alta",Riesgos!#REF!="Menor"),CONCATENATE("R5C",Riesgos!#REF!),"")</f>
        <v>#REF!</v>
      </c>
      <c r="Q20" s="60" t="e">
        <f>IF(AND(Riesgos!#REF!="Alta",Riesgos!#REF!="Menor"),CONCATENATE("R5C",Riesgos!#REF!),"")</f>
        <v>#REF!</v>
      </c>
      <c r="R20" s="60" t="e">
        <f>IF(AND(Riesgos!#REF!="Alta",Riesgos!#REF!="Menor"),CONCATENATE("R5C",Riesgos!#REF!),"")</f>
        <v>#REF!</v>
      </c>
      <c r="S20" s="60" t="e">
        <f>IF(AND(Riesgos!#REF!="Alta",Riesgos!#REF!="Menor"),CONCATENATE("R5C",Riesgos!#REF!),"")</f>
        <v>#REF!</v>
      </c>
      <c r="T20" s="60" t="e">
        <f>IF(AND(Riesgos!#REF!="Alta",Riesgos!#REF!="Menor"),CONCATENATE("R5C",Riesgos!#REF!),"")</f>
        <v>#REF!</v>
      </c>
      <c r="U20" s="61" t="e">
        <f>IF(AND(Riesgos!#REF!="Alta",Riesgos!#REF!="Menor"),CONCATENATE("R5C",Riesgos!#REF!),"")</f>
        <v>#REF!</v>
      </c>
      <c r="V20" s="44" t="e">
        <f>IF(AND(Riesgos!#REF!="Alta",Riesgos!#REF!="Moderado"),CONCATENATE("R5C",Riesgos!#REF!),"")</f>
        <v>#REF!</v>
      </c>
      <c r="W20" s="45" t="e">
        <f>IF(AND(Riesgos!#REF!="Alta",Riesgos!#REF!="Moderado"),CONCATENATE("R5C",Riesgos!#REF!),"")</f>
        <v>#REF!</v>
      </c>
      <c r="X20" s="45" t="e">
        <f>IF(AND(Riesgos!#REF!="Alta",Riesgos!#REF!="Moderado"),CONCATENATE("R5C",Riesgos!#REF!),"")</f>
        <v>#REF!</v>
      </c>
      <c r="Y20" s="45" t="e">
        <f>IF(AND(Riesgos!#REF!="Alta",Riesgos!#REF!="Moderado"),CONCATENATE("R5C",Riesgos!#REF!),"")</f>
        <v>#REF!</v>
      </c>
      <c r="Z20" s="45" t="e">
        <f>IF(AND(Riesgos!#REF!="Alta",Riesgos!#REF!="Moderado"),CONCATENATE("R5C",Riesgos!#REF!),"")</f>
        <v>#REF!</v>
      </c>
      <c r="AA20" s="46" t="e">
        <f>IF(AND(Riesgos!#REF!="Alta",Riesgos!#REF!="Moderado"),CONCATENATE("R5C",Riesgos!#REF!),"")</f>
        <v>#REF!</v>
      </c>
      <c r="AB20" s="44" t="e">
        <f>IF(AND(Riesgos!#REF!="Alta",Riesgos!#REF!="Mayor"),CONCATENATE("R5C",Riesgos!#REF!),"")</f>
        <v>#REF!</v>
      </c>
      <c r="AC20" s="45" t="e">
        <f>IF(AND(Riesgos!#REF!="Alta",Riesgos!#REF!="Mayor"),CONCATENATE("R5C",Riesgos!#REF!),"")</f>
        <v>#REF!</v>
      </c>
      <c r="AD20" s="45" t="e">
        <f>IF(AND(Riesgos!#REF!="Alta",Riesgos!#REF!="Mayor"),CONCATENATE("R5C",Riesgos!#REF!),"")</f>
        <v>#REF!</v>
      </c>
      <c r="AE20" s="45" t="e">
        <f>IF(AND(Riesgos!#REF!="Alta",Riesgos!#REF!="Mayor"),CONCATENATE("R5C",Riesgos!#REF!),"")</f>
        <v>#REF!</v>
      </c>
      <c r="AF20" s="45" t="e">
        <f>IF(AND(Riesgos!#REF!="Alta",Riesgos!#REF!="Mayor"),CONCATENATE("R5C",Riesgos!#REF!),"")</f>
        <v>#REF!</v>
      </c>
      <c r="AG20" s="46" t="e">
        <f>IF(AND(Riesgos!#REF!="Alta",Riesgos!#REF!="Mayor"),CONCATENATE("R5C",Riesgos!#REF!),"")</f>
        <v>#REF!</v>
      </c>
      <c r="AH20" s="47" t="e">
        <f>IF(AND(Riesgos!#REF!="Alta",Riesgos!#REF!="Catastrófico"),CONCATENATE("R5C",Riesgos!#REF!),"")</f>
        <v>#REF!</v>
      </c>
      <c r="AI20" s="48" t="e">
        <f>IF(AND(Riesgos!#REF!="Alta",Riesgos!#REF!="Catastrófico"),CONCATENATE("R5C",Riesgos!#REF!),"")</f>
        <v>#REF!</v>
      </c>
      <c r="AJ20" s="48" t="e">
        <f>IF(AND(Riesgos!#REF!="Alta",Riesgos!#REF!="Catastrófico"),CONCATENATE("R5C",Riesgos!#REF!),"")</f>
        <v>#REF!</v>
      </c>
      <c r="AK20" s="48" t="e">
        <f>IF(AND(Riesgos!#REF!="Alta",Riesgos!#REF!="Catastrófico"),CONCATENATE("R5C",Riesgos!#REF!),"")</f>
        <v>#REF!</v>
      </c>
      <c r="AL20" s="48" t="e">
        <f>IF(AND(Riesgos!#REF!="Alta",Riesgos!#REF!="Catastrófico"),CONCATENATE("R5C",Riesgos!#REF!),"")</f>
        <v>#REF!</v>
      </c>
      <c r="AM20" s="49" t="e">
        <f>IF(AND(Riesgos!#REF!="Alta",Riesgos!#REF!="Catastrófico"),CONCATENATE("R5C",Riesgos!#REF!),"")</f>
        <v>#REF!</v>
      </c>
      <c r="AN20" s="75"/>
      <c r="AO20" s="701"/>
      <c r="AP20" s="702"/>
      <c r="AQ20" s="702"/>
      <c r="AR20" s="702"/>
      <c r="AS20" s="702"/>
      <c r="AT20" s="703"/>
      <c r="AU20" s="75"/>
      <c r="AV20" s="75"/>
      <c r="AW20" s="75"/>
      <c r="AX20" s="75"/>
      <c r="AY20" s="75"/>
      <c r="AZ20" s="75"/>
      <c r="BA20" s="75"/>
      <c r="BB20" s="75"/>
      <c r="BC20" s="75"/>
      <c r="BD20" s="75"/>
      <c r="BE20" s="75"/>
      <c r="BF20" s="75"/>
      <c r="BG20" s="75"/>
      <c r="BH20" s="75"/>
      <c r="BI20" s="75"/>
      <c r="BJ20" s="75"/>
      <c r="BK20" s="75"/>
      <c r="BL20" s="75"/>
      <c r="BM20" s="75"/>
      <c r="BN20" s="75"/>
      <c r="BO20" s="75"/>
      <c r="BP20" s="75"/>
      <c r="BQ20" s="75"/>
      <c r="BR20" s="75"/>
      <c r="BS20" s="75"/>
      <c r="BT20" s="75"/>
      <c r="BU20" s="75"/>
      <c r="BV20" s="75"/>
      <c r="BW20" s="75"/>
      <c r="BX20" s="75"/>
    </row>
    <row r="21" spans="1:76" ht="15" customHeight="1" x14ac:dyDescent="0.25">
      <c r="A21" s="75"/>
      <c r="B21" s="579"/>
      <c r="C21" s="579"/>
      <c r="D21" s="580"/>
      <c r="E21" s="711"/>
      <c r="F21" s="710"/>
      <c r="G21" s="710"/>
      <c r="H21" s="710"/>
      <c r="I21" s="710"/>
      <c r="J21" s="59" t="e">
        <f>IF(AND(Riesgos!#REF!="Alta",Riesgos!#REF!="Leve"),CONCATENATE("R6C",Riesgos!#REF!),"")</f>
        <v>#REF!</v>
      </c>
      <c r="K21" s="60" t="e">
        <f>IF(AND(Riesgos!#REF!="Alta",Riesgos!#REF!="Leve"),CONCATENATE("R6C",Riesgos!#REF!),"")</f>
        <v>#REF!</v>
      </c>
      <c r="L21" s="60" t="e">
        <f>IF(AND(Riesgos!#REF!="Alta",Riesgos!#REF!="Leve"),CONCATENATE("R6C",Riesgos!#REF!),"")</f>
        <v>#REF!</v>
      </c>
      <c r="M21" s="60" t="e">
        <f>IF(AND(Riesgos!#REF!="Alta",Riesgos!#REF!="Leve"),CONCATENATE("R6C",Riesgos!#REF!),"")</f>
        <v>#REF!</v>
      </c>
      <c r="N21" s="60" t="e">
        <f>IF(AND(Riesgos!#REF!="Alta",Riesgos!#REF!="Leve"),CONCATENATE("R6C",Riesgos!#REF!),"")</f>
        <v>#REF!</v>
      </c>
      <c r="O21" s="61" t="e">
        <f>IF(AND(Riesgos!#REF!="Alta",Riesgos!#REF!="Leve"),CONCATENATE("R6C",Riesgos!#REF!),"")</f>
        <v>#REF!</v>
      </c>
      <c r="P21" s="59" t="e">
        <f>IF(AND(Riesgos!#REF!="Alta",Riesgos!#REF!="Menor"),CONCATENATE("R6C",Riesgos!#REF!),"")</f>
        <v>#REF!</v>
      </c>
      <c r="Q21" s="60" t="e">
        <f>IF(AND(Riesgos!#REF!="Alta",Riesgos!#REF!="Menor"),CONCATENATE("R6C",Riesgos!#REF!),"")</f>
        <v>#REF!</v>
      </c>
      <c r="R21" s="60" t="e">
        <f>IF(AND(Riesgos!#REF!="Alta",Riesgos!#REF!="Menor"),CONCATENATE("R6C",Riesgos!#REF!),"")</f>
        <v>#REF!</v>
      </c>
      <c r="S21" s="60" t="e">
        <f>IF(AND(Riesgos!#REF!="Alta",Riesgos!#REF!="Menor"),CONCATENATE("R6C",Riesgos!#REF!),"")</f>
        <v>#REF!</v>
      </c>
      <c r="T21" s="60" t="e">
        <f>IF(AND(Riesgos!#REF!="Alta",Riesgos!#REF!="Menor"),CONCATENATE("R6C",Riesgos!#REF!),"")</f>
        <v>#REF!</v>
      </c>
      <c r="U21" s="61" t="e">
        <f>IF(AND(Riesgos!#REF!="Alta",Riesgos!#REF!="Menor"),CONCATENATE("R6C",Riesgos!#REF!),"")</f>
        <v>#REF!</v>
      </c>
      <c r="V21" s="44" t="e">
        <f>IF(AND(Riesgos!#REF!="Alta",Riesgos!#REF!="Moderado"),CONCATENATE("R6C",Riesgos!#REF!),"")</f>
        <v>#REF!</v>
      </c>
      <c r="W21" s="45" t="e">
        <f>IF(AND(Riesgos!#REF!="Alta",Riesgos!#REF!="Moderado"),CONCATENATE("R6C",Riesgos!#REF!),"")</f>
        <v>#REF!</v>
      </c>
      <c r="X21" s="45" t="e">
        <f>IF(AND(Riesgos!#REF!="Alta",Riesgos!#REF!="Moderado"),CONCATENATE("R6C",Riesgos!#REF!),"")</f>
        <v>#REF!</v>
      </c>
      <c r="Y21" s="45" t="e">
        <f>IF(AND(Riesgos!#REF!="Alta",Riesgos!#REF!="Moderado"),CONCATENATE("R6C",Riesgos!#REF!),"")</f>
        <v>#REF!</v>
      </c>
      <c r="Z21" s="45" t="e">
        <f>IF(AND(Riesgos!#REF!="Alta",Riesgos!#REF!="Moderado"),CONCATENATE("R6C",Riesgos!#REF!),"")</f>
        <v>#REF!</v>
      </c>
      <c r="AA21" s="46" t="e">
        <f>IF(AND(Riesgos!#REF!="Alta",Riesgos!#REF!="Moderado"),CONCATENATE("R6C",Riesgos!#REF!),"")</f>
        <v>#REF!</v>
      </c>
      <c r="AB21" s="44" t="e">
        <f>IF(AND(Riesgos!#REF!="Alta",Riesgos!#REF!="Mayor"),CONCATENATE("R6C",Riesgos!#REF!),"")</f>
        <v>#REF!</v>
      </c>
      <c r="AC21" s="45" t="e">
        <f>IF(AND(Riesgos!#REF!="Alta",Riesgos!#REF!="Mayor"),CONCATENATE("R6C",Riesgos!#REF!),"")</f>
        <v>#REF!</v>
      </c>
      <c r="AD21" s="45" t="e">
        <f>IF(AND(Riesgos!#REF!="Alta",Riesgos!#REF!="Mayor"),CONCATENATE("R6C",Riesgos!#REF!),"")</f>
        <v>#REF!</v>
      </c>
      <c r="AE21" s="45" t="e">
        <f>IF(AND(Riesgos!#REF!="Alta",Riesgos!#REF!="Mayor"),CONCATENATE("R6C",Riesgos!#REF!),"")</f>
        <v>#REF!</v>
      </c>
      <c r="AF21" s="45" t="e">
        <f>IF(AND(Riesgos!#REF!="Alta",Riesgos!#REF!="Mayor"),CONCATENATE("R6C",Riesgos!#REF!),"")</f>
        <v>#REF!</v>
      </c>
      <c r="AG21" s="46" t="e">
        <f>IF(AND(Riesgos!#REF!="Alta",Riesgos!#REF!="Mayor"),CONCATENATE("R6C",Riesgos!#REF!),"")</f>
        <v>#REF!</v>
      </c>
      <c r="AH21" s="47" t="e">
        <f>IF(AND(Riesgos!#REF!="Alta",Riesgos!#REF!="Catastrófico"),CONCATENATE("R6C",Riesgos!#REF!),"")</f>
        <v>#REF!</v>
      </c>
      <c r="AI21" s="48" t="e">
        <f>IF(AND(Riesgos!#REF!="Alta",Riesgos!#REF!="Catastrófico"),CONCATENATE("R6C",Riesgos!#REF!),"")</f>
        <v>#REF!</v>
      </c>
      <c r="AJ21" s="48" t="e">
        <f>IF(AND(Riesgos!#REF!="Alta",Riesgos!#REF!="Catastrófico"),CONCATENATE("R6C",Riesgos!#REF!),"")</f>
        <v>#REF!</v>
      </c>
      <c r="AK21" s="48" t="e">
        <f>IF(AND(Riesgos!#REF!="Alta",Riesgos!#REF!="Catastrófico"),CONCATENATE("R6C",Riesgos!#REF!),"")</f>
        <v>#REF!</v>
      </c>
      <c r="AL21" s="48" t="e">
        <f>IF(AND(Riesgos!#REF!="Alta",Riesgos!#REF!="Catastrófico"),CONCATENATE("R6C",Riesgos!#REF!),"")</f>
        <v>#REF!</v>
      </c>
      <c r="AM21" s="49" t="e">
        <f>IF(AND(Riesgos!#REF!="Alta",Riesgos!#REF!="Catastrófico"),CONCATENATE("R6C",Riesgos!#REF!),"")</f>
        <v>#REF!</v>
      </c>
      <c r="AN21" s="75"/>
      <c r="AO21" s="701"/>
      <c r="AP21" s="702"/>
      <c r="AQ21" s="702"/>
      <c r="AR21" s="702"/>
      <c r="AS21" s="702"/>
      <c r="AT21" s="703"/>
      <c r="AU21" s="75"/>
      <c r="AV21" s="75"/>
      <c r="AW21" s="75"/>
      <c r="AX21" s="75"/>
      <c r="AY21" s="75"/>
      <c r="AZ21" s="75"/>
      <c r="BA21" s="75"/>
      <c r="BB21" s="75"/>
      <c r="BC21" s="75"/>
      <c r="BD21" s="75"/>
      <c r="BE21" s="75"/>
      <c r="BF21" s="75"/>
      <c r="BG21" s="75"/>
      <c r="BH21" s="75"/>
      <c r="BI21" s="75"/>
      <c r="BJ21" s="75"/>
      <c r="BK21" s="75"/>
      <c r="BL21" s="75"/>
      <c r="BM21" s="75"/>
      <c r="BN21" s="75"/>
      <c r="BO21" s="75"/>
      <c r="BP21" s="75"/>
      <c r="BQ21" s="75"/>
      <c r="BR21" s="75"/>
      <c r="BS21" s="75"/>
      <c r="BT21" s="75"/>
      <c r="BU21" s="75"/>
      <c r="BV21" s="75"/>
      <c r="BW21" s="75"/>
      <c r="BX21" s="75"/>
    </row>
    <row r="22" spans="1:76" ht="15" customHeight="1" x14ac:dyDescent="0.25">
      <c r="A22" s="75"/>
      <c r="B22" s="579"/>
      <c r="C22" s="579"/>
      <c r="D22" s="580"/>
      <c r="E22" s="711"/>
      <c r="F22" s="710"/>
      <c r="G22" s="710"/>
      <c r="H22" s="710"/>
      <c r="I22" s="710"/>
      <c r="J22" s="59" t="e">
        <f>IF(AND(Riesgos!#REF!="Alta",Riesgos!#REF!="Leve"),CONCATENATE("R7C",Riesgos!#REF!),"")</f>
        <v>#REF!</v>
      </c>
      <c r="K22" s="60" t="e">
        <f>IF(AND(Riesgos!#REF!="Alta",Riesgos!#REF!="Leve"),CONCATENATE("R7C",Riesgos!#REF!),"")</f>
        <v>#REF!</v>
      </c>
      <c r="L22" s="60" t="e">
        <f>IF(AND(Riesgos!#REF!="Alta",Riesgos!#REF!="Leve"),CONCATENATE("R7C",Riesgos!#REF!),"")</f>
        <v>#REF!</v>
      </c>
      <c r="M22" s="60" t="e">
        <f>IF(AND(Riesgos!#REF!="Alta",Riesgos!#REF!="Leve"),CONCATENATE("R7C",Riesgos!#REF!),"")</f>
        <v>#REF!</v>
      </c>
      <c r="N22" s="60" t="e">
        <f>IF(AND(Riesgos!#REF!="Alta",Riesgos!#REF!="Leve"),CONCATENATE("R7C",Riesgos!#REF!),"")</f>
        <v>#REF!</v>
      </c>
      <c r="O22" s="61" t="e">
        <f>IF(AND(Riesgos!#REF!="Alta",Riesgos!#REF!="Leve"),CONCATENATE("R7C",Riesgos!#REF!),"")</f>
        <v>#REF!</v>
      </c>
      <c r="P22" s="59" t="e">
        <f>IF(AND(Riesgos!#REF!="Alta",Riesgos!#REF!="Menor"),CONCATENATE("R7C",Riesgos!#REF!),"")</f>
        <v>#REF!</v>
      </c>
      <c r="Q22" s="60" t="e">
        <f>IF(AND(Riesgos!#REF!="Alta",Riesgos!#REF!="Menor"),CONCATENATE("R7C",Riesgos!#REF!),"")</f>
        <v>#REF!</v>
      </c>
      <c r="R22" s="60" t="e">
        <f>IF(AND(Riesgos!#REF!="Alta",Riesgos!#REF!="Menor"),CONCATENATE("R7C",Riesgos!#REF!),"")</f>
        <v>#REF!</v>
      </c>
      <c r="S22" s="60" t="e">
        <f>IF(AND(Riesgos!#REF!="Alta",Riesgos!#REF!="Menor"),CONCATENATE("R7C",Riesgos!#REF!),"")</f>
        <v>#REF!</v>
      </c>
      <c r="T22" s="60" t="e">
        <f>IF(AND(Riesgos!#REF!="Alta",Riesgos!#REF!="Menor"),CONCATENATE("R7C",Riesgos!#REF!),"")</f>
        <v>#REF!</v>
      </c>
      <c r="U22" s="61" t="e">
        <f>IF(AND(Riesgos!#REF!="Alta",Riesgos!#REF!="Menor"),CONCATENATE("R7C",Riesgos!#REF!),"")</f>
        <v>#REF!</v>
      </c>
      <c r="V22" s="44" t="e">
        <f>IF(AND(Riesgos!#REF!="Alta",Riesgos!#REF!="Moderado"),CONCATENATE("R7C",Riesgos!#REF!),"")</f>
        <v>#REF!</v>
      </c>
      <c r="W22" s="45" t="e">
        <f>IF(AND(Riesgos!#REF!="Alta",Riesgos!#REF!="Moderado"),CONCATENATE("R7C",Riesgos!#REF!),"")</f>
        <v>#REF!</v>
      </c>
      <c r="X22" s="45" t="e">
        <f>IF(AND(Riesgos!#REF!="Alta",Riesgos!#REF!="Moderado"),CONCATENATE("R7C",Riesgos!#REF!),"")</f>
        <v>#REF!</v>
      </c>
      <c r="Y22" s="45" t="e">
        <f>IF(AND(Riesgos!#REF!="Alta",Riesgos!#REF!="Moderado"),CONCATENATE("R7C",Riesgos!#REF!),"")</f>
        <v>#REF!</v>
      </c>
      <c r="Z22" s="45" t="e">
        <f>IF(AND(Riesgos!#REF!="Alta",Riesgos!#REF!="Moderado"),CONCATENATE("R7C",Riesgos!#REF!),"")</f>
        <v>#REF!</v>
      </c>
      <c r="AA22" s="46" t="e">
        <f>IF(AND(Riesgos!#REF!="Alta",Riesgos!#REF!="Moderado"),CONCATENATE("R7C",Riesgos!#REF!),"")</f>
        <v>#REF!</v>
      </c>
      <c r="AB22" s="44" t="e">
        <f>IF(AND(Riesgos!#REF!="Alta",Riesgos!#REF!="Mayor"),CONCATENATE("R7C",Riesgos!#REF!),"")</f>
        <v>#REF!</v>
      </c>
      <c r="AC22" s="45" t="e">
        <f>IF(AND(Riesgos!#REF!="Alta",Riesgos!#REF!="Mayor"),CONCATENATE("R7C",Riesgos!#REF!),"")</f>
        <v>#REF!</v>
      </c>
      <c r="AD22" s="45" t="e">
        <f>IF(AND(Riesgos!#REF!="Alta",Riesgos!#REF!="Mayor"),CONCATENATE("R7C",Riesgos!#REF!),"")</f>
        <v>#REF!</v>
      </c>
      <c r="AE22" s="45" t="e">
        <f>IF(AND(Riesgos!#REF!="Alta",Riesgos!#REF!="Mayor"),CONCATENATE("R7C",Riesgos!#REF!),"")</f>
        <v>#REF!</v>
      </c>
      <c r="AF22" s="45" t="e">
        <f>IF(AND(Riesgos!#REF!="Alta",Riesgos!#REF!="Mayor"),CONCATENATE("R7C",Riesgos!#REF!),"")</f>
        <v>#REF!</v>
      </c>
      <c r="AG22" s="46" t="e">
        <f>IF(AND(Riesgos!#REF!="Alta",Riesgos!#REF!="Mayor"),CONCATENATE("R7C",Riesgos!#REF!),"")</f>
        <v>#REF!</v>
      </c>
      <c r="AH22" s="47" t="e">
        <f>IF(AND(Riesgos!#REF!="Alta",Riesgos!#REF!="Catastrófico"),CONCATENATE("R7C",Riesgos!#REF!),"")</f>
        <v>#REF!</v>
      </c>
      <c r="AI22" s="48" t="e">
        <f>IF(AND(Riesgos!#REF!="Alta",Riesgos!#REF!="Catastrófico"),CONCATENATE("R7C",Riesgos!#REF!),"")</f>
        <v>#REF!</v>
      </c>
      <c r="AJ22" s="48" t="e">
        <f>IF(AND(Riesgos!#REF!="Alta",Riesgos!#REF!="Catastrófico"),CONCATENATE("R7C",Riesgos!#REF!),"")</f>
        <v>#REF!</v>
      </c>
      <c r="AK22" s="48" t="e">
        <f>IF(AND(Riesgos!#REF!="Alta",Riesgos!#REF!="Catastrófico"),CONCATENATE("R7C",Riesgos!#REF!),"")</f>
        <v>#REF!</v>
      </c>
      <c r="AL22" s="48" t="e">
        <f>IF(AND(Riesgos!#REF!="Alta",Riesgos!#REF!="Catastrófico"),CONCATENATE("R7C",Riesgos!#REF!),"")</f>
        <v>#REF!</v>
      </c>
      <c r="AM22" s="49" t="e">
        <f>IF(AND(Riesgos!#REF!="Alta",Riesgos!#REF!="Catastrófico"),CONCATENATE("R7C",Riesgos!#REF!),"")</f>
        <v>#REF!</v>
      </c>
      <c r="AN22" s="75"/>
      <c r="AO22" s="701"/>
      <c r="AP22" s="702"/>
      <c r="AQ22" s="702"/>
      <c r="AR22" s="702"/>
      <c r="AS22" s="702"/>
      <c r="AT22" s="703"/>
      <c r="AU22" s="75"/>
      <c r="AV22" s="75"/>
      <c r="AW22" s="75"/>
      <c r="AX22" s="75"/>
      <c r="AY22" s="75"/>
      <c r="AZ22" s="75"/>
      <c r="BA22" s="75"/>
      <c r="BB22" s="75"/>
      <c r="BC22" s="75"/>
      <c r="BD22" s="75"/>
      <c r="BE22" s="75"/>
      <c r="BF22" s="75"/>
      <c r="BG22" s="75"/>
      <c r="BH22" s="75"/>
      <c r="BI22" s="75"/>
      <c r="BJ22" s="75"/>
      <c r="BK22" s="75"/>
      <c r="BL22" s="75"/>
      <c r="BM22" s="75"/>
      <c r="BN22" s="75"/>
      <c r="BO22" s="75"/>
      <c r="BP22" s="75"/>
      <c r="BQ22" s="75"/>
      <c r="BR22" s="75"/>
      <c r="BS22" s="75"/>
      <c r="BT22" s="75"/>
      <c r="BU22" s="75"/>
      <c r="BV22" s="75"/>
      <c r="BW22" s="75"/>
      <c r="BX22" s="75"/>
    </row>
    <row r="23" spans="1:76" ht="15" customHeight="1" x14ac:dyDescent="0.25">
      <c r="A23" s="75"/>
      <c r="B23" s="579"/>
      <c r="C23" s="579"/>
      <c r="D23" s="580"/>
      <c r="E23" s="711"/>
      <c r="F23" s="710"/>
      <c r="G23" s="710"/>
      <c r="H23" s="710"/>
      <c r="I23" s="710"/>
      <c r="J23" s="59" t="e">
        <f>IF(AND(Riesgos!#REF!="Alta",Riesgos!#REF!="Leve"),CONCATENATE("R8C",Riesgos!#REF!),"")</f>
        <v>#REF!</v>
      </c>
      <c r="K23" s="60" t="e">
        <f>IF(AND(Riesgos!#REF!="Alta",Riesgos!#REF!="Leve"),CONCATENATE("R8C",Riesgos!#REF!),"")</f>
        <v>#REF!</v>
      </c>
      <c r="L23" s="60" t="e">
        <f>IF(AND(Riesgos!#REF!="Alta",Riesgos!#REF!="Leve"),CONCATENATE("R8C",Riesgos!#REF!),"")</f>
        <v>#REF!</v>
      </c>
      <c r="M23" s="60" t="e">
        <f>IF(AND(Riesgos!#REF!="Alta",Riesgos!#REF!="Leve"),CONCATENATE("R8C",Riesgos!#REF!),"")</f>
        <v>#REF!</v>
      </c>
      <c r="N23" s="60" t="e">
        <f>IF(AND(Riesgos!#REF!="Alta",Riesgos!#REF!="Leve"),CONCATENATE("R8C",Riesgos!#REF!),"")</f>
        <v>#REF!</v>
      </c>
      <c r="O23" s="61" t="e">
        <f>IF(AND(Riesgos!#REF!="Alta",Riesgos!#REF!="Leve"),CONCATENATE("R8C",Riesgos!#REF!),"")</f>
        <v>#REF!</v>
      </c>
      <c r="P23" s="59" t="e">
        <f>IF(AND(Riesgos!#REF!="Alta",Riesgos!#REF!="Menor"),CONCATENATE("R8C",Riesgos!#REF!),"")</f>
        <v>#REF!</v>
      </c>
      <c r="Q23" s="60" t="e">
        <f>IF(AND(Riesgos!#REF!="Alta",Riesgos!#REF!="Menor"),CONCATENATE("R8C",Riesgos!#REF!),"")</f>
        <v>#REF!</v>
      </c>
      <c r="R23" s="60" t="e">
        <f>IF(AND(Riesgos!#REF!="Alta",Riesgos!#REF!="Menor"),CONCATENATE("R8C",Riesgos!#REF!),"")</f>
        <v>#REF!</v>
      </c>
      <c r="S23" s="60" t="e">
        <f>IF(AND(Riesgos!#REF!="Alta",Riesgos!#REF!="Menor"),CONCATENATE("R8C",Riesgos!#REF!),"")</f>
        <v>#REF!</v>
      </c>
      <c r="T23" s="60" t="e">
        <f>IF(AND(Riesgos!#REF!="Alta",Riesgos!#REF!="Menor"),CONCATENATE("R8C",Riesgos!#REF!),"")</f>
        <v>#REF!</v>
      </c>
      <c r="U23" s="61" t="e">
        <f>IF(AND(Riesgos!#REF!="Alta",Riesgos!#REF!="Menor"),CONCATENATE("R8C",Riesgos!#REF!),"")</f>
        <v>#REF!</v>
      </c>
      <c r="V23" s="44" t="e">
        <f>IF(AND(Riesgos!#REF!="Alta",Riesgos!#REF!="Moderado"),CONCATENATE("R8C",Riesgos!#REF!),"")</f>
        <v>#REF!</v>
      </c>
      <c r="W23" s="45" t="e">
        <f>IF(AND(Riesgos!#REF!="Alta",Riesgos!#REF!="Moderado"),CONCATENATE("R8C",Riesgos!#REF!),"")</f>
        <v>#REF!</v>
      </c>
      <c r="X23" s="45" t="e">
        <f>IF(AND(Riesgos!#REF!="Alta",Riesgos!#REF!="Moderado"),CONCATENATE("R8C",Riesgos!#REF!),"")</f>
        <v>#REF!</v>
      </c>
      <c r="Y23" s="45" t="e">
        <f>IF(AND(Riesgos!#REF!="Alta",Riesgos!#REF!="Moderado"),CONCATENATE("R8C",Riesgos!#REF!),"")</f>
        <v>#REF!</v>
      </c>
      <c r="Z23" s="45" t="e">
        <f>IF(AND(Riesgos!#REF!="Alta",Riesgos!#REF!="Moderado"),CONCATENATE("R8C",Riesgos!#REF!),"")</f>
        <v>#REF!</v>
      </c>
      <c r="AA23" s="46" t="e">
        <f>IF(AND(Riesgos!#REF!="Alta",Riesgos!#REF!="Moderado"),CONCATENATE("R8C",Riesgos!#REF!),"")</f>
        <v>#REF!</v>
      </c>
      <c r="AB23" s="44" t="e">
        <f>IF(AND(Riesgos!#REF!="Alta",Riesgos!#REF!="Mayor"),CONCATENATE("R8C",Riesgos!#REF!),"")</f>
        <v>#REF!</v>
      </c>
      <c r="AC23" s="45" t="e">
        <f>IF(AND(Riesgos!#REF!="Alta",Riesgos!#REF!="Mayor"),CONCATENATE("R8C",Riesgos!#REF!),"")</f>
        <v>#REF!</v>
      </c>
      <c r="AD23" s="45" t="e">
        <f>IF(AND(Riesgos!#REF!="Alta",Riesgos!#REF!="Mayor"),CONCATENATE("R8C",Riesgos!#REF!),"")</f>
        <v>#REF!</v>
      </c>
      <c r="AE23" s="45" t="e">
        <f>IF(AND(Riesgos!#REF!="Alta",Riesgos!#REF!="Mayor"),CONCATENATE("R8C",Riesgos!#REF!),"")</f>
        <v>#REF!</v>
      </c>
      <c r="AF23" s="45" t="e">
        <f>IF(AND(Riesgos!#REF!="Alta",Riesgos!#REF!="Mayor"),CONCATENATE("R8C",Riesgos!#REF!),"")</f>
        <v>#REF!</v>
      </c>
      <c r="AG23" s="46" t="e">
        <f>IF(AND(Riesgos!#REF!="Alta",Riesgos!#REF!="Mayor"),CONCATENATE("R8C",Riesgos!#REF!),"")</f>
        <v>#REF!</v>
      </c>
      <c r="AH23" s="47" t="e">
        <f>IF(AND(Riesgos!#REF!="Alta",Riesgos!#REF!="Catastrófico"),CONCATENATE("R8C",Riesgos!#REF!),"")</f>
        <v>#REF!</v>
      </c>
      <c r="AI23" s="48" t="e">
        <f>IF(AND(Riesgos!#REF!="Alta",Riesgos!#REF!="Catastrófico"),CONCATENATE("R8C",Riesgos!#REF!),"")</f>
        <v>#REF!</v>
      </c>
      <c r="AJ23" s="48" t="e">
        <f>IF(AND(Riesgos!#REF!="Alta",Riesgos!#REF!="Catastrófico"),CONCATENATE("R8C",Riesgos!#REF!),"")</f>
        <v>#REF!</v>
      </c>
      <c r="AK23" s="48" t="e">
        <f>IF(AND(Riesgos!#REF!="Alta",Riesgos!#REF!="Catastrófico"),CONCATENATE("R8C",Riesgos!#REF!),"")</f>
        <v>#REF!</v>
      </c>
      <c r="AL23" s="48" t="e">
        <f>IF(AND(Riesgos!#REF!="Alta",Riesgos!#REF!="Catastrófico"),CONCATENATE("R8C",Riesgos!#REF!),"")</f>
        <v>#REF!</v>
      </c>
      <c r="AM23" s="49" t="e">
        <f>IF(AND(Riesgos!#REF!="Alta",Riesgos!#REF!="Catastrófico"),CONCATENATE("R8C",Riesgos!#REF!),"")</f>
        <v>#REF!</v>
      </c>
      <c r="AN23" s="75"/>
      <c r="AO23" s="701"/>
      <c r="AP23" s="702"/>
      <c r="AQ23" s="702"/>
      <c r="AR23" s="702"/>
      <c r="AS23" s="702"/>
      <c r="AT23" s="703"/>
      <c r="AU23" s="75"/>
      <c r="AV23" s="75"/>
      <c r="AW23" s="75"/>
      <c r="AX23" s="75"/>
      <c r="AY23" s="75"/>
      <c r="AZ23" s="75"/>
      <c r="BA23" s="75"/>
      <c r="BB23" s="75"/>
      <c r="BC23" s="75"/>
      <c r="BD23" s="75"/>
      <c r="BE23" s="75"/>
      <c r="BF23" s="75"/>
      <c r="BG23" s="75"/>
      <c r="BH23" s="75"/>
      <c r="BI23" s="75"/>
      <c r="BJ23" s="75"/>
      <c r="BK23" s="75"/>
      <c r="BL23" s="75"/>
      <c r="BM23" s="75"/>
      <c r="BN23" s="75"/>
      <c r="BO23" s="75"/>
      <c r="BP23" s="75"/>
      <c r="BQ23" s="75"/>
      <c r="BR23" s="75"/>
      <c r="BS23" s="75"/>
      <c r="BT23" s="75"/>
      <c r="BU23" s="75"/>
      <c r="BV23" s="75"/>
      <c r="BW23" s="75"/>
      <c r="BX23" s="75"/>
    </row>
    <row r="24" spans="1:76" ht="15" customHeight="1" x14ac:dyDescent="0.25">
      <c r="A24" s="75"/>
      <c r="B24" s="579"/>
      <c r="C24" s="579"/>
      <c r="D24" s="580"/>
      <c r="E24" s="711"/>
      <c r="F24" s="710"/>
      <c r="G24" s="710"/>
      <c r="H24" s="710"/>
      <c r="I24" s="710"/>
      <c r="J24" s="59" t="e">
        <f>IF(AND(Riesgos!#REF!="Alta",Riesgos!#REF!="Leve"),CONCATENATE("R9C",Riesgos!#REF!),"")</f>
        <v>#REF!</v>
      </c>
      <c r="K24" s="60" t="e">
        <f>IF(AND(Riesgos!#REF!="Alta",Riesgos!#REF!="Leve"),CONCATENATE("R9C",Riesgos!#REF!),"")</f>
        <v>#REF!</v>
      </c>
      <c r="L24" s="60" t="e">
        <f>IF(AND(Riesgos!#REF!="Alta",Riesgos!#REF!="Leve"),CONCATENATE("R9C",Riesgos!#REF!),"")</f>
        <v>#REF!</v>
      </c>
      <c r="M24" s="60" t="e">
        <f>IF(AND(Riesgos!#REF!="Alta",Riesgos!#REF!="Leve"),CONCATENATE("R9C",Riesgos!#REF!),"")</f>
        <v>#REF!</v>
      </c>
      <c r="N24" s="60" t="e">
        <f>IF(AND(Riesgos!#REF!="Alta",Riesgos!#REF!="Leve"),CONCATENATE("R9C",Riesgos!#REF!),"")</f>
        <v>#REF!</v>
      </c>
      <c r="O24" s="61" t="e">
        <f>IF(AND(Riesgos!#REF!="Alta",Riesgos!#REF!="Leve"),CONCATENATE("R9C",Riesgos!#REF!),"")</f>
        <v>#REF!</v>
      </c>
      <c r="P24" s="59" t="e">
        <f>IF(AND(Riesgos!#REF!="Alta",Riesgos!#REF!="Menor"),CONCATENATE("R9C",Riesgos!#REF!),"")</f>
        <v>#REF!</v>
      </c>
      <c r="Q24" s="60" t="e">
        <f>IF(AND(Riesgos!#REF!="Alta",Riesgos!#REF!="Menor"),CONCATENATE("R9C",Riesgos!#REF!),"")</f>
        <v>#REF!</v>
      </c>
      <c r="R24" s="60" t="e">
        <f>IF(AND(Riesgos!#REF!="Alta",Riesgos!#REF!="Menor"),CONCATENATE("R9C",Riesgos!#REF!),"")</f>
        <v>#REF!</v>
      </c>
      <c r="S24" s="60" t="e">
        <f>IF(AND(Riesgos!#REF!="Alta",Riesgos!#REF!="Menor"),CONCATENATE("R9C",Riesgos!#REF!),"")</f>
        <v>#REF!</v>
      </c>
      <c r="T24" s="60" t="e">
        <f>IF(AND(Riesgos!#REF!="Alta",Riesgos!#REF!="Menor"),CONCATENATE("R9C",Riesgos!#REF!),"")</f>
        <v>#REF!</v>
      </c>
      <c r="U24" s="61" t="e">
        <f>IF(AND(Riesgos!#REF!="Alta",Riesgos!#REF!="Menor"),CONCATENATE("R9C",Riesgos!#REF!),"")</f>
        <v>#REF!</v>
      </c>
      <c r="V24" s="44" t="e">
        <f>IF(AND(Riesgos!#REF!="Alta",Riesgos!#REF!="Moderado"),CONCATENATE("R9C",Riesgos!#REF!),"")</f>
        <v>#REF!</v>
      </c>
      <c r="W24" s="45" t="e">
        <f>IF(AND(Riesgos!#REF!="Alta",Riesgos!#REF!="Moderado"),CONCATENATE("R9C",Riesgos!#REF!),"")</f>
        <v>#REF!</v>
      </c>
      <c r="X24" s="45" t="e">
        <f>IF(AND(Riesgos!#REF!="Alta",Riesgos!#REF!="Moderado"),CONCATENATE("R9C",Riesgos!#REF!),"")</f>
        <v>#REF!</v>
      </c>
      <c r="Y24" s="45" t="e">
        <f>IF(AND(Riesgos!#REF!="Alta",Riesgos!#REF!="Moderado"),CONCATENATE("R9C",Riesgos!#REF!),"")</f>
        <v>#REF!</v>
      </c>
      <c r="Z24" s="45" t="e">
        <f>IF(AND(Riesgos!#REF!="Alta",Riesgos!#REF!="Moderado"),CONCATENATE("R9C",Riesgos!#REF!),"")</f>
        <v>#REF!</v>
      </c>
      <c r="AA24" s="46" t="e">
        <f>IF(AND(Riesgos!#REF!="Alta",Riesgos!#REF!="Moderado"),CONCATENATE("R9C",Riesgos!#REF!),"")</f>
        <v>#REF!</v>
      </c>
      <c r="AB24" s="44" t="e">
        <f>IF(AND(Riesgos!#REF!="Alta",Riesgos!#REF!="Mayor"),CONCATENATE("R9C",Riesgos!#REF!),"")</f>
        <v>#REF!</v>
      </c>
      <c r="AC24" s="45" t="e">
        <f>IF(AND(Riesgos!#REF!="Alta",Riesgos!#REF!="Mayor"),CONCATENATE("R9C",Riesgos!#REF!),"")</f>
        <v>#REF!</v>
      </c>
      <c r="AD24" s="45" t="e">
        <f>IF(AND(Riesgos!#REF!="Alta",Riesgos!#REF!="Mayor"),CONCATENATE("R9C",Riesgos!#REF!),"")</f>
        <v>#REF!</v>
      </c>
      <c r="AE24" s="45" t="e">
        <f>IF(AND(Riesgos!#REF!="Alta",Riesgos!#REF!="Mayor"),CONCATENATE("R9C",Riesgos!#REF!),"")</f>
        <v>#REF!</v>
      </c>
      <c r="AF24" s="45" t="e">
        <f>IF(AND(Riesgos!#REF!="Alta",Riesgos!#REF!="Mayor"),CONCATENATE("R9C",Riesgos!#REF!),"")</f>
        <v>#REF!</v>
      </c>
      <c r="AG24" s="46" t="e">
        <f>IF(AND(Riesgos!#REF!="Alta",Riesgos!#REF!="Mayor"),CONCATENATE("R9C",Riesgos!#REF!),"")</f>
        <v>#REF!</v>
      </c>
      <c r="AH24" s="47" t="e">
        <f>IF(AND(Riesgos!#REF!="Alta",Riesgos!#REF!="Catastrófico"),CONCATENATE("R9C",Riesgos!#REF!),"")</f>
        <v>#REF!</v>
      </c>
      <c r="AI24" s="48" t="e">
        <f>IF(AND(Riesgos!#REF!="Alta",Riesgos!#REF!="Catastrófico"),CONCATENATE("R9C",Riesgos!#REF!),"")</f>
        <v>#REF!</v>
      </c>
      <c r="AJ24" s="48" t="e">
        <f>IF(AND(Riesgos!#REF!="Alta",Riesgos!#REF!="Catastrófico"),CONCATENATE("R9C",Riesgos!#REF!),"")</f>
        <v>#REF!</v>
      </c>
      <c r="AK24" s="48" t="e">
        <f>IF(AND(Riesgos!#REF!="Alta",Riesgos!#REF!="Catastrófico"),CONCATENATE("R9C",Riesgos!#REF!),"")</f>
        <v>#REF!</v>
      </c>
      <c r="AL24" s="48" t="e">
        <f>IF(AND(Riesgos!#REF!="Alta",Riesgos!#REF!="Catastrófico"),CONCATENATE("R9C",Riesgos!#REF!),"")</f>
        <v>#REF!</v>
      </c>
      <c r="AM24" s="49" t="e">
        <f>IF(AND(Riesgos!#REF!="Alta",Riesgos!#REF!="Catastrófico"),CONCATENATE("R9C",Riesgos!#REF!),"")</f>
        <v>#REF!</v>
      </c>
      <c r="AN24" s="75"/>
      <c r="AO24" s="701"/>
      <c r="AP24" s="702"/>
      <c r="AQ24" s="702"/>
      <c r="AR24" s="702"/>
      <c r="AS24" s="702"/>
      <c r="AT24" s="703"/>
      <c r="AU24" s="75"/>
      <c r="AV24" s="75"/>
      <c r="AW24" s="75"/>
      <c r="AX24" s="75"/>
      <c r="AY24" s="75"/>
      <c r="AZ24" s="75"/>
      <c r="BA24" s="75"/>
      <c r="BB24" s="75"/>
      <c r="BC24" s="75"/>
      <c r="BD24" s="75"/>
      <c r="BE24" s="75"/>
      <c r="BF24" s="75"/>
      <c r="BG24" s="75"/>
      <c r="BH24" s="75"/>
      <c r="BI24" s="75"/>
      <c r="BJ24" s="75"/>
      <c r="BK24" s="75"/>
      <c r="BL24" s="75"/>
      <c r="BM24" s="75"/>
      <c r="BN24" s="75"/>
      <c r="BO24" s="75"/>
      <c r="BP24" s="75"/>
      <c r="BQ24" s="75"/>
      <c r="BR24" s="75"/>
      <c r="BS24" s="75"/>
      <c r="BT24" s="75"/>
      <c r="BU24" s="75"/>
      <c r="BV24" s="75"/>
      <c r="BW24" s="75"/>
      <c r="BX24" s="75"/>
    </row>
    <row r="25" spans="1:76" ht="15.75" customHeight="1" thickBot="1" x14ac:dyDescent="0.3">
      <c r="A25" s="75"/>
      <c r="B25" s="579"/>
      <c r="C25" s="579"/>
      <c r="D25" s="580"/>
      <c r="E25" s="712"/>
      <c r="F25" s="713"/>
      <c r="G25" s="713"/>
      <c r="H25" s="713"/>
      <c r="I25" s="713"/>
      <c r="J25" s="62" t="e">
        <f>IF(AND(Riesgos!#REF!="Alta",Riesgos!#REF!="Leve"),CONCATENATE("R10C",Riesgos!#REF!),"")</f>
        <v>#REF!</v>
      </c>
      <c r="K25" s="63" t="e">
        <f>IF(AND(Riesgos!#REF!="Alta",Riesgos!#REF!="Leve"),CONCATENATE("R10C",Riesgos!#REF!),"")</f>
        <v>#REF!</v>
      </c>
      <c r="L25" s="63" t="e">
        <f>IF(AND(Riesgos!#REF!="Alta",Riesgos!#REF!="Leve"),CONCATENATE("R10C",Riesgos!#REF!),"")</f>
        <v>#REF!</v>
      </c>
      <c r="M25" s="63" t="e">
        <f>IF(AND(Riesgos!#REF!="Alta",Riesgos!#REF!="Leve"),CONCATENATE("R10C",Riesgos!#REF!),"")</f>
        <v>#REF!</v>
      </c>
      <c r="N25" s="63" t="e">
        <f>IF(AND(Riesgos!#REF!="Alta",Riesgos!#REF!="Leve"),CONCATENATE("R10C",Riesgos!#REF!),"")</f>
        <v>#REF!</v>
      </c>
      <c r="O25" s="64" t="e">
        <f>IF(AND(Riesgos!#REF!="Alta",Riesgos!#REF!="Leve"),CONCATENATE("R10C",Riesgos!#REF!),"")</f>
        <v>#REF!</v>
      </c>
      <c r="P25" s="62" t="e">
        <f>IF(AND(Riesgos!#REF!="Alta",Riesgos!#REF!="Menor"),CONCATENATE("R10C",Riesgos!#REF!),"")</f>
        <v>#REF!</v>
      </c>
      <c r="Q25" s="63" t="e">
        <f>IF(AND(Riesgos!#REF!="Alta",Riesgos!#REF!="Menor"),CONCATENATE("R10C",Riesgos!#REF!),"")</f>
        <v>#REF!</v>
      </c>
      <c r="R25" s="63" t="e">
        <f>IF(AND(Riesgos!#REF!="Alta",Riesgos!#REF!="Menor"),CONCATENATE("R10C",Riesgos!#REF!),"")</f>
        <v>#REF!</v>
      </c>
      <c r="S25" s="63" t="e">
        <f>IF(AND(Riesgos!#REF!="Alta",Riesgos!#REF!="Menor"),CONCATENATE("R10C",Riesgos!#REF!),"")</f>
        <v>#REF!</v>
      </c>
      <c r="T25" s="63" t="e">
        <f>IF(AND(Riesgos!#REF!="Alta",Riesgos!#REF!="Menor"),CONCATENATE("R10C",Riesgos!#REF!),"")</f>
        <v>#REF!</v>
      </c>
      <c r="U25" s="64" t="e">
        <f>IF(AND(Riesgos!#REF!="Alta",Riesgos!#REF!="Menor"),CONCATENATE("R10C",Riesgos!#REF!),"")</f>
        <v>#REF!</v>
      </c>
      <c r="V25" s="50" t="e">
        <f>IF(AND(Riesgos!#REF!="Alta",Riesgos!#REF!="Moderado"),CONCATENATE("R10C",Riesgos!#REF!),"")</f>
        <v>#REF!</v>
      </c>
      <c r="W25" s="51" t="e">
        <f>IF(AND(Riesgos!#REF!="Alta",Riesgos!#REF!="Moderado"),CONCATENATE("R10C",Riesgos!#REF!),"")</f>
        <v>#REF!</v>
      </c>
      <c r="X25" s="51" t="e">
        <f>IF(AND(Riesgos!#REF!="Alta",Riesgos!#REF!="Moderado"),CONCATENATE("R10C",Riesgos!#REF!),"")</f>
        <v>#REF!</v>
      </c>
      <c r="Y25" s="51" t="e">
        <f>IF(AND(Riesgos!#REF!="Alta",Riesgos!#REF!="Moderado"),CONCATENATE("R10C",Riesgos!#REF!),"")</f>
        <v>#REF!</v>
      </c>
      <c r="Z25" s="51" t="e">
        <f>IF(AND(Riesgos!#REF!="Alta",Riesgos!#REF!="Moderado"),CONCATENATE("R10C",Riesgos!#REF!),"")</f>
        <v>#REF!</v>
      </c>
      <c r="AA25" s="52" t="e">
        <f>IF(AND(Riesgos!#REF!="Alta",Riesgos!#REF!="Moderado"),CONCATENATE("R10C",Riesgos!#REF!),"")</f>
        <v>#REF!</v>
      </c>
      <c r="AB25" s="50" t="e">
        <f>IF(AND(Riesgos!#REF!="Alta",Riesgos!#REF!="Mayor"),CONCATENATE("R10C",Riesgos!#REF!),"")</f>
        <v>#REF!</v>
      </c>
      <c r="AC25" s="51" t="e">
        <f>IF(AND(Riesgos!#REF!="Alta",Riesgos!#REF!="Mayor"),CONCATENATE("R10C",Riesgos!#REF!),"")</f>
        <v>#REF!</v>
      </c>
      <c r="AD25" s="51" t="e">
        <f>IF(AND(Riesgos!#REF!="Alta",Riesgos!#REF!="Mayor"),CONCATENATE("R10C",Riesgos!#REF!),"")</f>
        <v>#REF!</v>
      </c>
      <c r="AE25" s="51" t="e">
        <f>IF(AND(Riesgos!#REF!="Alta",Riesgos!#REF!="Mayor"),CONCATENATE("R10C",Riesgos!#REF!),"")</f>
        <v>#REF!</v>
      </c>
      <c r="AF25" s="51" t="e">
        <f>IF(AND(Riesgos!#REF!="Alta",Riesgos!#REF!="Mayor"),CONCATENATE("R10C",Riesgos!#REF!),"")</f>
        <v>#REF!</v>
      </c>
      <c r="AG25" s="52" t="e">
        <f>IF(AND(Riesgos!#REF!="Alta",Riesgos!#REF!="Mayor"),CONCATENATE("R10C",Riesgos!#REF!),"")</f>
        <v>#REF!</v>
      </c>
      <c r="AH25" s="53" t="e">
        <f>IF(AND(Riesgos!#REF!="Alta",Riesgos!#REF!="Catastrófico"),CONCATENATE("R10C",Riesgos!#REF!),"")</f>
        <v>#REF!</v>
      </c>
      <c r="AI25" s="54" t="e">
        <f>IF(AND(Riesgos!#REF!="Alta",Riesgos!#REF!="Catastrófico"),CONCATENATE("R10C",Riesgos!#REF!),"")</f>
        <v>#REF!</v>
      </c>
      <c r="AJ25" s="54" t="e">
        <f>IF(AND(Riesgos!#REF!="Alta",Riesgos!#REF!="Catastrófico"),CONCATENATE("R10C",Riesgos!#REF!),"")</f>
        <v>#REF!</v>
      </c>
      <c r="AK25" s="54" t="e">
        <f>IF(AND(Riesgos!#REF!="Alta",Riesgos!#REF!="Catastrófico"),CONCATENATE("R10C",Riesgos!#REF!),"")</f>
        <v>#REF!</v>
      </c>
      <c r="AL25" s="54" t="e">
        <f>IF(AND(Riesgos!#REF!="Alta",Riesgos!#REF!="Catastrófico"),CONCATENATE("R10C",Riesgos!#REF!),"")</f>
        <v>#REF!</v>
      </c>
      <c r="AM25" s="55" t="e">
        <f>IF(AND(Riesgos!#REF!="Alta",Riesgos!#REF!="Catastrófico"),CONCATENATE("R10C",Riesgos!#REF!),"")</f>
        <v>#REF!</v>
      </c>
      <c r="AN25" s="75"/>
      <c r="AO25" s="704"/>
      <c r="AP25" s="705"/>
      <c r="AQ25" s="705"/>
      <c r="AR25" s="705"/>
      <c r="AS25" s="705"/>
      <c r="AT25" s="706"/>
      <c r="AU25" s="75"/>
      <c r="AV25" s="75"/>
      <c r="AW25" s="75"/>
      <c r="AX25" s="75"/>
      <c r="AY25" s="75"/>
      <c r="AZ25" s="75"/>
      <c r="BA25" s="75"/>
      <c r="BB25" s="75"/>
      <c r="BC25" s="75"/>
      <c r="BD25" s="75"/>
      <c r="BE25" s="75"/>
      <c r="BF25" s="75"/>
      <c r="BG25" s="75"/>
      <c r="BH25" s="75"/>
      <c r="BI25" s="75"/>
      <c r="BJ25" s="75"/>
      <c r="BK25" s="75"/>
      <c r="BL25" s="75"/>
      <c r="BM25" s="75"/>
      <c r="BN25" s="75"/>
      <c r="BO25" s="75"/>
      <c r="BP25" s="75"/>
      <c r="BQ25" s="75"/>
      <c r="BR25" s="75"/>
      <c r="BS25" s="75"/>
      <c r="BT25" s="75"/>
      <c r="BU25" s="75"/>
      <c r="BV25" s="75"/>
      <c r="BW25" s="75"/>
      <c r="BX25" s="75"/>
    </row>
    <row r="26" spans="1:76" ht="15" customHeight="1" x14ac:dyDescent="0.25">
      <c r="A26" s="75"/>
      <c r="B26" s="579"/>
      <c r="C26" s="579"/>
      <c r="D26" s="580"/>
      <c r="E26" s="707" t="s">
        <v>112</v>
      </c>
      <c r="F26" s="708"/>
      <c r="G26" s="708"/>
      <c r="H26" s="708"/>
      <c r="I26" s="725"/>
      <c r="J26" s="56" t="e">
        <f>IF(AND(Riesgos!#REF!="Media",Riesgos!#REF!="Leve"),CONCATENATE("R1C",Riesgos!#REF!),"")</f>
        <v>#REF!</v>
      </c>
      <c r="K26" s="57" t="e">
        <f>IF(AND(Riesgos!#REF!="Media",Riesgos!#REF!="Leve"),CONCATENATE("R1C",Riesgos!#REF!),"")</f>
        <v>#REF!</v>
      </c>
      <c r="L26" s="57" t="e">
        <f>IF(AND(Riesgos!#REF!="Media",Riesgos!#REF!="Leve"),CONCATENATE("R1C",Riesgos!#REF!),"")</f>
        <v>#REF!</v>
      </c>
      <c r="M26" s="57" t="e">
        <f>IF(AND(Riesgos!#REF!="Media",Riesgos!#REF!="Leve"),CONCATENATE("R1C",Riesgos!#REF!),"")</f>
        <v>#REF!</v>
      </c>
      <c r="N26" s="57" t="e">
        <f>IF(AND(Riesgos!#REF!="Media",Riesgos!#REF!="Leve"),CONCATENATE("R1C",Riesgos!#REF!),"")</f>
        <v>#REF!</v>
      </c>
      <c r="O26" s="58" t="e">
        <f>IF(AND(Riesgos!#REF!="Media",Riesgos!#REF!="Leve"),CONCATENATE("R1C",Riesgos!#REF!),"")</f>
        <v>#REF!</v>
      </c>
      <c r="P26" s="56" t="e">
        <f>IF(AND(Riesgos!#REF!="Media",Riesgos!#REF!="Menor"),CONCATENATE("R1C",Riesgos!#REF!),"")</f>
        <v>#REF!</v>
      </c>
      <c r="Q26" s="57" t="e">
        <f>IF(AND(Riesgos!#REF!="Media",Riesgos!#REF!="Menor"),CONCATENATE("R1C",Riesgos!#REF!),"")</f>
        <v>#REF!</v>
      </c>
      <c r="R26" s="57" t="e">
        <f>IF(AND(Riesgos!#REF!="Media",Riesgos!#REF!="Menor"),CONCATENATE("R1C",Riesgos!#REF!),"")</f>
        <v>#REF!</v>
      </c>
      <c r="S26" s="57" t="e">
        <f>IF(AND(Riesgos!#REF!="Media",Riesgos!#REF!="Menor"),CONCATENATE("R1C",Riesgos!#REF!),"")</f>
        <v>#REF!</v>
      </c>
      <c r="T26" s="57" t="e">
        <f>IF(AND(Riesgos!#REF!="Media",Riesgos!#REF!="Menor"),CONCATENATE("R1C",Riesgos!#REF!),"")</f>
        <v>#REF!</v>
      </c>
      <c r="U26" s="58" t="e">
        <f>IF(AND(Riesgos!#REF!="Media",Riesgos!#REF!="Menor"),CONCATENATE("R1C",Riesgos!#REF!),"")</f>
        <v>#REF!</v>
      </c>
      <c r="V26" s="56" t="e">
        <f>IF(AND(Riesgos!#REF!="Media",Riesgos!#REF!="Moderado"),CONCATENATE("R1C",Riesgos!#REF!),"")</f>
        <v>#REF!</v>
      </c>
      <c r="W26" s="57" t="e">
        <f>IF(AND(Riesgos!#REF!="Media",Riesgos!#REF!="Moderado"),CONCATENATE("R1C",Riesgos!#REF!),"")</f>
        <v>#REF!</v>
      </c>
      <c r="X26" s="57" t="e">
        <f>IF(AND(Riesgos!#REF!="Media",Riesgos!#REF!="Moderado"),CONCATENATE("R1C",Riesgos!#REF!),"")</f>
        <v>#REF!</v>
      </c>
      <c r="Y26" s="57" t="e">
        <f>IF(AND(Riesgos!#REF!="Media",Riesgos!#REF!="Moderado"),CONCATENATE("R1C",Riesgos!#REF!),"")</f>
        <v>#REF!</v>
      </c>
      <c r="Z26" s="57" t="e">
        <f>IF(AND(Riesgos!#REF!="Media",Riesgos!#REF!="Moderado"),CONCATENATE("R1C",Riesgos!#REF!),"")</f>
        <v>#REF!</v>
      </c>
      <c r="AA26" s="58" t="e">
        <f>IF(AND(Riesgos!#REF!="Media",Riesgos!#REF!="Moderado"),CONCATENATE("R1C",Riesgos!#REF!),"")</f>
        <v>#REF!</v>
      </c>
      <c r="AB26" s="38" t="e">
        <f>IF(AND(Riesgos!#REF!="Media",Riesgos!#REF!="Mayor"),CONCATENATE("R1C",Riesgos!#REF!),"")</f>
        <v>#REF!</v>
      </c>
      <c r="AC26" s="39" t="e">
        <f>IF(AND(Riesgos!#REF!="Media",Riesgos!#REF!="Mayor"),CONCATENATE("R1C",Riesgos!#REF!),"")</f>
        <v>#REF!</v>
      </c>
      <c r="AD26" s="39" t="e">
        <f>IF(AND(Riesgos!#REF!="Media",Riesgos!#REF!="Mayor"),CONCATENATE("R1C",Riesgos!#REF!),"")</f>
        <v>#REF!</v>
      </c>
      <c r="AE26" s="39" t="e">
        <f>IF(AND(Riesgos!#REF!="Media",Riesgos!#REF!="Mayor"),CONCATENATE("R1C",Riesgos!#REF!),"")</f>
        <v>#REF!</v>
      </c>
      <c r="AF26" s="39" t="e">
        <f>IF(AND(Riesgos!#REF!="Media",Riesgos!#REF!="Mayor"),CONCATENATE("R1C",Riesgos!#REF!),"")</f>
        <v>#REF!</v>
      </c>
      <c r="AG26" s="40" t="e">
        <f>IF(AND(Riesgos!#REF!="Media",Riesgos!#REF!="Mayor"),CONCATENATE("R1C",Riesgos!#REF!),"")</f>
        <v>#REF!</v>
      </c>
      <c r="AH26" s="41" t="e">
        <f>IF(AND(Riesgos!#REF!="Media",Riesgos!#REF!="Catastrófico"),CONCATENATE("R1C",Riesgos!#REF!),"")</f>
        <v>#REF!</v>
      </c>
      <c r="AI26" s="42" t="e">
        <f>IF(AND(Riesgos!#REF!="Media",Riesgos!#REF!="Catastrófico"),CONCATENATE("R1C",Riesgos!#REF!),"")</f>
        <v>#REF!</v>
      </c>
      <c r="AJ26" s="42" t="e">
        <f>IF(AND(Riesgos!#REF!="Media",Riesgos!#REF!="Catastrófico"),CONCATENATE("R1C",Riesgos!#REF!),"")</f>
        <v>#REF!</v>
      </c>
      <c r="AK26" s="42" t="e">
        <f>IF(AND(Riesgos!#REF!="Media",Riesgos!#REF!="Catastrófico"),CONCATENATE("R1C",Riesgos!#REF!),"")</f>
        <v>#REF!</v>
      </c>
      <c r="AL26" s="42" t="e">
        <f>IF(AND(Riesgos!#REF!="Media",Riesgos!#REF!="Catastrófico"),CONCATENATE("R1C",Riesgos!#REF!),"")</f>
        <v>#REF!</v>
      </c>
      <c r="AM26" s="43" t="e">
        <f>IF(AND(Riesgos!#REF!="Media",Riesgos!#REF!="Catastrófico"),CONCATENATE("R1C",Riesgos!#REF!),"")</f>
        <v>#REF!</v>
      </c>
      <c r="AN26" s="75"/>
      <c r="AO26" s="737" t="s">
        <v>76</v>
      </c>
      <c r="AP26" s="738"/>
      <c r="AQ26" s="738"/>
      <c r="AR26" s="738"/>
      <c r="AS26" s="738"/>
      <c r="AT26" s="739"/>
      <c r="AU26" s="75"/>
      <c r="AV26" s="75"/>
      <c r="AW26" s="75"/>
      <c r="AX26" s="75"/>
      <c r="AY26" s="75"/>
      <c r="AZ26" s="75"/>
      <c r="BA26" s="75"/>
      <c r="BB26" s="75"/>
      <c r="BC26" s="75"/>
      <c r="BD26" s="75"/>
      <c r="BE26" s="75"/>
      <c r="BF26" s="75"/>
      <c r="BG26" s="75"/>
      <c r="BH26" s="75"/>
      <c r="BI26" s="75"/>
      <c r="BJ26" s="75"/>
      <c r="BK26" s="75"/>
      <c r="BL26" s="75"/>
      <c r="BM26" s="75"/>
      <c r="BN26" s="75"/>
      <c r="BO26" s="75"/>
      <c r="BP26" s="75"/>
      <c r="BQ26" s="75"/>
      <c r="BR26" s="75"/>
      <c r="BS26" s="75"/>
      <c r="BT26" s="75"/>
      <c r="BU26" s="75"/>
      <c r="BV26" s="75"/>
      <c r="BW26" s="75"/>
      <c r="BX26" s="75"/>
    </row>
    <row r="27" spans="1:76" ht="15" customHeight="1" x14ac:dyDescent="0.25">
      <c r="A27" s="75"/>
      <c r="B27" s="579"/>
      <c r="C27" s="579"/>
      <c r="D27" s="580"/>
      <c r="E27" s="709"/>
      <c r="F27" s="710"/>
      <c r="G27" s="710"/>
      <c r="H27" s="710"/>
      <c r="I27" s="726"/>
      <c r="J27" s="59" t="e">
        <f>IF(AND(Riesgos!#REF!="Media",Riesgos!#REF!="Leve"),CONCATENATE("R2C",Riesgos!#REF!),"")</f>
        <v>#REF!</v>
      </c>
      <c r="K27" s="60" t="e">
        <f>IF(AND(Riesgos!#REF!="Media",Riesgos!#REF!="Leve"),CONCATENATE("R2C",Riesgos!#REF!),"")</f>
        <v>#REF!</v>
      </c>
      <c r="L27" s="60" t="e">
        <f>IF(AND(Riesgos!#REF!="Media",Riesgos!#REF!="Leve"),CONCATENATE("R2C",Riesgos!#REF!),"")</f>
        <v>#REF!</v>
      </c>
      <c r="M27" s="60" t="e">
        <f>IF(AND(Riesgos!#REF!="Media",Riesgos!#REF!="Leve"),CONCATENATE("R2C",Riesgos!#REF!),"")</f>
        <v>#REF!</v>
      </c>
      <c r="N27" s="60" t="e">
        <f>IF(AND(Riesgos!#REF!="Media",Riesgos!#REF!="Leve"),CONCATENATE("R2C",Riesgos!#REF!),"")</f>
        <v>#REF!</v>
      </c>
      <c r="O27" s="61" t="e">
        <f>IF(AND(Riesgos!#REF!="Media",Riesgos!#REF!="Leve"),CONCATENATE("R2C",Riesgos!#REF!),"")</f>
        <v>#REF!</v>
      </c>
      <c r="P27" s="59" t="e">
        <f>IF(AND(Riesgos!#REF!="Media",Riesgos!#REF!="Menor"),CONCATENATE("R2C",Riesgos!#REF!),"")</f>
        <v>#REF!</v>
      </c>
      <c r="Q27" s="60" t="e">
        <f>IF(AND(Riesgos!#REF!="Media",Riesgos!#REF!="Menor"),CONCATENATE("R2C",Riesgos!#REF!),"")</f>
        <v>#REF!</v>
      </c>
      <c r="R27" s="60" t="e">
        <f>IF(AND(Riesgos!#REF!="Media",Riesgos!#REF!="Menor"),CONCATENATE("R2C",Riesgos!#REF!),"")</f>
        <v>#REF!</v>
      </c>
      <c r="S27" s="60" t="e">
        <f>IF(AND(Riesgos!#REF!="Media",Riesgos!#REF!="Menor"),CONCATENATE("R2C",Riesgos!#REF!),"")</f>
        <v>#REF!</v>
      </c>
      <c r="T27" s="60" t="e">
        <f>IF(AND(Riesgos!#REF!="Media",Riesgos!#REF!="Menor"),CONCATENATE("R2C",Riesgos!#REF!),"")</f>
        <v>#REF!</v>
      </c>
      <c r="U27" s="61" t="e">
        <f>IF(AND(Riesgos!#REF!="Media",Riesgos!#REF!="Menor"),CONCATENATE("R2C",Riesgos!#REF!),"")</f>
        <v>#REF!</v>
      </c>
      <c r="V27" s="59" t="e">
        <f>IF(AND(Riesgos!#REF!="Media",Riesgos!#REF!="Moderado"),CONCATENATE("R2C",Riesgos!#REF!),"")</f>
        <v>#REF!</v>
      </c>
      <c r="W27" s="60" t="e">
        <f>IF(AND(Riesgos!#REF!="Media",Riesgos!#REF!="Moderado"),CONCATENATE("R2C",Riesgos!#REF!),"")</f>
        <v>#REF!</v>
      </c>
      <c r="X27" s="60" t="e">
        <f>IF(AND(Riesgos!#REF!="Media",Riesgos!#REF!="Moderado"),CONCATENATE("R2C",Riesgos!#REF!),"")</f>
        <v>#REF!</v>
      </c>
      <c r="Y27" s="60" t="e">
        <f>IF(AND(Riesgos!#REF!="Media",Riesgos!#REF!="Moderado"),CONCATENATE("R2C",Riesgos!#REF!),"")</f>
        <v>#REF!</v>
      </c>
      <c r="Z27" s="60" t="e">
        <f>IF(AND(Riesgos!#REF!="Media",Riesgos!#REF!="Moderado"),CONCATENATE("R2C",Riesgos!#REF!),"")</f>
        <v>#REF!</v>
      </c>
      <c r="AA27" s="61" t="e">
        <f>IF(AND(Riesgos!#REF!="Media",Riesgos!#REF!="Moderado"),CONCATENATE("R2C",Riesgos!#REF!),"")</f>
        <v>#REF!</v>
      </c>
      <c r="AB27" s="44" t="e">
        <f>IF(AND(Riesgos!#REF!="Media",Riesgos!#REF!="Mayor"),CONCATENATE("R2C",Riesgos!#REF!),"")</f>
        <v>#REF!</v>
      </c>
      <c r="AC27" s="45" t="e">
        <f>IF(AND(Riesgos!#REF!="Media",Riesgos!#REF!="Mayor"),CONCATENATE("R2C",Riesgos!#REF!),"")</f>
        <v>#REF!</v>
      </c>
      <c r="AD27" s="45" t="e">
        <f>IF(AND(Riesgos!#REF!="Media",Riesgos!#REF!="Mayor"),CONCATENATE("R2C",Riesgos!#REF!),"")</f>
        <v>#REF!</v>
      </c>
      <c r="AE27" s="45" t="e">
        <f>IF(AND(Riesgos!#REF!="Media",Riesgos!#REF!="Mayor"),CONCATENATE("R2C",Riesgos!#REF!),"")</f>
        <v>#REF!</v>
      </c>
      <c r="AF27" s="45" t="e">
        <f>IF(AND(Riesgos!#REF!="Media",Riesgos!#REF!="Mayor"),CONCATENATE("R2C",Riesgos!#REF!),"")</f>
        <v>#REF!</v>
      </c>
      <c r="AG27" s="46" t="e">
        <f>IF(AND(Riesgos!#REF!="Media",Riesgos!#REF!="Mayor"),CONCATENATE("R2C",Riesgos!#REF!),"")</f>
        <v>#REF!</v>
      </c>
      <c r="AH27" s="47" t="e">
        <f>IF(AND(Riesgos!#REF!="Media",Riesgos!#REF!="Catastrófico"),CONCATENATE("R2C",Riesgos!#REF!),"")</f>
        <v>#REF!</v>
      </c>
      <c r="AI27" s="48" t="e">
        <f>IF(AND(Riesgos!#REF!="Media",Riesgos!#REF!="Catastrófico"),CONCATENATE("R2C",Riesgos!#REF!),"")</f>
        <v>#REF!</v>
      </c>
      <c r="AJ27" s="48" t="e">
        <f>IF(AND(Riesgos!#REF!="Media",Riesgos!#REF!="Catastrófico"),CONCATENATE("R2C",Riesgos!#REF!),"")</f>
        <v>#REF!</v>
      </c>
      <c r="AK27" s="48" t="e">
        <f>IF(AND(Riesgos!#REF!="Media",Riesgos!#REF!="Catastrófico"),CONCATENATE("R2C",Riesgos!#REF!),"")</f>
        <v>#REF!</v>
      </c>
      <c r="AL27" s="48" t="e">
        <f>IF(AND(Riesgos!#REF!="Media",Riesgos!#REF!="Catastrófico"),CONCATENATE("R2C",Riesgos!#REF!),"")</f>
        <v>#REF!</v>
      </c>
      <c r="AM27" s="49" t="e">
        <f>IF(AND(Riesgos!#REF!="Media",Riesgos!#REF!="Catastrófico"),CONCATENATE("R2C",Riesgos!#REF!),"")</f>
        <v>#REF!</v>
      </c>
      <c r="AN27" s="75"/>
      <c r="AO27" s="740"/>
      <c r="AP27" s="741"/>
      <c r="AQ27" s="741"/>
      <c r="AR27" s="741"/>
      <c r="AS27" s="741"/>
      <c r="AT27" s="742"/>
      <c r="AU27" s="75"/>
      <c r="AV27" s="75"/>
      <c r="AW27" s="75"/>
      <c r="AX27" s="75"/>
      <c r="AY27" s="75"/>
      <c r="AZ27" s="75"/>
      <c r="BA27" s="75"/>
      <c r="BB27" s="75"/>
      <c r="BC27" s="75"/>
      <c r="BD27" s="75"/>
      <c r="BE27" s="75"/>
      <c r="BF27" s="75"/>
      <c r="BG27" s="75"/>
      <c r="BH27" s="75"/>
      <c r="BI27" s="75"/>
      <c r="BJ27" s="75"/>
      <c r="BK27" s="75"/>
      <c r="BL27" s="75"/>
      <c r="BM27" s="75"/>
      <c r="BN27" s="75"/>
      <c r="BO27" s="75"/>
      <c r="BP27" s="75"/>
      <c r="BQ27" s="75"/>
      <c r="BR27" s="75"/>
      <c r="BS27" s="75"/>
      <c r="BT27" s="75"/>
      <c r="BU27" s="75"/>
      <c r="BV27" s="75"/>
      <c r="BW27" s="75"/>
      <c r="BX27" s="75"/>
    </row>
    <row r="28" spans="1:76" ht="15" customHeight="1" x14ac:dyDescent="0.25">
      <c r="A28" s="75"/>
      <c r="B28" s="579"/>
      <c r="C28" s="579"/>
      <c r="D28" s="580"/>
      <c r="E28" s="711"/>
      <c r="F28" s="710"/>
      <c r="G28" s="710"/>
      <c r="H28" s="710"/>
      <c r="I28" s="726"/>
      <c r="J28" s="59" t="e">
        <f>IF(AND(Riesgos!#REF!="Media",Riesgos!#REF!="Leve"),CONCATENATE("R3C",Riesgos!#REF!),"")</f>
        <v>#REF!</v>
      </c>
      <c r="K28" s="60" t="e">
        <f>IF(AND(Riesgos!#REF!="Media",Riesgos!#REF!="Leve"),CONCATENATE("R3C",Riesgos!#REF!),"")</f>
        <v>#REF!</v>
      </c>
      <c r="L28" s="60" t="e">
        <f>IF(AND(Riesgos!#REF!="Media",Riesgos!#REF!="Leve"),CONCATENATE("R3C",Riesgos!#REF!),"")</f>
        <v>#REF!</v>
      </c>
      <c r="M28" s="60" t="e">
        <f>IF(AND(Riesgos!#REF!="Media",Riesgos!#REF!="Leve"),CONCATENATE("R3C",Riesgos!#REF!),"")</f>
        <v>#REF!</v>
      </c>
      <c r="N28" s="60" t="e">
        <f>IF(AND(Riesgos!#REF!="Media",Riesgos!#REF!="Leve"),CONCATENATE("R3C",Riesgos!#REF!),"")</f>
        <v>#REF!</v>
      </c>
      <c r="O28" s="61" t="e">
        <f>IF(AND(Riesgos!#REF!="Media",Riesgos!#REF!="Leve"),CONCATENATE("R3C",Riesgos!#REF!),"")</f>
        <v>#REF!</v>
      </c>
      <c r="P28" s="59" t="e">
        <f>IF(AND(Riesgos!#REF!="Media",Riesgos!#REF!="Menor"),CONCATENATE("R3C",Riesgos!#REF!),"")</f>
        <v>#REF!</v>
      </c>
      <c r="Q28" s="60" t="e">
        <f>IF(AND(Riesgos!#REF!="Media",Riesgos!#REF!="Menor"),CONCATENATE("R3C",Riesgos!#REF!),"")</f>
        <v>#REF!</v>
      </c>
      <c r="R28" s="60" t="e">
        <f>IF(AND(Riesgos!#REF!="Media",Riesgos!#REF!="Menor"),CONCATENATE("R3C",Riesgos!#REF!),"")</f>
        <v>#REF!</v>
      </c>
      <c r="S28" s="60" t="e">
        <f>IF(AND(Riesgos!#REF!="Media",Riesgos!#REF!="Menor"),CONCATENATE("R3C",Riesgos!#REF!),"")</f>
        <v>#REF!</v>
      </c>
      <c r="T28" s="60" t="e">
        <f>IF(AND(Riesgos!#REF!="Media",Riesgos!#REF!="Menor"),CONCATENATE("R3C",Riesgos!#REF!),"")</f>
        <v>#REF!</v>
      </c>
      <c r="U28" s="61" t="e">
        <f>IF(AND(Riesgos!#REF!="Media",Riesgos!#REF!="Menor"),CONCATENATE("R3C",Riesgos!#REF!),"")</f>
        <v>#REF!</v>
      </c>
      <c r="V28" s="59" t="e">
        <f>IF(AND(Riesgos!#REF!="Media",Riesgos!#REF!="Moderado"),CONCATENATE("R3C",Riesgos!#REF!),"")</f>
        <v>#REF!</v>
      </c>
      <c r="W28" s="60" t="e">
        <f>IF(AND(Riesgos!#REF!="Media",Riesgos!#REF!="Moderado"),CONCATENATE("R3C",Riesgos!#REF!),"")</f>
        <v>#REF!</v>
      </c>
      <c r="X28" s="60" t="e">
        <f>IF(AND(Riesgos!#REF!="Media",Riesgos!#REF!="Moderado"),CONCATENATE("R3C",Riesgos!#REF!),"")</f>
        <v>#REF!</v>
      </c>
      <c r="Y28" s="60" t="e">
        <f>IF(AND(Riesgos!#REF!="Media",Riesgos!#REF!="Moderado"),CONCATENATE("R3C",Riesgos!#REF!),"")</f>
        <v>#REF!</v>
      </c>
      <c r="Z28" s="60" t="e">
        <f>IF(AND(Riesgos!#REF!="Media",Riesgos!#REF!="Moderado"),CONCATENATE("R3C",Riesgos!#REF!),"")</f>
        <v>#REF!</v>
      </c>
      <c r="AA28" s="61" t="e">
        <f>IF(AND(Riesgos!#REF!="Media",Riesgos!#REF!="Moderado"),CONCATENATE("R3C",Riesgos!#REF!),"")</f>
        <v>#REF!</v>
      </c>
      <c r="AB28" s="44" t="e">
        <f>IF(AND(Riesgos!#REF!="Media",Riesgos!#REF!="Mayor"),CONCATENATE("R3C",Riesgos!#REF!),"")</f>
        <v>#REF!</v>
      </c>
      <c r="AC28" s="45" t="e">
        <f>IF(AND(Riesgos!#REF!="Media",Riesgos!#REF!="Mayor"),CONCATENATE("R3C",Riesgos!#REF!),"")</f>
        <v>#REF!</v>
      </c>
      <c r="AD28" s="45" t="e">
        <f>IF(AND(Riesgos!#REF!="Media",Riesgos!#REF!="Mayor"),CONCATENATE("R3C",Riesgos!#REF!),"")</f>
        <v>#REF!</v>
      </c>
      <c r="AE28" s="45" t="e">
        <f>IF(AND(Riesgos!#REF!="Media",Riesgos!#REF!="Mayor"),CONCATENATE("R3C",Riesgos!#REF!),"")</f>
        <v>#REF!</v>
      </c>
      <c r="AF28" s="45" t="e">
        <f>IF(AND(Riesgos!#REF!="Media",Riesgos!#REF!="Mayor"),CONCATENATE("R3C",Riesgos!#REF!),"")</f>
        <v>#REF!</v>
      </c>
      <c r="AG28" s="46" t="e">
        <f>IF(AND(Riesgos!#REF!="Media",Riesgos!#REF!="Mayor"),CONCATENATE("R3C",Riesgos!#REF!),"")</f>
        <v>#REF!</v>
      </c>
      <c r="AH28" s="47" t="e">
        <f>IF(AND(Riesgos!#REF!="Media",Riesgos!#REF!="Catastrófico"),CONCATENATE("R3C",Riesgos!#REF!),"")</f>
        <v>#REF!</v>
      </c>
      <c r="AI28" s="48" t="e">
        <f>IF(AND(Riesgos!#REF!="Media",Riesgos!#REF!="Catastrófico"),CONCATENATE("R3C",Riesgos!#REF!),"")</f>
        <v>#REF!</v>
      </c>
      <c r="AJ28" s="48" t="e">
        <f>IF(AND(Riesgos!#REF!="Media",Riesgos!#REF!="Catastrófico"),CONCATENATE("R3C",Riesgos!#REF!),"")</f>
        <v>#REF!</v>
      </c>
      <c r="AK28" s="48" t="e">
        <f>IF(AND(Riesgos!#REF!="Media",Riesgos!#REF!="Catastrófico"),CONCATENATE("R3C",Riesgos!#REF!),"")</f>
        <v>#REF!</v>
      </c>
      <c r="AL28" s="48" t="e">
        <f>IF(AND(Riesgos!#REF!="Media",Riesgos!#REF!="Catastrófico"),CONCATENATE("R3C",Riesgos!#REF!),"")</f>
        <v>#REF!</v>
      </c>
      <c r="AM28" s="49" t="e">
        <f>IF(AND(Riesgos!#REF!="Media",Riesgos!#REF!="Catastrófico"),CONCATENATE("R3C",Riesgos!#REF!),"")</f>
        <v>#REF!</v>
      </c>
      <c r="AN28" s="75"/>
      <c r="AO28" s="740"/>
      <c r="AP28" s="741"/>
      <c r="AQ28" s="741"/>
      <c r="AR28" s="741"/>
      <c r="AS28" s="741"/>
      <c r="AT28" s="742"/>
      <c r="AU28" s="75"/>
      <c r="AV28" s="75"/>
      <c r="AW28" s="75"/>
      <c r="AX28" s="75"/>
      <c r="AY28" s="75"/>
      <c r="AZ28" s="75"/>
      <c r="BA28" s="75"/>
      <c r="BB28" s="75"/>
      <c r="BC28" s="75"/>
      <c r="BD28" s="75"/>
      <c r="BE28" s="75"/>
      <c r="BF28" s="75"/>
      <c r="BG28" s="75"/>
      <c r="BH28" s="75"/>
      <c r="BI28" s="75"/>
      <c r="BJ28" s="75"/>
      <c r="BK28" s="75"/>
      <c r="BL28" s="75"/>
      <c r="BM28" s="75"/>
      <c r="BN28" s="75"/>
      <c r="BO28" s="75"/>
      <c r="BP28" s="75"/>
      <c r="BQ28" s="75"/>
      <c r="BR28" s="75"/>
      <c r="BS28" s="75"/>
      <c r="BT28" s="75"/>
      <c r="BU28" s="75"/>
      <c r="BV28" s="75"/>
      <c r="BW28" s="75"/>
      <c r="BX28" s="75"/>
    </row>
    <row r="29" spans="1:76" ht="15" customHeight="1" x14ac:dyDescent="0.25">
      <c r="A29" s="75"/>
      <c r="B29" s="579"/>
      <c r="C29" s="579"/>
      <c r="D29" s="580"/>
      <c r="E29" s="711"/>
      <c r="F29" s="710"/>
      <c r="G29" s="710"/>
      <c r="H29" s="710"/>
      <c r="I29" s="726"/>
      <c r="J29" s="59" t="e">
        <f>IF(AND(Riesgos!#REF!="Media",Riesgos!#REF!="Leve"),CONCATENATE("R4C",Riesgos!#REF!),"")</f>
        <v>#REF!</v>
      </c>
      <c r="K29" s="60" t="e">
        <f>IF(AND(Riesgos!#REF!="Media",Riesgos!#REF!="Leve"),CONCATENATE("R4C",Riesgos!#REF!),"")</f>
        <v>#REF!</v>
      </c>
      <c r="L29" s="60" t="e">
        <f>IF(AND(Riesgos!#REF!="Media",Riesgos!#REF!="Leve"),CONCATENATE("R4C",Riesgos!#REF!),"")</f>
        <v>#REF!</v>
      </c>
      <c r="M29" s="60" t="e">
        <f>IF(AND(Riesgos!#REF!="Media",Riesgos!#REF!="Leve"),CONCATENATE("R4C",Riesgos!#REF!),"")</f>
        <v>#REF!</v>
      </c>
      <c r="N29" s="60" t="e">
        <f>IF(AND(Riesgos!#REF!="Media",Riesgos!#REF!="Leve"),CONCATENATE("R4C",Riesgos!#REF!),"")</f>
        <v>#REF!</v>
      </c>
      <c r="O29" s="61" t="e">
        <f>IF(AND(Riesgos!#REF!="Media",Riesgos!#REF!="Leve"),CONCATENATE("R4C",Riesgos!#REF!),"")</f>
        <v>#REF!</v>
      </c>
      <c r="P29" s="59" t="e">
        <f>IF(AND(Riesgos!#REF!="Media",Riesgos!#REF!="Menor"),CONCATENATE("R4C",Riesgos!#REF!),"")</f>
        <v>#REF!</v>
      </c>
      <c r="Q29" s="60" t="e">
        <f>IF(AND(Riesgos!#REF!="Media",Riesgos!#REF!="Menor"),CONCATENATE("R4C",Riesgos!#REF!),"")</f>
        <v>#REF!</v>
      </c>
      <c r="R29" s="60" t="e">
        <f>IF(AND(Riesgos!#REF!="Media",Riesgos!#REF!="Menor"),CONCATENATE("R4C",Riesgos!#REF!),"")</f>
        <v>#REF!</v>
      </c>
      <c r="S29" s="60" t="e">
        <f>IF(AND(Riesgos!#REF!="Media",Riesgos!#REF!="Menor"),CONCATENATE("R4C",Riesgos!#REF!),"")</f>
        <v>#REF!</v>
      </c>
      <c r="T29" s="60" t="e">
        <f>IF(AND(Riesgos!#REF!="Media",Riesgos!#REF!="Menor"),CONCATENATE("R4C",Riesgos!#REF!),"")</f>
        <v>#REF!</v>
      </c>
      <c r="U29" s="61" t="e">
        <f>IF(AND(Riesgos!#REF!="Media",Riesgos!#REF!="Menor"),CONCATENATE("R4C",Riesgos!#REF!),"")</f>
        <v>#REF!</v>
      </c>
      <c r="V29" s="59" t="e">
        <f>IF(AND(Riesgos!#REF!="Media",Riesgos!#REF!="Moderado"),CONCATENATE("R4C",Riesgos!#REF!),"")</f>
        <v>#REF!</v>
      </c>
      <c r="W29" s="60" t="e">
        <f>IF(AND(Riesgos!#REF!="Media",Riesgos!#REF!="Moderado"),CONCATENATE("R4C",Riesgos!#REF!),"")</f>
        <v>#REF!</v>
      </c>
      <c r="X29" s="60" t="e">
        <f>IF(AND(Riesgos!#REF!="Media",Riesgos!#REF!="Moderado"),CONCATENATE("R4C",Riesgos!#REF!),"")</f>
        <v>#REF!</v>
      </c>
      <c r="Y29" s="60" t="e">
        <f>IF(AND(Riesgos!#REF!="Media",Riesgos!#REF!="Moderado"),CONCATENATE("R4C",Riesgos!#REF!),"")</f>
        <v>#REF!</v>
      </c>
      <c r="Z29" s="60" t="e">
        <f>IF(AND(Riesgos!#REF!="Media",Riesgos!#REF!="Moderado"),CONCATENATE("R4C",Riesgos!#REF!),"")</f>
        <v>#REF!</v>
      </c>
      <c r="AA29" s="61" t="e">
        <f>IF(AND(Riesgos!#REF!="Media",Riesgos!#REF!="Moderado"),CONCATENATE("R4C",Riesgos!#REF!),"")</f>
        <v>#REF!</v>
      </c>
      <c r="AB29" s="44" t="e">
        <f>IF(AND(Riesgos!#REF!="Media",Riesgos!#REF!="Mayor"),CONCATENATE("R4C",Riesgos!#REF!),"")</f>
        <v>#REF!</v>
      </c>
      <c r="AC29" s="45" t="e">
        <f>IF(AND(Riesgos!#REF!="Media",Riesgos!#REF!="Mayor"),CONCATENATE("R4C",Riesgos!#REF!),"")</f>
        <v>#REF!</v>
      </c>
      <c r="AD29" s="45" t="e">
        <f>IF(AND(Riesgos!#REF!="Media",Riesgos!#REF!="Mayor"),CONCATENATE("R4C",Riesgos!#REF!),"")</f>
        <v>#REF!</v>
      </c>
      <c r="AE29" s="45" t="e">
        <f>IF(AND(Riesgos!#REF!="Media",Riesgos!#REF!="Mayor"),CONCATENATE("R4C",Riesgos!#REF!),"")</f>
        <v>#REF!</v>
      </c>
      <c r="AF29" s="45" t="e">
        <f>IF(AND(Riesgos!#REF!="Media",Riesgos!#REF!="Mayor"),CONCATENATE("R4C",Riesgos!#REF!),"")</f>
        <v>#REF!</v>
      </c>
      <c r="AG29" s="46" t="e">
        <f>IF(AND(Riesgos!#REF!="Media",Riesgos!#REF!="Mayor"),CONCATENATE("R4C",Riesgos!#REF!),"")</f>
        <v>#REF!</v>
      </c>
      <c r="AH29" s="47" t="e">
        <f>IF(AND(Riesgos!#REF!="Media",Riesgos!#REF!="Catastrófico"),CONCATENATE("R4C",Riesgos!#REF!),"")</f>
        <v>#REF!</v>
      </c>
      <c r="AI29" s="48" t="e">
        <f>IF(AND(Riesgos!#REF!="Media",Riesgos!#REF!="Catastrófico"),CONCATENATE("R4C",Riesgos!#REF!),"")</f>
        <v>#REF!</v>
      </c>
      <c r="AJ29" s="48" t="e">
        <f>IF(AND(Riesgos!#REF!="Media",Riesgos!#REF!="Catastrófico"),CONCATENATE("R4C",Riesgos!#REF!),"")</f>
        <v>#REF!</v>
      </c>
      <c r="AK29" s="48" t="e">
        <f>IF(AND(Riesgos!#REF!="Media",Riesgos!#REF!="Catastrófico"),CONCATENATE("R4C",Riesgos!#REF!),"")</f>
        <v>#REF!</v>
      </c>
      <c r="AL29" s="48" t="e">
        <f>IF(AND(Riesgos!#REF!="Media",Riesgos!#REF!="Catastrófico"),CONCATENATE("R4C",Riesgos!#REF!),"")</f>
        <v>#REF!</v>
      </c>
      <c r="AM29" s="49" t="e">
        <f>IF(AND(Riesgos!#REF!="Media",Riesgos!#REF!="Catastrófico"),CONCATENATE("R4C",Riesgos!#REF!),"")</f>
        <v>#REF!</v>
      </c>
      <c r="AN29" s="75"/>
      <c r="AO29" s="740"/>
      <c r="AP29" s="741"/>
      <c r="AQ29" s="741"/>
      <c r="AR29" s="741"/>
      <c r="AS29" s="741"/>
      <c r="AT29" s="742"/>
      <c r="AU29" s="75"/>
      <c r="AV29" s="75"/>
      <c r="AW29" s="75"/>
      <c r="AX29" s="75"/>
      <c r="AY29" s="75"/>
      <c r="AZ29" s="75"/>
      <c r="BA29" s="75"/>
      <c r="BB29" s="75"/>
      <c r="BC29" s="75"/>
      <c r="BD29" s="75"/>
      <c r="BE29" s="75"/>
      <c r="BF29" s="75"/>
      <c r="BG29" s="75"/>
      <c r="BH29" s="75"/>
      <c r="BI29" s="75"/>
      <c r="BJ29" s="75"/>
      <c r="BK29" s="75"/>
      <c r="BL29" s="75"/>
      <c r="BM29" s="75"/>
      <c r="BN29" s="75"/>
      <c r="BO29" s="75"/>
      <c r="BP29" s="75"/>
      <c r="BQ29" s="75"/>
      <c r="BR29" s="75"/>
      <c r="BS29" s="75"/>
      <c r="BT29" s="75"/>
      <c r="BU29" s="75"/>
      <c r="BV29" s="75"/>
      <c r="BW29" s="75"/>
      <c r="BX29" s="75"/>
    </row>
    <row r="30" spans="1:76" ht="15" customHeight="1" x14ac:dyDescent="0.25">
      <c r="A30" s="75"/>
      <c r="B30" s="579"/>
      <c r="C30" s="579"/>
      <c r="D30" s="580"/>
      <c r="E30" s="711"/>
      <c r="F30" s="710"/>
      <c r="G30" s="710"/>
      <c r="H30" s="710"/>
      <c r="I30" s="726"/>
      <c r="J30" s="59" t="e">
        <f>IF(AND(Riesgos!#REF!="Media",Riesgos!#REF!="Leve"),CONCATENATE("R5C",Riesgos!#REF!),"")</f>
        <v>#REF!</v>
      </c>
      <c r="K30" s="60" t="e">
        <f>IF(AND(Riesgos!#REF!="Media",Riesgos!#REF!="Leve"),CONCATENATE("R5C",Riesgos!#REF!),"")</f>
        <v>#REF!</v>
      </c>
      <c r="L30" s="60" t="e">
        <f>IF(AND(Riesgos!#REF!="Media",Riesgos!#REF!="Leve"),CONCATENATE("R5C",Riesgos!#REF!),"")</f>
        <v>#REF!</v>
      </c>
      <c r="M30" s="60" t="e">
        <f>IF(AND(Riesgos!#REF!="Media",Riesgos!#REF!="Leve"),CONCATENATE("R5C",Riesgos!#REF!),"")</f>
        <v>#REF!</v>
      </c>
      <c r="N30" s="60" t="e">
        <f>IF(AND(Riesgos!#REF!="Media",Riesgos!#REF!="Leve"),CONCATENATE("R5C",Riesgos!#REF!),"")</f>
        <v>#REF!</v>
      </c>
      <c r="O30" s="61" t="e">
        <f>IF(AND(Riesgos!#REF!="Media",Riesgos!#REF!="Leve"),CONCATENATE("R5C",Riesgos!#REF!),"")</f>
        <v>#REF!</v>
      </c>
      <c r="P30" s="59" t="e">
        <f>IF(AND(Riesgos!#REF!="Media",Riesgos!#REF!="Menor"),CONCATENATE("R5C",Riesgos!#REF!),"")</f>
        <v>#REF!</v>
      </c>
      <c r="Q30" s="60" t="e">
        <f>IF(AND(Riesgos!#REF!="Media",Riesgos!#REF!="Menor"),CONCATENATE("R5C",Riesgos!#REF!),"")</f>
        <v>#REF!</v>
      </c>
      <c r="R30" s="60" t="e">
        <f>IF(AND(Riesgos!#REF!="Media",Riesgos!#REF!="Menor"),CONCATENATE("R5C",Riesgos!#REF!),"")</f>
        <v>#REF!</v>
      </c>
      <c r="S30" s="60" t="e">
        <f>IF(AND(Riesgos!#REF!="Media",Riesgos!#REF!="Menor"),CONCATENATE("R5C",Riesgos!#REF!),"")</f>
        <v>#REF!</v>
      </c>
      <c r="T30" s="60" t="e">
        <f>IF(AND(Riesgos!#REF!="Media",Riesgos!#REF!="Menor"),CONCATENATE("R5C",Riesgos!#REF!),"")</f>
        <v>#REF!</v>
      </c>
      <c r="U30" s="61" t="e">
        <f>IF(AND(Riesgos!#REF!="Media",Riesgos!#REF!="Menor"),CONCATENATE("R5C",Riesgos!#REF!),"")</f>
        <v>#REF!</v>
      </c>
      <c r="V30" s="59" t="e">
        <f>IF(AND(Riesgos!#REF!="Media",Riesgos!#REF!="Moderado"),CONCATENATE("R5C",Riesgos!#REF!),"")</f>
        <v>#REF!</v>
      </c>
      <c r="W30" s="60" t="e">
        <f>IF(AND(Riesgos!#REF!="Media",Riesgos!#REF!="Moderado"),CONCATENATE("R5C",Riesgos!#REF!),"")</f>
        <v>#REF!</v>
      </c>
      <c r="X30" s="60" t="e">
        <f>IF(AND(Riesgos!#REF!="Media",Riesgos!#REF!="Moderado"),CONCATENATE("R5C",Riesgos!#REF!),"")</f>
        <v>#REF!</v>
      </c>
      <c r="Y30" s="60" t="e">
        <f>IF(AND(Riesgos!#REF!="Media",Riesgos!#REF!="Moderado"),CONCATENATE("R5C",Riesgos!#REF!),"")</f>
        <v>#REF!</v>
      </c>
      <c r="Z30" s="60" t="e">
        <f>IF(AND(Riesgos!#REF!="Media",Riesgos!#REF!="Moderado"),CONCATENATE("R5C",Riesgos!#REF!),"")</f>
        <v>#REF!</v>
      </c>
      <c r="AA30" s="61" t="e">
        <f>IF(AND(Riesgos!#REF!="Media",Riesgos!#REF!="Moderado"),CONCATENATE("R5C",Riesgos!#REF!),"")</f>
        <v>#REF!</v>
      </c>
      <c r="AB30" s="44" t="e">
        <f>IF(AND(Riesgos!#REF!="Media",Riesgos!#REF!="Mayor"),CONCATENATE("R5C",Riesgos!#REF!),"")</f>
        <v>#REF!</v>
      </c>
      <c r="AC30" s="45" t="e">
        <f>IF(AND(Riesgos!#REF!="Media",Riesgos!#REF!="Mayor"),CONCATENATE("R5C",Riesgos!#REF!),"")</f>
        <v>#REF!</v>
      </c>
      <c r="AD30" s="45" t="e">
        <f>IF(AND(Riesgos!#REF!="Media",Riesgos!#REF!="Mayor"),CONCATENATE("R5C",Riesgos!#REF!),"")</f>
        <v>#REF!</v>
      </c>
      <c r="AE30" s="45" t="e">
        <f>IF(AND(Riesgos!#REF!="Media",Riesgos!#REF!="Mayor"),CONCATENATE("R5C",Riesgos!#REF!),"")</f>
        <v>#REF!</v>
      </c>
      <c r="AF30" s="45" t="e">
        <f>IF(AND(Riesgos!#REF!="Media",Riesgos!#REF!="Mayor"),CONCATENATE("R5C",Riesgos!#REF!),"")</f>
        <v>#REF!</v>
      </c>
      <c r="AG30" s="46" t="e">
        <f>IF(AND(Riesgos!#REF!="Media",Riesgos!#REF!="Mayor"),CONCATENATE("R5C",Riesgos!#REF!),"")</f>
        <v>#REF!</v>
      </c>
      <c r="AH30" s="47" t="e">
        <f>IF(AND(Riesgos!#REF!="Media",Riesgos!#REF!="Catastrófico"),CONCATENATE("R5C",Riesgos!#REF!),"")</f>
        <v>#REF!</v>
      </c>
      <c r="AI30" s="48" t="e">
        <f>IF(AND(Riesgos!#REF!="Media",Riesgos!#REF!="Catastrófico"),CONCATENATE("R5C",Riesgos!#REF!),"")</f>
        <v>#REF!</v>
      </c>
      <c r="AJ30" s="48" t="e">
        <f>IF(AND(Riesgos!#REF!="Media",Riesgos!#REF!="Catastrófico"),CONCATENATE("R5C",Riesgos!#REF!),"")</f>
        <v>#REF!</v>
      </c>
      <c r="AK30" s="48" t="e">
        <f>IF(AND(Riesgos!#REF!="Media",Riesgos!#REF!="Catastrófico"),CONCATENATE("R5C",Riesgos!#REF!),"")</f>
        <v>#REF!</v>
      </c>
      <c r="AL30" s="48" t="e">
        <f>IF(AND(Riesgos!#REF!="Media",Riesgos!#REF!="Catastrófico"),CONCATENATE("R5C",Riesgos!#REF!),"")</f>
        <v>#REF!</v>
      </c>
      <c r="AM30" s="49" t="e">
        <f>IF(AND(Riesgos!#REF!="Media",Riesgos!#REF!="Catastrófico"),CONCATENATE("R5C",Riesgos!#REF!),"")</f>
        <v>#REF!</v>
      </c>
      <c r="AN30" s="75"/>
      <c r="AO30" s="740"/>
      <c r="AP30" s="741"/>
      <c r="AQ30" s="741"/>
      <c r="AR30" s="741"/>
      <c r="AS30" s="741"/>
      <c r="AT30" s="742"/>
      <c r="AU30" s="75"/>
      <c r="AV30" s="75"/>
      <c r="AW30" s="75"/>
      <c r="AX30" s="75"/>
      <c r="AY30" s="75"/>
      <c r="AZ30" s="75"/>
      <c r="BA30" s="75"/>
      <c r="BB30" s="75"/>
      <c r="BC30" s="75"/>
      <c r="BD30" s="75"/>
      <c r="BE30" s="75"/>
      <c r="BF30" s="75"/>
      <c r="BG30" s="75"/>
      <c r="BH30" s="75"/>
      <c r="BI30" s="75"/>
      <c r="BJ30" s="75"/>
      <c r="BK30" s="75"/>
      <c r="BL30" s="75"/>
      <c r="BM30" s="75"/>
      <c r="BN30" s="75"/>
      <c r="BO30" s="75"/>
      <c r="BP30" s="75"/>
      <c r="BQ30" s="75"/>
      <c r="BR30" s="75"/>
      <c r="BS30" s="75"/>
      <c r="BT30" s="75"/>
      <c r="BU30" s="75"/>
      <c r="BV30" s="75"/>
      <c r="BW30" s="75"/>
      <c r="BX30" s="75"/>
    </row>
    <row r="31" spans="1:76" ht="15" customHeight="1" x14ac:dyDescent="0.25">
      <c r="A31" s="75"/>
      <c r="B31" s="579"/>
      <c r="C31" s="579"/>
      <c r="D31" s="580"/>
      <c r="E31" s="711"/>
      <c r="F31" s="710"/>
      <c r="G31" s="710"/>
      <c r="H31" s="710"/>
      <c r="I31" s="726"/>
      <c r="J31" s="59" t="e">
        <f>IF(AND(Riesgos!#REF!="Media",Riesgos!#REF!="Leve"),CONCATENATE("R6C",Riesgos!#REF!),"")</f>
        <v>#REF!</v>
      </c>
      <c r="K31" s="60" t="e">
        <f>IF(AND(Riesgos!#REF!="Media",Riesgos!#REF!="Leve"),CONCATENATE("R6C",Riesgos!#REF!),"")</f>
        <v>#REF!</v>
      </c>
      <c r="L31" s="60" t="e">
        <f>IF(AND(Riesgos!#REF!="Media",Riesgos!#REF!="Leve"),CONCATENATE("R6C",Riesgos!#REF!),"")</f>
        <v>#REF!</v>
      </c>
      <c r="M31" s="60" t="e">
        <f>IF(AND(Riesgos!#REF!="Media",Riesgos!#REF!="Leve"),CONCATENATE("R6C",Riesgos!#REF!),"")</f>
        <v>#REF!</v>
      </c>
      <c r="N31" s="60" t="e">
        <f>IF(AND(Riesgos!#REF!="Media",Riesgos!#REF!="Leve"),CONCATENATE("R6C",Riesgos!#REF!),"")</f>
        <v>#REF!</v>
      </c>
      <c r="O31" s="61" t="e">
        <f>IF(AND(Riesgos!#REF!="Media",Riesgos!#REF!="Leve"),CONCATENATE("R6C",Riesgos!#REF!),"")</f>
        <v>#REF!</v>
      </c>
      <c r="P31" s="59" t="e">
        <f>IF(AND(Riesgos!#REF!="Media",Riesgos!#REF!="Menor"),CONCATENATE("R6C",Riesgos!#REF!),"")</f>
        <v>#REF!</v>
      </c>
      <c r="Q31" s="60" t="e">
        <f>IF(AND(Riesgos!#REF!="Media",Riesgos!#REF!="Menor"),CONCATENATE("R6C",Riesgos!#REF!),"")</f>
        <v>#REF!</v>
      </c>
      <c r="R31" s="60" t="e">
        <f>IF(AND(Riesgos!#REF!="Media",Riesgos!#REF!="Menor"),CONCATENATE("R6C",Riesgos!#REF!),"")</f>
        <v>#REF!</v>
      </c>
      <c r="S31" s="60" t="e">
        <f>IF(AND(Riesgos!#REF!="Media",Riesgos!#REF!="Menor"),CONCATENATE("R6C",Riesgos!#REF!),"")</f>
        <v>#REF!</v>
      </c>
      <c r="T31" s="60" t="e">
        <f>IF(AND(Riesgos!#REF!="Media",Riesgos!#REF!="Menor"),CONCATENATE("R6C",Riesgos!#REF!),"")</f>
        <v>#REF!</v>
      </c>
      <c r="U31" s="61" t="e">
        <f>IF(AND(Riesgos!#REF!="Media",Riesgos!#REF!="Menor"),CONCATENATE("R6C",Riesgos!#REF!),"")</f>
        <v>#REF!</v>
      </c>
      <c r="V31" s="59" t="e">
        <f>IF(AND(Riesgos!#REF!="Media",Riesgos!#REF!="Moderado"),CONCATENATE("R6C",Riesgos!#REF!),"")</f>
        <v>#REF!</v>
      </c>
      <c r="W31" s="60" t="e">
        <f>IF(AND(Riesgos!#REF!="Media",Riesgos!#REF!="Moderado"),CONCATENATE("R6C",Riesgos!#REF!),"")</f>
        <v>#REF!</v>
      </c>
      <c r="X31" s="60" t="e">
        <f>IF(AND(Riesgos!#REF!="Media",Riesgos!#REF!="Moderado"),CONCATENATE("R6C",Riesgos!#REF!),"")</f>
        <v>#REF!</v>
      </c>
      <c r="Y31" s="60" t="e">
        <f>IF(AND(Riesgos!#REF!="Media",Riesgos!#REF!="Moderado"),CONCATENATE("R6C",Riesgos!#REF!),"")</f>
        <v>#REF!</v>
      </c>
      <c r="Z31" s="60" t="e">
        <f>IF(AND(Riesgos!#REF!="Media",Riesgos!#REF!="Moderado"),CONCATENATE("R6C",Riesgos!#REF!),"")</f>
        <v>#REF!</v>
      </c>
      <c r="AA31" s="61" t="e">
        <f>IF(AND(Riesgos!#REF!="Media",Riesgos!#REF!="Moderado"),CONCATENATE("R6C",Riesgos!#REF!),"")</f>
        <v>#REF!</v>
      </c>
      <c r="AB31" s="44" t="e">
        <f>IF(AND(Riesgos!#REF!="Media",Riesgos!#REF!="Mayor"),CONCATENATE("R6C",Riesgos!#REF!),"")</f>
        <v>#REF!</v>
      </c>
      <c r="AC31" s="45" t="e">
        <f>IF(AND(Riesgos!#REF!="Media",Riesgos!#REF!="Mayor"),CONCATENATE("R6C",Riesgos!#REF!),"")</f>
        <v>#REF!</v>
      </c>
      <c r="AD31" s="45" t="e">
        <f>IF(AND(Riesgos!#REF!="Media",Riesgos!#REF!="Mayor"),CONCATENATE("R6C",Riesgos!#REF!),"")</f>
        <v>#REF!</v>
      </c>
      <c r="AE31" s="45" t="e">
        <f>IF(AND(Riesgos!#REF!="Media",Riesgos!#REF!="Mayor"),CONCATENATE("R6C",Riesgos!#REF!),"")</f>
        <v>#REF!</v>
      </c>
      <c r="AF31" s="45" t="e">
        <f>IF(AND(Riesgos!#REF!="Media",Riesgos!#REF!="Mayor"),CONCATENATE("R6C",Riesgos!#REF!),"")</f>
        <v>#REF!</v>
      </c>
      <c r="AG31" s="46" t="e">
        <f>IF(AND(Riesgos!#REF!="Media",Riesgos!#REF!="Mayor"),CONCATENATE("R6C",Riesgos!#REF!),"")</f>
        <v>#REF!</v>
      </c>
      <c r="AH31" s="47" t="e">
        <f>IF(AND(Riesgos!#REF!="Media",Riesgos!#REF!="Catastrófico"),CONCATENATE("R6C",Riesgos!#REF!),"")</f>
        <v>#REF!</v>
      </c>
      <c r="AI31" s="48" t="e">
        <f>IF(AND(Riesgos!#REF!="Media",Riesgos!#REF!="Catastrófico"),CONCATENATE("R6C",Riesgos!#REF!),"")</f>
        <v>#REF!</v>
      </c>
      <c r="AJ31" s="48" t="e">
        <f>IF(AND(Riesgos!#REF!="Media",Riesgos!#REF!="Catastrófico"),CONCATENATE("R6C",Riesgos!#REF!),"")</f>
        <v>#REF!</v>
      </c>
      <c r="AK31" s="48" t="e">
        <f>IF(AND(Riesgos!#REF!="Media",Riesgos!#REF!="Catastrófico"),CONCATENATE("R6C",Riesgos!#REF!),"")</f>
        <v>#REF!</v>
      </c>
      <c r="AL31" s="48" t="e">
        <f>IF(AND(Riesgos!#REF!="Media",Riesgos!#REF!="Catastrófico"),CONCATENATE("R6C",Riesgos!#REF!),"")</f>
        <v>#REF!</v>
      </c>
      <c r="AM31" s="49" t="e">
        <f>IF(AND(Riesgos!#REF!="Media",Riesgos!#REF!="Catastrófico"),CONCATENATE("R6C",Riesgos!#REF!),"")</f>
        <v>#REF!</v>
      </c>
      <c r="AN31" s="75"/>
      <c r="AO31" s="740"/>
      <c r="AP31" s="741"/>
      <c r="AQ31" s="741"/>
      <c r="AR31" s="741"/>
      <c r="AS31" s="741"/>
      <c r="AT31" s="742"/>
      <c r="AU31" s="75"/>
      <c r="AV31" s="75"/>
      <c r="AW31" s="75"/>
      <c r="AX31" s="75"/>
      <c r="AY31" s="75"/>
      <c r="AZ31" s="75"/>
      <c r="BA31" s="75"/>
      <c r="BB31" s="75"/>
      <c r="BC31" s="75"/>
      <c r="BD31" s="75"/>
      <c r="BE31" s="75"/>
      <c r="BF31" s="75"/>
      <c r="BG31" s="75"/>
      <c r="BH31" s="75"/>
      <c r="BI31" s="75"/>
      <c r="BJ31" s="75"/>
      <c r="BK31" s="75"/>
      <c r="BL31" s="75"/>
      <c r="BM31" s="75"/>
      <c r="BN31" s="75"/>
      <c r="BO31" s="75"/>
      <c r="BP31" s="75"/>
      <c r="BQ31" s="75"/>
      <c r="BR31" s="75"/>
      <c r="BS31" s="75"/>
      <c r="BT31" s="75"/>
      <c r="BU31" s="75"/>
      <c r="BV31" s="75"/>
      <c r="BW31" s="75"/>
      <c r="BX31" s="75"/>
    </row>
    <row r="32" spans="1:76" ht="15" customHeight="1" x14ac:dyDescent="0.25">
      <c r="A32" s="75"/>
      <c r="B32" s="579"/>
      <c r="C32" s="579"/>
      <c r="D32" s="580"/>
      <c r="E32" s="711"/>
      <c r="F32" s="710"/>
      <c r="G32" s="710"/>
      <c r="H32" s="710"/>
      <c r="I32" s="726"/>
      <c r="J32" s="59" t="e">
        <f>IF(AND(Riesgos!#REF!="Media",Riesgos!#REF!="Leve"),CONCATENATE("R7C",Riesgos!#REF!),"")</f>
        <v>#REF!</v>
      </c>
      <c r="K32" s="60" t="e">
        <f>IF(AND(Riesgos!#REF!="Media",Riesgos!#REF!="Leve"),CONCATENATE("R7C",Riesgos!#REF!),"")</f>
        <v>#REF!</v>
      </c>
      <c r="L32" s="60" t="e">
        <f>IF(AND(Riesgos!#REF!="Media",Riesgos!#REF!="Leve"),CONCATENATE("R7C",Riesgos!#REF!),"")</f>
        <v>#REF!</v>
      </c>
      <c r="M32" s="60" t="e">
        <f>IF(AND(Riesgos!#REF!="Media",Riesgos!#REF!="Leve"),CONCATENATE("R7C",Riesgos!#REF!),"")</f>
        <v>#REF!</v>
      </c>
      <c r="N32" s="60" t="e">
        <f>IF(AND(Riesgos!#REF!="Media",Riesgos!#REF!="Leve"),CONCATENATE("R7C",Riesgos!#REF!),"")</f>
        <v>#REF!</v>
      </c>
      <c r="O32" s="61" t="e">
        <f>IF(AND(Riesgos!#REF!="Media",Riesgos!#REF!="Leve"),CONCATENATE("R7C",Riesgos!#REF!),"")</f>
        <v>#REF!</v>
      </c>
      <c r="P32" s="59" t="e">
        <f>IF(AND(Riesgos!#REF!="Media",Riesgos!#REF!="Menor"),CONCATENATE("R7C",Riesgos!#REF!),"")</f>
        <v>#REF!</v>
      </c>
      <c r="Q32" s="60" t="e">
        <f>IF(AND(Riesgos!#REF!="Media",Riesgos!#REF!="Menor"),CONCATENATE("R7C",Riesgos!#REF!),"")</f>
        <v>#REF!</v>
      </c>
      <c r="R32" s="60" t="e">
        <f>IF(AND(Riesgos!#REF!="Media",Riesgos!#REF!="Menor"),CONCATENATE("R7C",Riesgos!#REF!),"")</f>
        <v>#REF!</v>
      </c>
      <c r="S32" s="60" t="e">
        <f>IF(AND(Riesgos!#REF!="Media",Riesgos!#REF!="Menor"),CONCATENATE("R7C",Riesgos!#REF!),"")</f>
        <v>#REF!</v>
      </c>
      <c r="T32" s="60" t="e">
        <f>IF(AND(Riesgos!#REF!="Media",Riesgos!#REF!="Menor"),CONCATENATE("R7C",Riesgos!#REF!),"")</f>
        <v>#REF!</v>
      </c>
      <c r="U32" s="61" t="e">
        <f>IF(AND(Riesgos!#REF!="Media",Riesgos!#REF!="Menor"),CONCATENATE("R7C",Riesgos!#REF!),"")</f>
        <v>#REF!</v>
      </c>
      <c r="V32" s="59" t="e">
        <f>IF(AND(Riesgos!#REF!="Media",Riesgos!#REF!="Moderado"),CONCATENATE("R7C",Riesgos!#REF!),"")</f>
        <v>#REF!</v>
      </c>
      <c r="W32" s="60" t="e">
        <f>IF(AND(Riesgos!#REF!="Media",Riesgos!#REF!="Moderado"),CONCATENATE("R7C",Riesgos!#REF!),"")</f>
        <v>#REF!</v>
      </c>
      <c r="X32" s="60" t="e">
        <f>IF(AND(Riesgos!#REF!="Media",Riesgos!#REF!="Moderado"),CONCATENATE("R7C",Riesgos!#REF!),"")</f>
        <v>#REF!</v>
      </c>
      <c r="Y32" s="60" t="e">
        <f>IF(AND(Riesgos!#REF!="Media",Riesgos!#REF!="Moderado"),CONCATENATE("R7C",Riesgos!#REF!),"")</f>
        <v>#REF!</v>
      </c>
      <c r="Z32" s="60" t="e">
        <f>IF(AND(Riesgos!#REF!="Media",Riesgos!#REF!="Moderado"),CONCATENATE("R7C",Riesgos!#REF!),"")</f>
        <v>#REF!</v>
      </c>
      <c r="AA32" s="61" t="e">
        <f>IF(AND(Riesgos!#REF!="Media",Riesgos!#REF!="Moderado"),CONCATENATE("R7C",Riesgos!#REF!),"")</f>
        <v>#REF!</v>
      </c>
      <c r="AB32" s="44" t="e">
        <f>IF(AND(Riesgos!#REF!="Media",Riesgos!#REF!="Mayor"),CONCATENATE("R7C",Riesgos!#REF!),"")</f>
        <v>#REF!</v>
      </c>
      <c r="AC32" s="45" t="e">
        <f>IF(AND(Riesgos!#REF!="Media",Riesgos!#REF!="Mayor"),CONCATENATE("R7C",Riesgos!#REF!),"")</f>
        <v>#REF!</v>
      </c>
      <c r="AD32" s="45" t="e">
        <f>IF(AND(Riesgos!#REF!="Media",Riesgos!#REF!="Mayor"),CONCATENATE("R7C",Riesgos!#REF!),"")</f>
        <v>#REF!</v>
      </c>
      <c r="AE32" s="45" t="e">
        <f>IF(AND(Riesgos!#REF!="Media",Riesgos!#REF!="Mayor"),CONCATENATE("R7C",Riesgos!#REF!),"")</f>
        <v>#REF!</v>
      </c>
      <c r="AF32" s="45" t="e">
        <f>IF(AND(Riesgos!#REF!="Media",Riesgos!#REF!="Mayor"),CONCATENATE("R7C",Riesgos!#REF!),"")</f>
        <v>#REF!</v>
      </c>
      <c r="AG32" s="46" t="e">
        <f>IF(AND(Riesgos!#REF!="Media",Riesgos!#REF!="Mayor"),CONCATENATE("R7C",Riesgos!#REF!),"")</f>
        <v>#REF!</v>
      </c>
      <c r="AH32" s="47" t="e">
        <f>IF(AND(Riesgos!#REF!="Media",Riesgos!#REF!="Catastrófico"),CONCATENATE("R7C",Riesgos!#REF!),"")</f>
        <v>#REF!</v>
      </c>
      <c r="AI32" s="48" t="e">
        <f>IF(AND(Riesgos!#REF!="Media",Riesgos!#REF!="Catastrófico"),CONCATENATE("R7C",Riesgos!#REF!),"")</f>
        <v>#REF!</v>
      </c>
      <c r="AJ32" s="48" t="e">
        <f>IF(AND(Riesgos!#REF!="Media",Riesgos!#REF!="Catastrófico"),CONCATENATE("R7C",Riesgos!#REF!),"")</f>
        <v>#REF!</v>
      </c>
      <c r="AK32" s="48" t="e">
        <f>IF(AND(Riesgos!#REF!="Media",Riesgos!#REF!="Catastrófico"),CONCATENATE("R7C",Riesgos!#REF!),"")</f>
        <v>#REF!</v>
      </c>
      <c r="AL32" s="48" t="e">
        <f>IF(AND(Riesgos!#REF!="Media",Riesgos!#REF!="Catastrófico"),CONCATENATE("R7C",Riesgos!#REF!),"")</f>
        <v>#REF!</v>
      </c>
      <c r="AM32" s="49" t="e">
        <f>IF(AND(Riesgos!#REF!="Media",Riesgos!#REF!="Catastrófico"),CONCATENATE("R7C",Riesgos!#REF!),"")</f>
        <v>#REF!</v>
      </c>
      <c r="AN32" s="75"/>
      <c r="AO32" s="740"/>
      <c r="AP32" s="741"/>
      <c r="AQ32" s="741"/>
      <c r="AR32" s="741"/>
      <c r="AS32" s="741"/>
      <c r="AT32" s="742"/>
      <c r="AU32" s="75"/>
      <c r="AV32" s="75"/>
      <c r="AW32" s="75"/>
      <c r="AX32" s="75"/>
      <c r="AY32" s="75"/>
      <c r="AZ32" s="75"/>
      <c r="BA32" s="75"/>
      <c r="BB32" s="75"/>
      <c r="BC32" s="75"/>
      <c r="BD32" s="75"/>
      <c r="BE32" s="75"/>
      <c r="BF32" s="75"/>
      <c r="BG32" s="75"/>
      <c r="BH32" s="75"/>
      <c r="BI32" s="75"/>
      <c r="BJ32" s="75"/>
      <c r="BK32" s="75"/>
      <c r="BL32" s="75"/>
      <c r="BM32" s="75"/>
      <c r="BN32" s="75"/>
      <c r="BO32" s="75"/>
      <c r="BP32" s="75"/>
      <c r="BQ32" s="75"/>
      <c r="BR32" s="75"/>
      <c r="BS32" s="75"/>
      <c r="BT32" s="75"/>
      <c r="BU32" s="75"/>
      <c r="BV32" s="75"/>
      <c r="BW32" s="75"/>
      <c r="BX32" s="75"/>
    </row>
    <row r="33" spans="1:80" ht="15" customHeight="1" x14ac:dyDescent="0.25">
      <c r="A33" s="75"/>
      <c r="B33" s="579"/>
      <c r="C33" s="579"/>
      <c r="D33" s="580"/>
      <c r="E33" s="711"/>
      <c r="F33" s="710"/>
      <c r="G33" s="710"/>
      <c r="H33" s="710"/>
      <c r="I33" s="726"/>
      <c r="J33" s="59" t="e">
        <f>IF(AND(Riesgos!#REF!="Media",Riesgos!#REF!="Leve"),CONCATENATE("R8C",Riesgos!#REF!),"")</f>
        <v>#REF!</v>
      </c>
      <c r="K33" s="60" t="e">
        <f>IF(AND(Riesgos!#REF!="Media",Riesgos!#REF!="Leve"),CONCATENATE("R8C",Riesgos!#REF!),"")</f>
        <v>#REF!</v>
      </c>
      <c r="L33" s="60" t="e">
        <f>IF(AND(Riesgos!#REF!="Media",Riesgos!#REF!="Leve"),CONCATENATE("R8C",Riesgos!#REF!),"")</f>
        <v>#REF!</v>
      </c>
      <c r="M33" s="60" t="e">
        <f>IF(AND(Riesgos!#REF!="Media",Riesgos!#REF!="Leve"),CONCATENATE("R8C",Riesgos!#REF!),"")</f>
        <v>#REF!</v>
      </c>
      <c r="N33" s="60" t="e">
        <f>IF(AND(Riesgos!#REF!="Media",Riesgos!#REF!="Leve"),CONCATENATE("R8C",Riesgos!#REF!),"")</f>
        <v>#REF!</v>
      </c>
      <c r="O33" s="61" t="e">
        <f>IF(AND(Riesgos!#REF!="Media",Riesgos!#REF!="Leve"),CONCATENATE("R8C",Riesgos!#REF!),"")</f>
        <v>#REF!</v>
      </c>
      <c r="P33" s="59" t="e">
        <f>IF(AND(Riesgos!#REF!="Media",Riesgos!#REF!="Menor"),CONCATENATE("R8C",Riesgos!#REF!),"")</f>
        <v>#REF!</v>
      </c>
      <c r="Q33" s="60" t="e">
        <f>IF(AND(Riesgos!#REF!="Media",Riesgos!#REF!="Menor"),CONCATENATE("R8C",Riesgos!#REF!),"")</f>
        <v>#REF!</v>
      </c>
      <c r="R33" s="60" t="e">
        <f>IF(AND(Riesgos!#REF!="Media",Riesgos!#REF!="Menor"),CONCATENATE("R8C",Riesgos!#REF!),"")</f>
        <v>#REF!</v>
      </c>
      <c r="S33" s="60" t="e">
        <f>IF(AND(Riesgos!#REF!="Media",Riesgos!#REF!="Menor"),CONCATENATE("R8C",Riesgos!#REF!),"")</f>
        <v>#REF!</v>
      </c>
      <c r="T33" s="60" t="e">
        <f>IF(AND(Riesgos!#REF!="Media",Riesgos!#REF!="Menor"),CONCATENATE("R8C",Riesgos!#REF!),"")</f>
        <v>#REF!</v>
      </c>
      <c r="U33" s="61" t="e">
        <f>IF(AND(Riesgos!#REF!="Media",Riesgos!#REF!="Menor"),CONCATENATE("R8C",Riesgos!#REF!),"")</f>
        <v>#REF!</v>
      </c>
      <c r="V33" s="59" t="e">
        <f>IF(AND(Riesgos!#REF!="Media",Riesgos!#REF!="Moderado"),CONCATENATE("R8C",Riesgos!#REF!),"")</f>
        <v>#REF!</v>
      </c>
      <c r="W33" s="60" t="e">
        <f>IF(AND(Riesgos!#REF!="Media",Riesgos!#REF!="Moderado"),CONCATENATE("R8C",Riesgos!#REF!),"")</f>
        <v>#REF!</v>
      </c>
      <c r="X33" s="60" t="e">
        <f>IF(AND(Riesgos!#REF!="Media",Riesgos!#REF!="Moderado"),CONCATENATE("R8C",Riesgos!#REF!),"")</f>
        <v>#REF!</v>
      </c>
      <c r="Y33" s="60" t="e">
        <f>IF(AND(Riesgos!#REF!="Media",Riesgos!#REF!="Moderado"),CONCATENATE("R8C",Riesgos!#REF!),"")</f>
        <v>#REF!</v>
      </c>
      <c r="Z33" s="60" t="e">
        <f>IF(AND(Riesgos!#REF!="Media",Riesgos!#REF!="Moderado"),CONCATENATE("R8C",Riesgos!#REF!),"")</f>
        <v>#REF!</v>
      </c>
      <c r="AA33" s="61" t="e">
        <f>IF(AND(Riesgos!#REF!="Media",Riesgos!#REF!="Moderado"),CONCATENATE("R8C",Riesgos!#REF!),"")</f>
        <v>#REF!</v>
      </c>
      <c r="AB33" s="44" t="e">
        <f>IF(AND(Riesgos!#REF!="Media",Riesgos!#REF!="Mayor"),CONCATENATE("R8C",Riesgos!#REF!),"")</f>
        <v>#REF!</v>
      </c>
      <c r="AC33" s="45" t="e">
        <f>IF(AND(Riesgos!#REF!="Media",Riesgos!#REF!="Mayor"),CONCATENATE("R8C",Riesgos!#REF!),"")</f>
        <v>#REF!</v>
      </c>
      <c r="AD33" s="45" t="e">
        <f>IF(AND(Riesgos!#REF!="Media",Riesgos!#REF!="Mayor"),CONCATENATE("R8C",Riesgos!#REF!),"")</f>
        <v>#REF!</v>
      </c>
      <c r="AE33" s="45" t="e">
        <f>IF(AND(Riesgos!#REF!="Media",Riesgos!#REF!="Mayor"),CONCATENATE("R8C",Riesgos!#REF!),"")</f>
        <v>#REF!</v>
      </c>
      <c r="AF33" s="45" t="e">
        <f>IF(AND(Riesgos!#REF!="Media",Riesgos!#REF!="Mayor"),CONCATENATE("R8C",Riesgos!#REF!),"")</f>
        <v>#REF!</v>
      </c>
      <c r="AG33" s="46" t="e">
        <f>IF(AND(Riesgos!#REF!="Media",Riesgos!#REF!="Mayor"),CONCATENATE("R8C",Riesgos!#REF!),"")</f>
        <v>#REF!</v>
      </c>
      <c r="AH33" s="47" t="e">
        <f>IF(AND(Riesgos!#REF!="Media",Riesgos!#REF!="Catastrófico"),CONCATENATE("R8C",Riesgos!#REF!),"")</f>
        <v>#REF!</v>
      </c>
      <c r="AI33" s="48" t="e">
        <f>IF(AND(Riesgos!#REF!="Media",Riesgos!#REF!="Catastrófico"),CONCATENATE("R8C",Riesgos!#REF!),"")</f>
        <v>#REF!</v>
      </c>
      <c r="AJ33" s="48" t="e">
        <f>IF(AND(Riesgos!#REF!="Media",Riesgos!#REF!="Catastrófico"),CONCATENATE("R8C",Riesgos!#REF!),"")</f>
        <v>#REF!</v>
      </c>
      <c r="AK33" s="48" t="e">
        <f>IF(AND(Riesgos!#REF!="Media",Riesgos!#REF!="Catastrófico"),CONCATENATE("R8C",Riesgos!#REF!),"")</f>
        <v>#REF!</v>
      </c>
      <c r="AL33" s="48" t="e">
        <f>IF(AND(Riesgos!#REF!="Media",Riesgos!#REF!="Catastrófico"),CONCATENATE("R8C",Riesgos!#REF!),"")</f>
        <v>#REF!</v>
      </c>
      <c r="AM33" s="49" t="e">
        <f>IF(AND(Riesgos!#REF!="Media",Riesgos!#REF!="Catastrófico"),CONCATENATE("R8C",Riesgos!#REF!),"")</f>
        <v>#REF!</v>
      </c>
      <c r="AN33" s="75"/>
      <c r="AO33" s="740"/>
      <c r="AP33" s="741"/>
      <c r="AQ33" s="741"/>
      <c r="AR33" s="741"/>
      <c r="AS33" s="741"/>
      <c r="AT33" s="742"/>
      <c r="AU33" s="75"/>
      <c r="AV33" s="75"/>
      <c r="AW33" s="75"/>
      <c r="AX33" s="75"/>
      <c r="AY33" s="75"/>
      <c r="AZ33" s="75"/>
      <c r="BA33" s="75"/>
      <c r="BB33" s="75"/>
      <c r="BC33" s="75"/>
      <c r="BD33" s="75"/>
      <c r="BE33" s="75"/>
      <c r="BF33" s="75"/>
      <c r="BG33" s="75"/>
      <c r="BH33" s="75"/>
      <c r="BI33" s="75"/>
      <c r="BJ33" s="75"/>
      <c r="BK33" s="75"/>
      <c r="BL33" s="75"/>
      <c r="BM33" s="75"/>
      <c r="BN33" s="75"/>
      <c r="BO33" s="75"/>
      <c r="BP33" s="75"/>
      <c r="BQ33" s="75"/>
      <c r="BR33" s="75"/>
      <c r="BS33" s="75"/>
      <c r="BT33" s="75"/>
      <c r="BU33" s="75"/>
      <c r="BV33" s="75"/>
      <c r="BW33" s="75"/>
      <c r="BX33" s="75"/>
    </row>
    <row r="34" spans="1:80" ht="15" customHeight="1" x14ac:dyDescent="0.25">
      <c r="A34" s="75"/>
      <c r="B34" s="579"/>
      <c r="C34" s="579"/>
      <c r="D34" s="580"/>
      <c r="E34" s="711"/>
      <c r="F34" s="710"/>
      <c r="G34" s="710"/>
      <c r="H34" s="710"/>
      <c r="I34" s="726"/>
      <c r="J34" s="59" t="e">
        <f>IF(AND(Riesgos!#REF!="Media",Riesgos!#REF!="Leve"),CONCATENATE("R9C",Riesgos!#REF!),"")</f>
        <v>#REF!</v>
      </c>
      <c r="K34" s="60" t="e">
        <f>IF(AND(Riesgos!#REF!="Media",Riesgos!#REF!="Leve"),CONCATENATE("R9C",Riesgos!#REF!),"")</f>
        <v>#REF!</v>
      </c>
      <c r="L34" s="60" t="e">
        <f>IF(AND(Riesgos!#REF!="Media",Riesgos!#REF!="Leve"),CONCATENATE("R9C",Riesgos!#REF!),"")</f>
        <v>#REF!</v>
      </c>
      <c r="M34" s="60" t="e">
        <f>IF(AND(Riesgos!#REF!="Media",Riesgos!#REF!="Leve"),CONCATENATE("R9C",Riesgos!#REF!),"")</f>
        <v>#REF!</v>
      </c>
      <c r="N34" s="60" t="e">
        <f>IF(AND(Riesgos!#REF!="Media",Riesgos!#REF!="Leve"),CONCATENATE("R9C",Riesgos!#REF!),"")</f>
        <v>#REF!</v>
      </c>
      <c r="O34" s="61" t="e">
        <f>IF(AND(Riesgos!#REF!="Media",Riesgos!#REF!="Leve"),CONCATENATE("R9C",Riesgos!#REF!),"")</f>
        <v>#REF!</v>
      </c>
      <c r="P34" s="59" t="e">
        <f>IF(AND(Riesgos!#REF!="Media",Riesgos!#REF!="Menor"),CONCATENATE("R9C",Riesgos!#REF!),"")</f>
        <v>#REF!</v>
      </c>
      <c r="Q34" s="60" t="e">
        <f>IF(AND(Riesgos!#REF!="Media",Riesgos!#REF!="Menor"),CONCATENATE("R9C",Riesgos!#REF!),"")</f>
        <v>#REF!</v>
      </c>
      <c r="R34" s="60" t="e">
        <f>IF(AND(Riesgos!#REF!="Media",Riesgos!#REF!="Menor"),CONCATENATE("R9C",Riesgos!#REF!),"")</f>
        <v>#REF!</v>
      </c>
      <c r="S34" s="60" t="e">
        <f>IF(AND(Riesgos!#REF!="Media",Riesgos!#REF!="Menor"),CONCATENATE("R9C",Riesgos!#REF!),"")</f>
        <v>#REF!</v>
      </c>
      <c r="T34" s="60" t="e">
        <f>IF(AND(Riesgos!#REF!="Media",Riesgos!#REF!="Menor"),CONCATENATE("R9C",Riesgos!#REF!),"")</f>
        <v>#REF!</v>
      </c>
      <c r="U34" s="61" t="e">
        <f>IF(AND(Riesgos!#REF!="Media",Riesgos!#REF!="Menor"),CONCATENATE("R9C",Riesgos!#REF!),"")</f>
        <v>#REF!</v>
      </c>
      <c r="V34" s="59" t="e">
        <f>IF(AND(Riesgos!#REF!="Media",Riesgos!#REF!="Moderado"),CONCATENATE("R9C",Riesgos!#REF!),"")</f>
        <v>#REF!</v>
      </c>
      <c r="W34" s="60" t="e">
        <f>IF(AND(Riesgos!#REF!="Media",Riesgos!#REF!="Moderado"),CONCATENATE("R9C",Riesgos!#REF!),"")</f>
        <v>#REF!</v>
      </c>
      <c r="X34" s="60" t="e">
        <f>IF(AND(Riesgos!#REF!="Media",Riesgos!#REF!="Moderado"),CONCATENATE("R9C",Riesgos!#REF!),"")</f>
        <v>#REF!</v>
      </c>
      <c r="Y34" s="60" t="e">
        <f>IF(AND(Riesgos!#REF!="Media",Riesgos!#REF!="Moderado"),CONCATENATE("R9C",Riesgos!#REF!),"")</f>
        <v>#REF!</v>
      </c>
      <c r="Z34" s="60" t="e">
        <f>IF(AND(Riesgos!#REF!="Media",Riesgos!#REF!="Moderado"),CONCATENATE("R9C",Riesgos!#REF!),"")</f>
        <v>#REF!</v>
      </c>
      <c r="AA34" s="61" t="e">
        <f>IF(AND(Riesgos!#REF!="Media",Riesgos!#REF!="Moderado"),CONCATENATE("R9C",Riesgos!#REF!),"")</f>
        <v>#REF!</v>
      </c>
      <c r="AB34" s="44" t="e">
        <f>IF(AND(Riesgos!#REF!="Media",Riesgos!#REF!="Mayor"),CONCATENATE("R9C",Riesgos!#REF!),"")</f>
        <v>#REF!</v>
      </c>
      <c r="AC34" s="45" t="e">
        <f>IF(AND(Riesgos!#REF!="Media",Riesgos!#REF!="Mayor"),CONCATENATE("R9C",Riesgos!#REF!),"")</f>
        <v>#REF!</v>
      </c>
      <c r="AD34" s="45" t="e">
        <f>IF(AND(Riesgos!#REF!="Media",Riesgos!#REF!="Mayor"),CONCATENATE("R9C",Riesgos!#REF!),"")</f>
        <v>#REF!</v>
      </c>
      <c r="AE34" s="45" t="e">
        <f>IF(AND(Riesgos!#REF!="Media",Riesgos!#REF!="Mayor"),CONCATENATE("R9C",Riesgos!#REF!),"")</f>
        <v>#REF!</v>
      </c>
      <c r="AF34" s="45" t="e">
        <f>IF(AND(Riesgos!#REF!="Media",Riesgos!#REF!="Mayor"),CONCATENATE("R9C",Riesgos!#REF!),"")</f>
        <v>#REF!</v>
      </c>
      <c r="AG34" s="46" t="e">
        <f>IF(AND(Riesgos!#REF!="Media",Riesgos!#REF!="Mayor"),CONCATENATE("R9C",Riesgos!#REF!),"")</f>
        <v>#REF!</v>
      </c>
      <c r="AH34" s="47" t="e">
        <f>IF(AND(Riesgos!#REF!="Media",Riesgos!#REF!="Catastrófico"),CONCATENATE("R9C",Riesgos!#REF!),"")</f>
        <v>#REF!</v>
      </c>
      <c r="AI34" s="48" t="e">
        <f>IF(AND(Riesgos!#REF!="Media",Riesgos!#REF!="Catastrófico"),CONCATENATE("R9C",Riesgos!#REF!),"")</f>
        <v>#REF!</v>
      </c>
      <c r="AJ34" s="48" t="e">
        <f>IF(AND(Riesgos!#REF!="Media",Riesgos!#REF!="Catastrófico"),CONCATENATE("R9C",Riesgos!#REF!),"")</f>
        <v>#REF!</v>
      </c>
      <c r="AK34" s="48" t="e">
        <f>IF(AND(Riesgos!#REF!="Media",Riesgos!#REF!="Catastrófico"),CONCATENATE("R9C",Riesgos!#REF!),"")</f>
        <v>#REF!</v>
      </c>
      <c r="AL34" s="48" t="e">
        <f>IF(AND(Riesgos!#REF!="Media",Riesgos!#REF!="Catastrófico"),CONCATENATE("R9C",Riesgos!#REF!),"")</f>
        <v>#REF!</v>
      </c>
      <c r="AM34" s="49" t="e">
        <f>IF(AND(Riesgos!#REF!="Media",Riesgos!#REF!="Catastrófico"),CONCATENATE("R9C",Riesgos!#REF!),"")</f>
        <v>#REF!</v>
      </c>
      <c r="AN34" s="75"/>
      <c r="AO34" s="740"/>
      <c r="AP34" s="741"/>
      <c r="AQ34" s="741"/>
      <c r="AR34" s="741"/>
      <c r="AS34" s="741"/>
      <c r="AT34" s="742"/>
      <c r="AU34" s="75"/>
      <c r="AV34" s="75"/>
      <c r="AW34" s="75"/>
      <c r="AX34" s="75"/>
      <c r="AY34" s="75"/>
      <c r="AZ34" s="75"/>
      <c r="BA34" s="75"/>
      <c r="BB34" s="75"/>
      <c r="BC34" s="75"/>
      <c r="BD34" s="75"/>
      <c r="BE34" s="75"/>
      <c r="BF34" s="75"/>
      <c r="BG34" s="75"/>
      <c r="BH34" s="75"/>
      <c r="BI34" s="75"/>
      <c r="BJ34" s="75"/>
      <c r="BK34" s="75"/>
      <c r="BL34" s="75"/>
      <c r="BM34" s="75"/>
      <c r="BN34" s="75"/>
      <c r="BO34" s="75"/>
      <c r="BP34" s="75"/>
      <c r="BQ34" s="75"/>
      <c r="BR34" s="75"/>
      <c r="BS34" s="75"/>
      <c r="BT34" s="75"/>
      <c r="BU34" s="75"/>
      <c r="BV34" s="75"/>
      <c r="BW34" s="75"/>
      <c r="BX34" s="75"/>
    </row>
    <row r="35" spans="1:80" ht="15.75" customHeight="1" thickBot="1" x14ac:dyDescent="0.3">
      <c r="A35" s="75"/>
      <c r="B35" s="579"/>
      <c r="C35" s="579"/>
      <c r="D35" s="580"/>
      <c r="E35" s="712"/>
      <c r="F35" s="713"/>
      <c r="G35" s="713"/>
      <c r="H35" s="713"/>
      <c r="I35" s="727"/>
      <c r="J35" s="59" t="e">
        <f>IF(AND(Riesgos!#REF!="Media",Riesgos!#REF!="Leve"),CONCATENATE("R10C",Riesgos!#REF!),"")</f>
        <v>#REF!</v>
      </c>
      <c r="K35" s="60" t="e">
        <f>IF(AND(Riesgos!#REF!="Media",Riesgos!#REF!="Leve"),CONCATENATE("R10C",Riesgos!#REF!),"")</f>
        <v>#REF!</v>
      </c>
      <c r="L35" s="60" t="e">
        <f>IF(AND(Riesgos!#REF!="Media",Riesgos!#REF!="Leve"),CONCATENATE("R10C",Riesgos!#REF!),"")</f>
        <v>#REF!</v>
      </c>
      <c r="M35" s="60" t="e">
        <f>IF(AND(Riesgos!#REF!="Media",Riesgos!#REF!="Leve"),CONCATENATE("R10C",Riesgos!#REF!),"")</f>
        <v>#REF!</v>
      </c>
      <c r="N35" s="60" t="e">
        <f>IF(AND(Riesgos!#REF!="Media",Riesgos!#REF!="Leve"),CONCATENATE("R10C",Riesgos!#REF!),"")</f>
        <v>#REF!</v>
      </c>
      <c r="O35" s="61" t="e">
        <f>IF(AND(Riesgos!#REF!="Media",Riesgos!#REF!="Leve"),CONCATENATE("R10C",Riesgos!#REF!),"")</f>
        <v>#REF!</v>
      </c>
      <c r="P35" s="59" t="e">
        <f>IF(AND(Riesgos!#REF!="Media",Riesgos!#REF!="Menor"),CONCATENATE("R10C",Riesgos!#REF!),"")</f>
        <v>#REF!</v>
      </c>
      <c r="Q35" s="60" t="e">
        <f>IF(AND(Riesgos!#REF!="Media",Riesgos!#REF!="Menor"),CONCATENATE("R10C",Riesgos!#REF!),"")</f>
        <v>#REF!</v>
      </c>
      <c r="R35" s="60" t="e">
        <f>IF(AND(Riesgos!#REF!="Media",Riesgos!#REF!="Menor"),CONCATENATE("R10C",Riesgos!#REF!),"")</f>
        <v>#REF!</v>
      </c>
      <c r="S35" s="60" t="e">
        <f>IF(AND(Riesgos!#REF!="Media",Riesgos!#REF!="Menor"),CONCATENATE("R10C",Riesgos!#REF!),"")</f>
        <v>#REF!</v>
      </c>
      <c r="T35" s="60" t="e">
        <f>IF(AND(Riesgos!#REF!="Media",Riesgos!#REF!="Menor"),CONCATENATE("R10C",Riesgos!#REF!),"")</f>
        <v>#REF!</v>
      </c>
      <c r="U35" s="61" t="e">
        <f>IF(AND(Riesgos!#REF!="Media",Riesgos!#REF!="Menor"),CONCATENATE("R10C",Riesgos!#REF!),"")</f>
        <v>#REF!</v>
      </c>
      <c r="V35" s="59" t="e">
        <f>IF(AND(Riesgos!#REF!="Media",Riesgos!#REF!="Moderado"),CONCATENATE("R10C",Riesgos!#REF!),"")</f>
        <v>#REF!</v>
      </c>
      <c r="W35" s="60" t="e">
        <f>IF(AND(Riesgos!#REF!="Media",Riesgos!#REF!="Moderado"),CONCATENATE("R10C",Riesgos!#REF!),"")</f>
        <v>#REF!</v>
      </c>
      <c r="X35" s="60" t="e">
        <f>IF(AND(Riesgos!#REF!="Media",Riesgos!#REF!="Moderado"),CONCATENATE("R10C",Riesgos!#REF!),"")</f>
        <v>#REF!</v>
      </c>
      <c r="Y35" s="60" t="e">
        <f>IF(AND(Riesgos!#REF!="Media",Riesgos!#REF!="Moderado"),CONCATENATE("R10C",Riesgos!#REF!),"")</f>
        <v>#REF!</v>
      </c>
      <c r="Z35" s="60" t="e">
        <f>IF(AND(Riesgos!#REF!="Media",Riesgos!#REF!="Moderado"),CONCATENATE("R10C",Riesgos!#REF!),"")</f>
        <v>#REF!</v>
      </c>
      <c r="AA35" s="61" t="e">
        <f>IF(AND(Riesgos!#REF!="Media",Riesgos!#REF!="Moderado"),CONCATENATE("R10C",Riesgos!#REF!),"")</f>
        <v>#REF!</v>
      </c>
      <c r="AB35" s="50" t="e">
        <f>IF(AND(Riesgos!#REF!="Media",Riesgos!#REF!="Mayor"),CONCATENATE("R10C",Riesgos!#REF!),"")</f>
        <v>#REF!</v>
      </c>
      <c r="AC35" s="51" t="e">
        <f>IF(AND(Riesgos!#REF!="Media",Riesgos!#REF!="Mayor"),CONCATENATE("R10C",Riesgos!#REF!),"")</f>
        <v>#REF!</v>
      </c>
      <c r="AD35" s="51" t="e">
        <f>IF(AND(Riesgos!#REF!="Media",Riesgos!#REF!="Mayor"),CONCATENATE("R10C",Riesgos!#REF!),"")</f>
        <v>#REF!</v>
      </c>
      <c r="AE35" s="51" t="e">
        <f>IF(AND(Riesgos!#REF!="Media",Riesgos!#REF!="Mayor"),CONCATENATE("R10C",Riesgos!#REF!),"")</f>
        <v>#REF!</v>
      </c>
      <c r="AF35" s="51" t="e">
        <f>IF(AND(Riesgos!#REF!="Media",Riesgos!#REF!="Mayor"),CONCATENATE("R10C",Riesgos!#REF!),"")</f>
        <v>#REF!</v>
      </c>
      <c r="AG35" s="52" t="e">
        <f>IF(AND(Riesgos!#REF!="Media",Riesgos!#REF!="Mayor"),CONCATENATE("R10C",Riesgos!#REF!),"")</f>
        <v>#REF!</v>
      </c>
      <c r="AH35" s="53" t="e">
        <f>IF(AND(Riesgos!#REF!="Media",Riesgos!#REF!="Catastrófico"),CONCATENATE("R10C",Riesgos!#REF!),"")</f>
        <v>#REF!</v>
      </c>
      <c r="AI35" s="54" t="e">
        <f>IF(AND(Riesgos!#REF!="Media",Riesgos!#REF!="Catastrófico"),CONCATENATE("R10C",Riesgos!#REF!),"")</f>
        <v>#REF!</v>
      </c>
      <c r="AJ35" s="54" t="e">
        <f>IF(AND(Riesgos!#REF!="Media",Riesgos!#REF!="Catastrófico"),CONCATENATE("R10C",Riesgos!#REF!),"")</f>
        <v>#REF!</v>
      </c>
      <c r="AK35" s="54" t="e">
        <f>IF(AND(Riesgos!#REF!="Media",Riesgos!#REF!="Catastrófico"),CONCATENATE("R10C",Riesgos!#REF!),"")</f>
        <v>#REF!</v>
      </c>
      <c r="AL35" s="54" t="e">
        <f>IF(AND(Riesgos!#REF!="Media",Riesgos!#REF!="Catastrófico"),CONCATENATE("R10C",Riesgos!#REF!),"")</f>
        <v>#REF!</v>
      </c>
      <c r="AM35" s="55" t="e">
        <f>IF(AND(Riesgos!#REF!="Media",Riesgos!#REF!="Catastrófico"),CONCATENATE("R10C",Riesgos!#REF!),"")</f>
        <v>#REF!</v>
      </c>
      <c r="AN35" s="75"/>
      <c r="AO35" s="743"/>
      <c r="AP35" s="744"/>
      <c r="AQ35" s="744"/>
      <c r="AR35" s="744"/>
      <c r="AS35" s="744"/>
      <c r="AT35" s="745"/>
      <c r="AU35" s="75"/>
      <c r="AV35" s="75"/>
      <c r="AW35" s="75"/>
      <c r="AX35" s="75"/>
      <c r="AY35" s="75"/>
      <c r="AZ35" s="75"/>
      <c r="BA35" s="75"/>
      <c r="BB35" s="75"/>
      <c r="BC35" s="75"/>
      <c r="BD35" s="75"/>
      <c r="BE35" s="75"/>
      <c r="BF35" s="75"/>
      <c r="BG35" s="75"/>
      <c r="BH35" s="75"/>
      <c r="BI35" s="75"/>
      <c r="BJ35" s="75"/>
      <c r="BK35" s="75"/>
      <c r="BL35" s="75"/>
      <c r="BM35" s="75"/>
      <c r="BN35" s="75"/>
      <c r="BO35" s="75"/>
      <c r="BP35" s="75"/>
      <c r="BQ35" s="75"/>
      <c r="BR35" s="75"/>
      <c r="BS35" s="75"/>
      <c r="BT35" s="75"/>
      <c r="BU35" s="75"/>
      <c r="BV35" s="75"/>
      <c r="BW35" s="75"/>
      <c r="BX35" s="75"/>
    </row>
    <row r="36" spans="1:80" ht="15" customHeight="1" x14ac:dyDescent="0.25">
      <c r="A36" s="75"/>
      <c r="B36" s="579"/>
      <c r="C36" s="579"/>
      <c r="D36" s="580"/>
      <c r="E36" s="707" t="s">
        <v>109</v>
      </c>
      <c r="F36" s="708"/>
      <c r="G36" s="708"/>
      <c r="H36" s="708"/>
      <c r="I36" s="708"/>
      <c r="J36" s="65" t="e">
        <f>IF(AND(Riesgos!#REF!="Baja",Riesgos!#REF!="Leve"),CONCATENATE("R1C",Riesgos!#REF!),"")</f>
        <v>#REF!</v>
      </c>
      <c r="K36" s="66" t="e">
        <f>IF(AND(Riesgos!#REF!="Baja",Riesgos!#REF!="Leve"),CONCATENATE("R1C",Riesgos!#REF!),"")</f>
        <v>#REF!</v>
      </c>
      <c r="L36" s="66" t="e">
        <f>IF(AND(Riesgos!#REF!="Baja",Riesgos!#REF!="Leve"),CONCATENATE("R1C",Riesgos!#REF!),"")</f>
        <v>#REF!</v>
      </c>
      <c r="M36" s="66" t="e">
        <f>IF(AND(Riesgos!#REF!="Baja",Riesgos!#REF!="Leve"),CONCATENATE("R1C",Riesgos!#REF!),"")</f>
        <v>#REF!</v>
      </c>
      <c r="N36" s="66" t="e">
        <f>IF(AND(Riesgos!#REF!="Baja",Riesgos!#REF!="Leve"),CONCATENATE("R1C",Riesgos!#REF!),"")</f>
        <v>#REF!</v>
      </c>
      <c r="O36" s="67" t="e">
        <f>IF(AND(Riesgos!#REF!="Baja",Riesgos!#REF!="Leve"),CONCATENATE("R1C",Riesgos!#REF!),"")</f>
        <v>#REF!</v>
      </c>
      <c r="P36" s="56" t="e">
        <f>IF(AND(Riesgos!#REF!="Baja",Riesgos!#REF!="Menor"),CONCATENATE("R1C",Riesgos!#REF!),"")</f>
        <v>#REF!</v>
      </c>
      <c r="Q36" s="57" t="e">
        <f>IF(AND(Riesgos!#REF!="Baja",Riesgos!#REF!="Menor"),CONCATENATE("R1C",Riesgos!#REF!),"")</f>
        <v>#REF!</v>
      </c>
      <c r="R36" s="57" t="e">
        <f>IF(AND(Riesgos!#REF!="Baja",Riesgos!#REF!="Menor"),CONCATENATE("R1C",Riesgos!#REF!),"")</f>
        <v>#REF!</v>
      </c>
      <c r="S36" s="57" t="e">
        <f>IF(AND(Riesgos!#REF!="Baja",Riesgos!#REF!="Menor"),CONCATENATE("R1C",Riesgos!#REF!),"")</f>
        <v>#REF!</v>
      </c>
      <c r="T36" s="57" t="e">
        <f>IF(AND(Riesgos!#REF!="Baja",Riesgos!#REF!="Menor"),CONCATENATE("R1C",Riesgos!#REF!),"")</f>
        <v>#REF!</v>
      </c>
      <c r="U36" s="58" t="e">
        <f>IF(AND(Riesgos!#REF!="Baja",Riesgos!#REF!="Menor"),CONCATENATE("R1C",Riesgos!#REF!),"")</f>
        <v>#REF!</v>
      </c>
      <c r="V36" s="56" t="e">
        <f>IF(AND(Riesgos!#REF!="Baja",Riesgos!#REF!="Moderado"),CONCATENATE("R1C",Riesgos!#REF!),"")</f>
        <v>#REF!</v>
      </c>
      <c r="W36" s="57" t="e">
        <f>IF(AND(Riesgos!#REF!="Baja",Riesgos!#REF!="Moderado"),CONCATENATE("R1C",Riesgos!#REF!),"")</f>
        <v>#REF!</v>
      </c>
      <c r="X36" s="57" t="e">
        <f>IF(AND(Riesgos!#REF!="Baja",Riesgos!#REF!="Moderado"),CONCATENATE("R1C",Riesgos!#REF!),"")</f>
        <v>#REF!</v>
      </c>
      <c r="Y36" s="57" t="e">
        <f>IF(AND(Riesgos!#REF!="Baja",Riesgos!#REF!="Moderado"),CONCATENATE("R1C",Riesgos!#REF!),"")</f>
        <v>#REF!</v>
      </c>
      <c r="Z36" s="57" t="e">
        <f>IF(AND(Riesgos!#REF!="Baja",Riesgos!#REF!="Moderado"),CONCATENATE("R1C",Riesgos!#REF!),"")</f>
        <v>#REF!</v>
      </c>
      <c r="AA36" s="58" t="e">
        <f>IF(AND(Riesgos!#REF!="Baja",Riesgos!#REF!="Moderado"),CONCATENATE("R1C",Riesgos!#REF!),"")</f>
        <v>#REF!</v>
      </c>
      <c r="AB36" s="38" t="e">
        <f>IF(AND(Riesgos!#REF!="Baja",Riesgos!#REF!="Mayor"),CONCATENATE("R1C",Riesgos!#REF!),"")</f>
        <v>#REF!</v>
      </c>
      <c r="AC36" s="39" t="e">
        <f>IF(AND(Riesgos!#REF!="Baja",Riesgos!#REF!="Mayor"),CONCATENATE("R1C",Riesgos!#REF!),"")</f>
        <v>#REF!</v>
      </c>
      <c r="AD36" s="39" t="e">
        <f>IF(AND(Riesgos!#REF!="Baja",Riesgos!#REF!="Mayor"),CONCATENATE("R1C",Riesgos!#REF!),"")</f>
        <v>#REF!</v>
      </c>
      <c r="AE36" s="39" t="e">
        <f>IF(AND(Riesgos!#REF!="Baja",Riesgos!#REF!="Mayor"),CONCATENATE("R1C",Riesgos!#REF!),"")</f>
        <v>#REF!</v>
      </c>
      <c r="AF36" s="39" t="e">
        <f>IF(AND(Riesgos!#REF!="Baja",Riesgos!#REF!="Mayor"),CONCATENATE("R1C",Riesgos!#REF!),"")</f>
        <v>#REF!</v>
      </c>
      <c r="AG36" s="40" t="e">
        <f>IF(AND(Riesgos!#REF!="Baja",Riesgos!#REF!="Mayor"),CONCATENATE("R1C",Riesgos!#REF!),"")</f>
        <v>#REF!</v>
      </c>
      <c r="AH36" s="41" t="e">
        <f>IF(AND(Riesgos!#REF!="Baja",Riesgos!#REF!="Catastrófico"),CONCATENATE("R1C",Riesgos!#REF!),"")</f>
        <v>#REF!</v>
      </c>
      <c r="AI36" s="42" t="e">
        <f>IF(AND(Riesgos!#REF!="Baja",Riesgos!#REF!="Catastrófico"),CONCATENATE("R1C",Riesgos!#REF!),"")</f>
        <v>#REF!</v>
      </c>
      <c r="AJ36" s="42" t="e">
        <f>IF(AND(Riesgos!#REF!="Baja",Riesgos!#REF!="Catastrófico"),CONCATENATE("R1C",Riesgos!#REF!),"")</f>
        <v>#REF!</v>
      </c>
      <c r="AK36" s="42" t="e">
        <f>IF(AND(Riesgos!#REF!="Baja",Riesgos!#REF!="Catastrófico"),CONCATENATE("R1C",Riesgos!#REF!),"")</f>
        <v>#REF!</v>
      </c>
      <c r="AL36" s="42" t="e">
        <f>IF(AND(Riesgos!#REF!="Baja",Riesgos!#REF!="Catastrófico"),CONCATENATE("R1C",Riesgos!#REF!),"")</f>
        <v>#REF!</v>
      </c>
      <c r="AM36" s="43" t="e">
        <f>IF(AND(Riesgos!#REF!="Baja",Riesgos!#REF!="Catastrófico"),CONCATENATE("R1C",Riesgos!#REF!),"")</f>
        <v>#REF!</v>
      </c>
      <c r="AN36" s="75"/>
      <c r="AO36" s="728" t="s">
        <v>77</v>
      </c>
      <c r="AP36" s="729"/>
      <c r="AQ36" s="729"/>
      <c r="AR36" s="729"/>
      <c r="AS36" s="729"/>
      <c r="AT36" s="730"/>
      <c r="AU36" s="75"/>
      <c r="AV36" s="75"/>
      <c r="AW36" s="75"/>
      <c r="AX36" s="75"/>
      <c r="AY36" s="75"/>
      <c r="AZ36" s="75"/>
      <c r="BA36" s="75"/>
      <c r="BB36" s="75"/>
      <c r="BC36" s="75"/>
      <c r="BD36" s="75"/>
      <c r="BE36" s="75"/>
      <c r="BF36" s="75"/>
      <c r="BG36" s="75"/>
      <c r="BH36" s="75"/>
      <c r="BI36" s="75"/>
      <c r="BJ36" s="75"/>
      <c r="BK36" s="75"/>
      <c r="BL36" s="75"/>
      <c r="BM36" s="75"/>
      <c r="BN36" s="75"/>
      <c r="BO36" s="75"/>
      <c r="BP36" s="75"/>
      <c r="BQ36" s="75"/>
      <c r="BR36" s="75"/>
      <c r="BS36" s="75"/>
      <c r="BT36" s="75"/>
      <c r="BU36" s="75"/>
      <c r="BV36" s="75"/>
      <c r="BW36" s="75"/>
      <c r="BX36" s="75"/>
    </row>
    <row r="37" spans="1:80" ht="15" customHeight="1" x14ac:dyDescent="0.25">
      <c r="A37" s="75"/>
      <c r="B37" s="579"/>
      <c r="C37" s="579"/>
      <c r="D37" s="580"/>
      <c r="E37" s="709"/>
      <c r="F37" s="710"/>
      <c r="G37" s="710"/>
      <c r="H37" s="710"/>
      <c r="I37" s="710"/>
      <c r="J37" s="68" t="e">
        <f>IF(AND(Riesgos!#REF!="Baja",Riesgos!#REF!="Leve"),CONCATENATE("R2C",Riesgos!#REF!),"")</f>
        <v>#REF!</v>
      </c>
      <c r="K37" s="69" t="e">
        <f>IF(AND(Riesgos!#REF!="Baja",Riesgos!#REF!="Leve"),CONCATENATE("R2C",Riesgos!#REF!),"")</f>
        <v>#REF!</v>
      </c>
      <c r="L37" s="69" t="e">
        <f>IF(AND(Riesgos!#REF!="Baja",Riesgos!#REF!="Leve"),CONCATENATE("R2C",Riesgos!#REF!),"")</f>
        <v>#REF!</v>
      </c>
      <c r="M37" s="69" t="e">
        <f>IF(AND(Riesgos!#REF!="Baja",Riesgos!#REF!="Leve"),CONCATENATE("R2C",Riesgos!#REF!),"")</f>
        <v>#REF!</v>
      </c>
      <c r="N37" s="69" t="e">
        <f>IF(AND(Riesgos!#REF!="Baja",Riesgos!#REF!="Leve"),CONCATENATE("R2C",Riesgos!#REF!),"")</f>
        <v>#REF!</v>
      </c>
      <c r="O37" s="70" t="e">
        <f>IF(AND(Riesgos!#REF!="Baja",Riesgos!#REF!="Leve"),CONCATENATE("R2C",Riesgos!#REF!),"")</f>
        <v>#REF!</v>
      </c>
      <c r="P37" s="59" t="e">
        <f>IF(AND(Riesgos!#REF!="Baja",Riesgos!#REF!="Menor"),CONCATENATE("R2C",Riesgos!#REF!),"")</f>
        <v>#REF!</v>
      </c>
      <c r="Q37" s="60" t="e">
        <f>IF(AND(Riesgos!#REF!="Baja",Riesgos!#REF!="Menor"),CONCATENATE("R2C",Riesgos!#REF!),"")</f>
        <v>#REF!</v>
      </c>
      <c r="R37" s="60" t="e">
        <f>IF(AND(Riesgos!#REF!="Baja",Riesgos!#REF!="Menor"),CONCATENATE("R2C",Riesgos!#REF!),"")</f>
        <v>#REF!</v>
      </c>
      <c r="S37" s="60" t="e">
        <f>IF(AND(Riesgos!#REF!="Baja",Riesgos!#REF!="Menor"),CONCATENATE("R2C",Riesgos!#REF!),"")</f>
        <v>#REF!</v>
      </c>
      <c r="T37" s="60" t="e">
        <f>IF(AND(Riesgos!#REF!="Baja",Riesgos!#REF!="Menor"),CONCATENATE("R2C",Riesgos!#REF!),"")</f>
        <v>#REF!</v>
      </c>
      <c r="U37" s="61" t="e">
        <f>IF(AND(Riesgos!#REF!="Baja",Riesgos!#REF!="Menor"),CONCATENATE("R2C",Riesgos!#REF!),"")</f>
        <v>#REF!</v>
      </c>
      <c r="V37" s="59" t="e">
        <f>IF(AND(Riesgos!#REF!="Baja",Riesgos!#REF!="Moderado"),CONCATENATE("R2C",Riesgos!#REF!),"")</f>
        <v>#REF!</v>
      </c>
      <c r="W37" s="60" t="e">
        <f>IF(AND(Riesgos!#REF!="Baja",Riesgos!#REF!="Moderado"),CONCATENATE("R2C",Riesgos!#REF!),"")</f>
        <v>#REF!</v>
      </c>
      <c r="X37" s="60" t="e">
        <f>IF(AND(Riesgos!#REF!="Baja",Riesgos!#REF!="Moderado"),CONCATENATE("R2C",Riesgos!#REF!),"")</f>
        <v>#REF!</v>
      </c>
      <c r="Y37" s="60" t="e">
        <f>IF(AND(Riesgos!#REF!="Baja",Riesgos!#REF!="Moderado"),CONCATENATE("R2C",Riesgos!#REF!),"")</f>
        <v>#REF!</v>
      </c>
      <c r="Z37" s="60" t="e">
        <f>IF(AND(Riesgos!#REF!="Baja",Riesgos!#REF!="Moderado"),CONCATENATE("R2C",Riesgos!#REF!),"")</f>
        <v>#REF!</v>
      </c>
      <c r="AA37" s="61" t="e">
        <f>IF(AND(Riesgos!#REF!="Baja",Riesgos!#REF!="Moderado"),CONCATENATE("R2C",Riesgos!#REF!),"")</f>
        <v>#REF!</v>
      </c>
      <c r="AB37" s="44" t="e">
        <f>IF(AND(Riesgos!#REF!="Baja",Riesgos!#REF!="Mayor"),CONCATENATE("R2C",Riesgos!#REF!),"")</f>
        <v>#REF!</v>
      </c>
      <c r="AC37" s="45" t="e">
        <f>IF(AND(Riesgos!#REF!="Baja",Riesgos!#REF!="Mayor"),CONCATENATE("R2C",Riesgos!#REF!),"")</f>
        <v>#REF!</v>
      </c>
      <c r="AD37" s="45" t="e">
        <f>IF(AND(Riesgos!#REF!="Baja",Riesgos!#REF!="Mayor"),CONCATENATE("R2C",Riesgos!#REF!),"")</f>
        <v>#REF!</v>
      </c>
      <c r="AE37" s="45" t="e">
        <f>IF(AND(Riesgos!#REF!="Baja",Riesgos!#REF!="Mayor"),CONCATENATE("R2C",Riesgos!#REF!),"")</f>
        <v>#REF!</v>
      </c>
      <c r="AF37" s="45" t="e">
        <f>IF(AND(Riesgos!#REF!="Baja",Riesgos!#REF!="Mayor"),CONCATENATE("R2C",Riesgos!#REF!),"")</f>
        <v>#REF!</v>
      </c>
      <c r="AG37" s="46" t="e">
        <f>IF(AND(Riesgos!#REF!="Baja",Riesgos!#REF!="Mayor"),CONCATENATE("R2C",Riesgos!#REF!),"")</f>
        <v>#REF!</v>
      </c>
      <c r="AH37" s="47" t="e">
        <f>IF(AND(Riesgos!#REF!="Baja",Riesgos!#REF!="Catastrófico"),CONCATENATE("R2C",Riesgos!#REF!),"")</f>
        <v>#REF!</v>
      </c>
      <c r="AI37" s="48" t="e">
        <f>IF(AND(Riesgos!#REF!="Baja",Riesgos!#REF!="Catastrófico"),CONCATENATE("R2C",Riesgos!#REF!),"")</f>
        <v>#REF!</v>
      </c>
      <c r="AJ37" s="48" t="e">
        <f>IF(AND(Riesgos!#REF!="Baja",Riesgos!#REF!="Catastrófico"),CONCATENATE("R2C",Riesgos!#REF!),"")</f>
        <v>#REF!</v>
      </c>
      <c r="AK37" s="48" t="e">
        <f>IF(AND(Riesgos!#REF!="Baja",Riesgos!#REF!="Catastrófico"),CONCATENATE("R2C",Riesgos!#REF!),"")</f>
        <v>#REF!</v>
      </c>
      <c r="AL37" s="48" t="e">
        <f>IF(AND(Riesgos!#REF!="Baja",Riesgos!#REF!="Catastrófico"),CONCATENATE("R2C",Riesgos!#REF!),"")</f>
        <v>#REF!</v>
      </c>
      <c r="AM37" s="49" t="e">
        <f>IF(AND(Riesgos!#REF!="Baja",Riesgos!#REF!="Catastrófico"),CONCATENATE("R2C",Riesgos!#REF!),"")</f>
        <v>#REF!</v>
      </c>
      <c r="AN37" s="75"/>
      <c r="AO37" s="731"/>
      <c r="AP37" s="732"/>
      <c r="AQ37" s="732"/>
      <c r="AR37" s="732"/>
      <c r="AS37" s="732"/>
      <c r="AT37" s="733"/>
      <c r="AU37" s="75"/>
      <c r="AV37" s="75"/>
      <c r="AW37" s="75"/>
      <c r="AX37" s="75"/>
      <c r="AY37" s="75"/>
      <c r="AZ37" s="75"/>
      <c r="BA37" s="75"/>
      <c r="BB37" s="75"/>
      <c r="BC37" s="75"/>
      <c r="BD37" s="75"/>
      <c r="BE37" s="75"/>
      <c r="BF37" s="75"/>
      <c r="BG37" s="75"/>
      <c r="BH37" s="75"/>
      <c r="BI37" s="75"/>
      <c r="BJ37" s="75"/>
      <c r="BK37" s="75"/>
      <c r="BL37" s="75"/>
      <c r="BM37" s="75"/>
      <c r="BN37" s="75"/>
      <c r="BO37" s="75"/>
      <c r="BP37" s="75"/>
      <c r="BQ37" s="75"/>
      <c r="BR37" s="75"/>
      <c r="BS37" s="75"/>
      <c r="BT37" s="75"/>
      <c r="BU37" s="75"/>
      <c r="BV37" s="75"/>
      <c r="BW37" s="75"/>
      <c r="BX37" s="75"/>
    </row>
    <row r="38" spans="1:80" ht="15" customHeight="1" x14ac:dyDescent="0.25">
      <c r="A38" s="75"/>
      <c r="B38" s="579"/>
      <c r="C38" s="579"/>
      <c r="D38" s="580"/>
      <c r="E38" s="711"/>
      <c r="F38" s="710"/>
      <c r="G38" s="710"/>
      <c r="H38" s="710"/>
      <c r="I38" s="710"/>
      <c r="J38" s="68" t="e">
        <f>IF(AND(Riesgos!#REF!="Baja",Riesgos!#REF!="Leve"),CONCATENATE("R3C",Riesgos!#REF!),"")</f>
        <v>#REF!</v>
      </c>
      <c r="K38" s="69" t="e">
        <f>IF(AND(Riesgos!#REF!="Baja",Riesgos!#REF!="Leve"),CONCATENATE("R3C",Riesgos!#REF!),"")</f>
        <v>#REF!</v>
      </c>
      <c r="L38" s="69" t="e">
        <f>IF(AND(Riesgos!#REF!="Baja",Riesgos!#REF!="Leve"),CONCATENATE("R3C",Riesgos!#REF!),"")</f>
        <v>#REF!</v>
      </c>
      <c r="M38" s="69" t="e">
        <f>IF(AND(Riesgos!#REF!="Baja",Riesgos!#REF!="Leve"),CONCATENATE("R3C",Riesgos!#REF!),"")</f>
        <v>#REF!</v>
      </c>
      <c r="N38" s="69" t="e">
        <f>IF(AND(Riesgos!#REF!="Baja",Riesgos!#REF!="Leve"),CONCATENATE("R3C",Riesgos!#REF!),"")</f>
        <v>#REF!</v>
      </c>
      <c r="O38" s="70" t="e">
        <f>IF(AND(Riesgos!#REF!="Baja",Riesgos!#REF!="Leve"),CONCATENATE("R3C",Riesgos!#REF!),"")</f>
        <v>#REF!</v>
      </c>
      <c r="P38" s="59" t="e">
        <f>IF(AND(Riesgos!#REF!="Baja",Riesgos!#REF!="Menor"),CONCATENATE("R3C",Riesgos!#REF!),"")</f>
        <v>#REF!</v>
      </c>
      <c r="Q38" s="60" t="e">
        <f>IF(AND(Riesgos!#REF!="Baja",Riesgos!#REF!="Menor"),CONCATENATE("R3C",Riesgos!#REF!),"")</f>
        <v>#REF!</v>
      </c>
      <c r="R38" s="60" t="e">
        <f>IF(AND(Riesgos!#REF!="Baja",Riesgos!#REF!="Menor"),CONCATENATE("R3C",Riesgos!#REF!),"")</f>
        <v>#REF!</v>
      </c>
      <c r="S38" s="60" t="e">
        <f>IF(AND(Riesgos!#REF!="Baja",Riesgos!#REF!="Menor"),CONCATENATE("R3C",Riesgos!#REF!),"")</f>
        <v>#REF!</v>
      </c>
      <c r="T38" s="60" t="e">
        <f>IF(AND(Riesgos!#REF!="Baja",Riesgos!#REF!="Menor"),CONCATENATE("R3C",Riesgos!#REF!),"")</f>
        <v>#REF!</v>
      </c>
      <c r="U38" s="61" t="e">
        <f>IF(AND(Riesgos!#REF!="Baja",Riesgos!#REF!="Menor"),CONCATENATE("R3C",Riesgos!#REF!),"")</f>
        <v>#REF!</v>
      </c>
      <c r="V38" s="59" t="e">
        <f>IF(AND(Riesgos!#REF!="Baja",Riesgos!#REF!="Moderado"),CONCATENATE("R3C",Riesgos!#REF!),"")</f>
        <v>#REF!</v>
      </c>
      <c r="W38" s="60" t="e">
        <f>IF(AND(Riesgos!#REF!="Baja",Riesgos!#REF!="Moderado"),CONCATENATE("R3C",Riesgos!#REF!),"")</f>
        <v>#REF!</v>
      </c>
      <c r="X38" s="60" t="e">
        <f>IF(AND(Riesgos!#REF!="Baja",Riesgos!#REF!="Moderado"),CONCATENATE("R3C",Riesgos!#REF!),"")</f>
        <v>#REF!</v>
      </c>
      <c r="Y38" s="60" t="e">
        <f>IF(AND(Riesgos!#REF!="Baja",Riesgos!#REF!="Moderado"),CONCATENATE("R3C",Riesgos!#REF!),"")</f>
        <v>#REF!</v>
      </c>
      <c r="Z38" s="60" t="e">
        <f>IF(AND(Riesgos!#REF!="Baja",Riesgos!#REF!="Moderado"),CONCATENATE("R3C",Riesgos!#REF!),"")</f>
        <v>#REF!</v>
      </c>
      <c r="AA38" s="61" t="e">
        <f>IF(AND(Riesgos!#REF!="Baja",Riesgos!#REF!="Moderado"),CONCATENATE("R3C",Riesgos!#REF!),"")</f>
        <v>#REF!</v>
      </c>
      <c r="AB38" s="44" t="e">
        <f>IF(AND(Riesgos!#REF!="Baja",Riesgos!#REF!="Mayor"),CONCATENATE("R3C",Riesgos!#REF!),"")</f>
        <v>#REF!</v>
      </c>
      <c r="AC38" s="45" t="e">
        <f>IF(AND(Riesgos!#REF!="Baja",Riesgos!#REF!="Mayor"),CONCATENATE("R3C",Riesgos!#REF!),"")</f>
        <v>#REF!</v>
      </c>
      <c r="AD38" s="45" t="e">
        <f>IF(AND(Riesgos!#REF!="Baja",Riesgos!#REF!="Mayor"),CONCATENATE("R3C",Riesgos!#REF!),"")</f>
        <v>#REF!</v>
      </c>
      <c r="AE38" s="45" t="e">
        <f>IF(AND(Riesgos!#REF!="Baja",Riesgos!#REF!="Mayor"),CONCATENATE("R3C",Riesgos!#REF!),"")</f>
        <v>#REF!</v>
      </c>
      <c r="AF38" s="45" t="e">
        <f>IF(AND(Riesgos!#REF!="Baja",Riesgos!#REF!="Mayor"),CONCATENATE("R3C",Riesgos!#REF!),"")</f>
        <v>#REF!</v>
      </c>
      <c r="AG38" s="46" t="e">
        <f>IF(AND(Riesgos!#REF!="Baja",Riesgos!#REF!="Mayor"),CONCATENATE("R3C",Riesgos!#REF!),"")</f>
        <v>#REF!</v>
      </c>
      <c r="AH38" s="47" t="e">
        <f>IF(AND(Riesgos!#REF!="Baja",Riesgos!#REF!="Catastrófico"),CONCATENATE("R3C",Riesgos!#REF!),"")</f>
        <v>#REF!</v>
      </c>
      <c r="AI38" s="48" t="e">
        <f>IF(AND(Riesgos!#REF!="Baja",Riesgos!#REF!="Catastrófico"),CONCATENATE("R3C",Riesgos!#REF!),"")</f>
        <v>#REF!</v>
      </c>
      <c r="AJ38" s="48" t="e">
        <f>IF(AND(Riesgos!#REF!="Baja",Riesgos!#REF!="Catastrófico"),CONCATENATE("R3C",Riesgos!#REF!),"")</f>
        <v>#REF!</v>
      </c>
      <c r="AK38" s="48" t="e">
        <f>IF(AND(Riesgos!#REF!="Baja",Riesgos!#REF!="Catastrófico"),CONCATENATE("R3C",Riesgos!#REF!),"")</f>
        <v>#REF!</v>
      </c>
      <c r="AL38" s="48" t="e">
        <f>IF(AND(Riesgos!#REF!="Baja",Riesgos!#REF!="Catastrófico"),CONCATENATE("R3C",Riesgos!#REF!),"")</f>
        <v>#REF!</v>
      </c>
      <c r="AM38" s="49" t="e">
        <f>IF(AND(Riesgos!#REF!="Baja",Riesgos!#REF!="Catastrófico"),CONCATENATE("R3C",Riesgos!#REF!),"")</f>
        <v>#REF!</v>
      </c>
      <c r="AN38" s="75"/>
      <c r="AO38" s="731"/>
      <c r="AP38" s="732"/>
      <c r="AQ38" s="732"/>
      <c r="AR38" s="732"/>
      <c r="AS38" s="732"/>
      <c r="AT38" s="733"/>
      <c r="AU38" s="75"/>
      <c r="AV38" s="75"/>
      <c r="AW38" s="75"/>
      <c r="AX38" s="75"/>
      <c r="AY38" s="75"/>
      <c r="AZ38" s="75"/>
      <c r="BA38" s="75"/>
      <c r="BB38" s="75"/>
      <c r="BC38" s="75"/>
      <c r="BD38" s="75"/>
      <c r="BE38" s="75"/>
      <c r="BF38" s="75"/>
      <c r="BG38" s="75"/>
      <c r="BH38" s="75"/>
      <c r="BI38" s="75"/>
      <c r="BJ38" s="75"/>
      <c r="BK38" s="75"/>
      <c r="BL38" s="75"/>
      <c r="BM38" s="75"/>
      <c r="BN38" s="75"/>
      <c r="BO38" s="75"/>
      <c r="BP38" s="75"/>
      <c r="BQ38" s="75"/>
      <c r="BR38" s="75"/>
      <c r="BS38" s="75"/>
      <c r="BT38" s="75"/>
      <c r="BU38" s="75"/>
      <c r="BV38" s="75"/>
      <c r="BW38" s="75"/>
      <c r="BX38" s="75"/>
    </row>
    <row r="39" spans="1:80" ht="15" customHeight="1" x14ac:dyDescent="0.25">
      <c r="A39" s="75"/>
      <c r="B39" s="579"/>
      <c r="C39" s="579"/>
      <c r="D39" s="580"/>
      <c r="E39" s="711"/>
      <c r="F39" s="710"/>
      <c r="G39" s="710"/>
      <c r="H39" s="710"/>
      <c r="I39" s="710"/>
      <c r="J39" s="68" t="e">
        <f>IF(AND(Riesgos!#REF!="Baja",Riesgos!#REF!="Leve"),CONCATENATE("R4C",Riesgos!#REF!),"")</f>
        <v>#REF!</v>
      </c>
      <c r="K39" s="69" t="e">
        <f>IF(AND(Riesgos!#REF!="Baja",Riesgos!#REF!="Leve"),CONCATENATE("R4C",Riesgos!#REF!),"")</f>
        <v>#REF!</v>
      </c>
      <c r="L39" s="69" t="e">
        <f>IF(AND(Riesgos!#REF!="Baja",Riesgos!#REF!="Leve"),CONCATENATE("R4C",Riesgos!#REF!),"")</f>
        <v>#REF!</v>
      </c>
      <c r="M39" s="69" t="e">
        <f>IF(AND(Riesgos!#REF!="Baja",Riesgos!#REF!="Leve"),CONCATENATE("R4C",Riesgos!#REF!),"")</f>
        <v>#REF!</v>
      </c>
      <c r="N39" s="69" t="e">
        <f>IF(AND(Riesgos!#REF!="Baja",Riesgos!#REF!="Leve"),CONCATENATE("R4C",Riesgos!#REF!),"")</f>
        <v>#REF!</v>
      </c>
      <c r="O39" s="70" t="e">
        <f>IF(AND(Riesgos!#REF!="Baja",Riesgos!#REF!="Leve"),CONCATENATE("R4C",Riesgos!#REF!),"")</f>
        <v>#REF!</v>
      </c>
      <c r="P39" s="59" t="e">
        <f>IF(AND(Riesgos!#REF!="Baja",Riesgos!#REF!="Menor"),CONCATENATE("R4C",Riesgos!#REF!),"")</f>
        <v>#REF!</v>
      </c>
      <c r="Q39" s="60" t="e">
        <f>IF(AND(Riesgos!#REF!="Baja",Riesgos!#REF!="Menor"),CONCATENATE("R4C",Riesgos!#REF!),"")</f>
        <v>#REF!</v>
      </c>
      <c r="R39" s="60" t="e">
        <f>IF(AND(Riesgos!#REF!="Baja",Riesgos!#REF!="Menor"),CONCATENATE("R4C",Riesgos!#REF!),"")</f>
        <v>#REF!</v>
      </c>
      <c r="S39" s="60" t="e">
        <f>IF(AND(Riesgos!#REF!="Baja",Riesgos!#REF!="Menor"),CONCATENATE("R4C",Riesgos!#REF!),"")</f>
        <v>#REF!</v>
      </c>
      <c r="T39" s="60" t="e">
        <f>IF(AND(Riesgos!#REF!="Baja",Riesgos!#REF!="Menor"),CONCATENATE("R4C",Riesgos!#REF!),"")</f>
        <v>#REF!</v>
      </c>
      <c r="U39" s="61" t="e">
        <f>IF(AND(Riesgos!#REF!="Baja",Riesgos!#REF!="Menor"),CONCATENATE("R4C",Riesgos!#REF!),"")</f>
        <v>#REF!</v>
      </c>
      <c r="V39" s="59" t="e">
        <f>IF(AND(Riesgos!#REF!="Baja",Riesgos!#REF!="Moderado"),CONCATENATE("R4C",Riesgos!#REF!),"")</f>
        <v>#REF!</v>
      </c>
      <c r="W39" s="60" t="e">
        <f>IF(AND(Riesgos!#REF!="Baja",Riesgos!#REF!="Moderado"),CONCATENATE("R4C",Riesgos!#REF!),"")</f>
        <v>#REF!</v>
      </c>
      <c r="X39" s="60" t="e">
        <f>IF(AND(Riesgos!#REF!="Baja",Riesgos!#REF!="Moderado"),CONCATENATE("R4C",Riesgos!#REF!),"")</f>
        <v>#REF!</v>
      </c>
      <c r="Y39" s="60" t="e">
        <f>IF(AND(Riesgos!#REF!="Baja",Riesgos!#REF!="Moderado"),CONCATENATE("R4C",Riesgos!#REF!),"")</f>
        <v>#REF!</v>
      </c>
      <c r="Z39" s="60" t="e">
        <f>IF(AND(Riesgos!#REF!="Baja",Riesgos!#REF!="Moderado"),CONCATENATE("R4C",Riesgos!#REF!),"")</f>
        <v>#REF!</v>
      </c>
      <c r="AA39" s="61" t="e">
        <f>IF(AND(Riesgos!#REF!="Baja",Riesgos!#REF!="Moderado"),CONCATENATE("R4C",Riesgos!#REF!),"")</f>
        <v>#REF!</v>
      </c>
      <c r="AB39" s="44" t="e">
        <f>IF(AND(Riesgos!#REF!="Baja",Riesgos!#REF!="Mayor"),CONCATENATE("R4C",Riesgos!#REF!),"")</f>
        <v>#REF!</v>
      </c>
      <c r="AC39" s="45" t="e">
        <f>IF(AND(Riesgos!#REF!="Baja",Riesgos!#REF!="Mayor"),CONCATENATE("R4C",Riesgos!#REF!),"")</f>
        <v>#REF!</v>
      </c>
      <c r="AD39" s="45" t="e">
        <f>IF(AND(Riesgos!#REF!="Baja",Riesgos!#REF!="Mayor"),CONCATENATE("R4C",Riesgos!#REF!),"")</f>
        <v>#REF!</v>
      </c>
      <c r="AE39" s="45" t="e">
        <f>IF(AND(Riesgos!#REF!="Baja",Riesgos!#REF!="Mayor"),CONCATENATE("R4C",Riesgos!#REF!),"")</f>
        <v>#REF!</v>
      </c>
      <c r="AF39" s="45" t="e">
        <f>IF(AND(Riesgos!#REF!="Baja",Riesgos!#REF!="Mayor"),CONCATENATE("R4C",Riesgos!#REF!),"")</f>
        <v>#REF!</v>
      </c>
      <c r="AG39" s="46" t="e">
        <f>IF(AND(Riesgos!#REF!="Baja",Riesgos!#REF!="Mayor"),CONCATENATE("R4C",Riesgos!#REF!),"")</f>
        <v>#REF!</v>
      </c>
      <c r="AH39" s="47" t="e">
        <f>IF(AND(Riesgos!#REF!="Baja",Riesgos!#REF!="Catastrófico"),CONCATENATE("R4C",Riesgos!#REF!),"")</f>
        <v>#REF!</v>
      </c>
      <c r="AI39" s="48" t="e">
        <f>IF(AND(Riesgos!#REF!="Baja",Riesgos!#REF!="Catastrófico"),CONCATENATE("R4C",Riesgos!#REF!),"")</f>
        <v>#REF!</v>
      </c>
      <c r="AJ39" s="48" t="e">
        <f>IF(AND(Riesgos!#REF!="Baja",Riesgos!#REF!="Catastrófico"),CONCATENATE("R4C",Riesgos!#REF!),"")</f>
        <v>#REF!</v>
      </c>
      <c r="AK39" s="48" t="e">
        <f>IF(AND(Riesgos!#REF!="Baja",Riesgos!#REF!="Catastrófico"),CONCATENATE("R4C",Riesgos!#REF!),"")</f>
        <v>#REF!</v>
      </c>
      <c r="AL39" s="48" t="e">
        <f>IF(AND(Riesgos!#REF!="Baja",Riesgos!#REF!="Catastrófico"),CONCATENATE("R4C",Riesgos!#REF!),"")</f>
        <v>#REF!</v>
      </c>
      <c r="AM39" s="49" t="e">
        <f>IF(AND(Riesgos!#REF!="Baja",Riesgos!#REF!="Catastrófico"),CONCATENATE("R4C",Riesgos!#REF!),"")</f>
        <v>#REF!</v>
      </c>
      <c r="AN39" s="75"/>
      <c r="AO39" s="731"/>
      <c r="AP39" s="732"/>
      <c r="AQ39" s="732"/>
      <c r="AR39" s="732"/>
      <c r="AS39" s="732"/>
      <c r="AT39" s="733"/>
      <c r="AU39" s="75"/>
      <c r="AV39" s="75"/>
      <c r="AW39" s="75"/>
      <c r="AX39" s="75"/>
      <c r="AY39" s="75"/>
      <c r="AZ39" s="75"/>
      <c r="BA39" s="75"/>
      <c r="BB39" s="75"/>
      <c r="BC39" s="75"/>
      <c r="BD39" s="75"/>
      <c r="BE39" s="75"/>
      <c r="BF39" s="75"/>
      <c r="BG39" s="75"/>
      <c r="BH39" s="75"/>
      <c r="BI39" s="75"/>
      <c r="BJ39" s="75"/>
      <c r="BK39" s="75"/>
      <c r="BL39" s="75"/>
      <c r="BM39" s="75"/>
      <c r="BN39" s="75"/>
      <c r="BO39" s="75"/>
      <c r="BP39" s="75"/>
      <c r="BQ39" s="75"/>
      <c r="BR39" s="75"/>
      <c r="BS39" s="75"/>
      <c r="BT39" s="75"/>
      <c r="BU39" s="75"/>
      <c r="BV39" s="75"/>
      <c r="BW39" s="75"/>
      <c r="BX39" s="75"/>
    </row>
    <row r="40" spans="1:80" ht="15" customHeight="1" x14ac:dyDescent="0.25">
      <c r="A40" s="75"/>
      <c r="B40" s="579"/>
      <c r="C40" s="579"/>
      <c r="D40" s="580"/>
      <c r="E40" s="711"/>
      <c r="F40" s="710"/>
      <c r="G40" s="710"/>
      <c r="H40" s="710"/>
      <c r="I40" s="710"/>
      <c r="J40" s="68" t="e">
        <f>IF(AND(Riesgos!#REF!="Baja",Riesgos!#REF!="Leve"),CONCATENATE("R5C",Riesgos!#REF!),"")</f>
        <v>#REF!</v>
      </c>
      <c r="K40" s="69" t="e">
        <f>IF(AND(Riesgos!#REF!="Baja",Riesgos!#REF!="Leve"),CONCATENATE("R5C",Riesgos!#REF!),"")</f>
        <v>#REF!</v>
      </c>
      <c r="L40" s="69" t="e">
        <f>IF(AND(Riesgos!#REF!="Baja",Riesgos!#REF!="Leve"),CONCATENATE("R5C",Riesgos!#REF!),"")</f>
        <v>#REF!</v>
      </c>
      <c r="M40" s="69" t="e">
        <f>IF(AND(Riesgos!#REF!="Baja",Riesgos!#REF!="Leve"),CONCATENATE("R5C",Riesgos!#REF!),"")</f>
        <v>#REF!</v>
      </c>
      <c r="N40" s="69" t="e">
        <f>IF(AND(Riesgos!#REF!="Baja",Riesgos!#REF!="Leve"),CONCATENATE("R5C",Riesgos!#REF!),"")</f>
        <v>#REF!</v>
      </c>
      <c r="O40" s="70" t="e">
        <f>IF(AND(Riesgos!#REF!="Baja",Riesgos!#REF!="Leve"),CONCATENATE("R5C",Riesgos!#REF!),"")</f>
        <v>#REF!</v>
      </c>
      <c r="P40" s="59" t="e">
        <f>IF(AND(Riesgos!#REF!="Baja",Riesgos!#REF!="Menor"),CONCATENATE("R5C",Riesgos!#REF!),"")</f>
        <v>#REF!</v>
      </c>
      <c r="Q40" s="60" t="e">
        <f>IF(AND(Riesgos!#REF!="Baja",Riesgos!#REF!="Menor"),CONCATENATE("R5C",Riesgos!#REF!),"")</f>
        <v>#REF!</v>
      </c>
      <c r="R40" s="60" t="e">
        <f>IF(AND(Riesgos!#REF!="Baja",Riesgos!#REF!="Menor"),CONCATENATE("R5C",Riesgos!#REF!),"")</f>
        <v>#REF!</v>
      </c>
      <c r="S40" s="60" t="e">
        <f>IF(AND(Riesgos!#REF!="Baja",Riesgos!#REF!="Menor"),CONCATENATE("R5C",Riesgos!#REF!),"")</f>
        <v>#REF!</v>
      </c>
      <c r="T40" s="60" t="e">
        <f>IF(AND(Riesgos!#REF!="Baja",Riesgos!#REF!="Menor"),CONCATENATE("R5C",Riesgos!#REF!),"")</f>
        <v>#REF!</v>
      </c>
      <c r="U40" s="61" t="e">
        <f>IF(AND(Riesgos!#REF!="Baja",Riesgos!#REF!="Menor"),CONCATENATE("R5C",Riesgos!#REF!),"")</f>
        <v>#REF!</v>
      </c>
      <c r="V40" s="59" t="e">
        <f>IF(AND(Riesgos!#REF!="Baja",Riesgos!#REF!="Moderado"),CONCATENATE("R5C",Riesgos!#REF!),"")</f>
        <v>#REF!</v>
      </c>
      <c r="W40" s="60" t="e">
        <f>IF(AND(Riesgos!#REF!="Baja",Riesgos!#REF!="Moderado"),CONCATENATE("R5C",Riesgos!#REF!),"")</f>
        <v>#REF!</v>
      </c>
      <c r="X40" s="60" t="e">
        <f>IF(AND(Riesgos!#REF!="Baja",Riesgos!#REF!="Moderado"),CONCATENATE("R5C",Riesgos!#REF!),"")</f>
        <v>#REF!</v>
      </c>
      <c r="Y40" s="60" t="e">
        <f>IF(AND(Riesgos!#REF!="Baja",Riesgos!#REF!="Moderado"),CONCATENATE("R5C",Riesgos!#REF!),"")</f>
        <v>#REF!</v>
      </c>
      <c r="Z40" s="60" t="e">
        <f>IF(AND(Riesgos!#REF!="Baja",Riesgos!#REF!="Moderado"),CONCATENATE("R5C",Riesgos!#REF!),"")</f>
        <v>#REF!</v>
      </c>
      <c r="AA40" s="61" t="e">
        <f>IF(AND(Riesgos!#REF!="Baja",Riesgos!#REF!="Moderado"),CONCATENATE("R5C",Riesgos!#REF!),"")</f>
        <v>#REF!</v>
      </c>
      <c r="AB40" s="44" t="e">
        <f>IF(AND(Riesgos!#REF!="Baja",Riesgos!#REF!="Mayor"),CONCATENATE("R5C",Riesgos!#REF!),"")</f>
        <v>#REF!</v>
      </c>
      <c r="AC40" s="45" t="e">
        <f>IF(AND(Riesgos!#REF!="Baja",Riesgos!#REF!="Mayor"),CONCATENATE("R5C",Riesgos!#REF!),"")</f>
        <v>#REF!</v>
      </c>
      <c r="AD40" s="45" t="e">
        <f>IF(AND(Riesgos!#REF!="Baja",Riesgos!#REF!="Mayor"),CONCATENATE("R5C",Riesgos!#REF!),"")</f>
        <v>#REF!</v>
      </c>
      <c r="AE40" s="45" t="e">
        <f>IF(AND(Riesgos!#REF!="Baja",Riesgos!#REF!="Mayor"),CONCATENATE("R5C",Riesgos!#REF!),"")</f>
        <v>#REF!</v>
      </c>
      <c r="AF40" s="45" t="e">
        <f>IF(AND(Riesgos!#REF!="Baja",Riesgos!#REF!="Mayor"),CONCATENATE("R5C",Riesgos!#REF!),"")</f>
        <v>#REF!</v>
      </c>
      <c r="AG40" s="46" t="e">
        <f>IF(AND(Riesgos!#REF!="Baja",Riesgos!#REF!="Mayor"),CONCATENATE("R5C",Riesgos!#REF!),"")</f>
        <v>#REF!</v>
      </c>
      <c r="AH40" s="47" t="e">
        <f>IF(AND(Riesgos!#REF!="Baja",Riesgos!#REF!="Catastrófico"),CONCATENATE("R5C",Riesgos!#REF!),"")</f>
        <v>#REF!</v>
      </c>
      <c r="AI40" s="48" t="e">
        <f>IF(AND(Riesgos!#REF!="Baja",Riesgos!#REF!="Catastrófico"),CONCATENATE("R5C",Riesgos!#REF!),"")</f>
        <v>#REF!</v>
      </c>
      <c r="AJ40" s="48" t="e">
        <f>IF(AND(Riesgos!#REF!="Baja",Riesgos!#REF!="Catastrófico"),CONCATENATE("R5C",Riesgos!#REF!),"")</f>
        <v>#REF!</v>
      </c>
      <c r="AK40" s="48" t="e">
        <f>IF(AND(Riesgos!#REF!="Baja",Riesgos!#REF!="Catastrófico"),CONCATENATE("R5C",Riesgos!#REF!),"")</f>
        <v>#REF!</v>
      </c>
      <c r="AL40" s="48" t="e">
        <f>IF(AND(Riesgos!#REF!="Baja",Riesgos!#REF!="Catastrófico"),CONCATENATE("R5C",Riesgos!#REF!),"")</f>
        <v>#REF!</v>
      </c>
      <c r="AM40" s="49" t="e">
        <f>IF(AND(Riesgos!#REF!="Baja",Riesgos!#REF!="Catastrófico"),CONCATENATE("R5C",Riesgos!#REF!),"")</f>
        <v>#REF!</v>
      </c>
      <c r="AN40" s="75"/>
      <c r="AO40" s="731"/>
      <c r="AP40" s="732"/>
      <c r="AQ40" s="732"/>
      <c r="AR40" s="732"/>
      <c r="AS40" s="732"/>
      <c r="AT40" s="733"/>
      <c r="AU40" s="75"/>
      <c r="AV40" s="75"/>
      <c r="AW40" s="75"/>
      <c r="AX40" s="75"/>
      <c r="AY40" s="75"/>
      <c r="AZ40" s="75"/>
      <c r="BA40" s="75"/>
      <c r="BB40" s="75"/>
      <c r="BC40" s="75"/>
      <c r="BD40" s="75"/>
      <c r="BE40" s="75"/>
      <c r="BF40" s="75"/>
      <c r="BG40" s="75"/>
      <c r="BH40" s="75"/>
      <c r="BI40" s="75"/>
      <c r="BJ40" s="75"/>
      <c r="BK40" s="75"/>
      <c r="BL40" s="75"/>
      <c r="BM40" s="75"/>
      <c r="BN40" s="75"/>
      <c r="BO40" s="75"/>
      <c r="BP40" s="75"/>
      <c r="BQ40" s="75"/>
      <c r="BR40" s="75"/>
      <c r="BS40" s="75"/>
      <c r="BT40" s="75"/>
      <c r="BU40" s="75"/>
      <c r="BV40" s="75"/>
      <c r="BW40" s="75"/>
      <c r="BX40" s="75"/>
    </row>
    <row r="41" spans="1:80" ht="15" customHeight="1" x14ac:dyDescent="0.25">
      <c r="A41" s="75"/>
      <c r="B41" s="579"/>
      <c r="C41" s="579"/>
      <c r="D41" s="580"/>
      <c r="E41" s="711"/>
      <c r="F41" s="710"/>
      <c r="G41" s="710"/>
      <c r="H41" s="710"/>
      <c r="I41" s="710"/>
      <c r="J41" s="68" t="e">
        <f>IF(AND(Riesgos!#REF!="Baja",Riesgos!#REF!="Leve"),CONCATENATE("R6C",Riesgos!#REF!),"")</f>
        <v>#REF!</v>
      </c>
      <c r="K41" s="69" t="e">
        <f>IF(AND(Riesgos!#REF!="Baja",Riesgos!#REF!="Leve"),CONCATENATE("R6C",Riesgos!#REF!),"")</f>
        <v>#REF!</v>
      </c>
      <c r="L41" s="69" t="e">
        <f>IF(AND(Riesgos!#REF!="Baja",Riesgos!#REF!="Leve"),CONCATENATE("R6C",Riesgos!#REF!),"")</f>
        <v>#REF!</v>
      </c>
      <c r="M41" s="69" t="e">
        <f>IF(AND(Riesgos!#REF!="Baja",Riesgos!#REF!="Leve"),CONCATENATE("R6C",Riesgos!#REF!),"")</f>
        <v>#REF!</v>
      </c>
      <c r="N41" s="69" t="e">
        <f>IF(AND(Riesgos!#REF!="Baja",Riesgos!#REF!="Leve"),CONCATENATE("R6C",Riesgos!#REF!),"")</f>
        <v>#REF!</v>
      </c>
      <c r="O41" s="70" t="e">
        <f>IF(AND(Riesgos!#REF!="Baja",Riesgos!#REF!="Leve"),CONCATENATE("R6C",Riesgos!#REF!),"")</f>
        <v>#REF!</v>
      </c>
      <c r="P41" s="59" t="e">
        <f>IF(AND(Riesgos!#REF!="Baja",Riesgos!#REF!="Menor"),CONCATENATE("R6C",Riesgos!#REF!),"")</f>
        <v>#REF!</v>
      </c>
      <c r="Q41" s="60" t="e">
        <f>IF(AND(Riesgos!#REF!="Baja",Riesgos!#REF!="Menor"),CONCATENATE("R6C",Riesgos!#REF!),"")</f>
        <v>#REF!</v>
      </c>
      <c r="R41" s="60" t="e">
        <f>IF(AND(Riesgos!#REF!="Baja",Riesgos!#REF!="Menor"),CONCATENATE("R6C",Riesgos!#REF!),"")</f>
        <v>#REF!</v>
      </c>
      <c r="S41" s="60" t="e">
        <f>IF(AND(Riesgos!#REF!="Baja",Riesgos!#REF!="Menor"),CONCATENATE("R6C",Riesgos!#REF!),"")</f>
        <v>#REF!</v>
      </c>
      <c r="T41" s="60" t="e">
        <f>IF(AND(Riesgos!#REF!="Baja",Riesgos!#REF!="Menor"),CONCATENATE("R6C",Riesgos!#REF!),"")</f>
        <v>#REF!</v>
      </c>
      <c r="U41" s="61" t="e">
        <f>IF(AND(Riesgos!#REF!="Baja",Riesgos!#REF!="Menor"),CONCATENATE("R6C",Riesgos!#REF!),"")</f>
        <v>#REF!</v>
      </c>
      <c r="V41" s="59" t="e">
        <f>IF(AND(Riesgos!#REF!="Baja",Riesgos!#REF!="Moderado"),CONCATENATE("R6C",Riesgos!#REF!),"")</f>
        <v>#REF!</v>
      </c>
      <c r="W41" s="60" t="e">
        <f>IF(AND(Riesgos!#REF!="Baja",Riesgos!#REF!="Moderado"),CONCATENATE("R6C",Riesgos!#REF!),"")</f>
        <v>#REF!</v>
      </c>
      <c r="X41" s="60" t="e">
        <f>IF(AND(Riesgos!#REF!="Baja",Riesgos!#REF!="Moderado"),CONCATENATE("R6C",Riesgos!#REF!),"")</f>
        <v>#REF!</v>
      </c>
      <c r="Y41" s="60" t="e">
        <f>IF(AND(Riesgos!#REF!="Baja",Riesgos!#REF!="Moderado"),CONCATENATE("R6C",Riesgos!#REF!),"")</f>
        <v>#REF!</v>
      </c>
      <c r="Z41" s="60" t="e">
        <f>IF(AND(Riesgos!#REF!="Baja",Riesgos!#REF!="Moderado"),CONCATENATE("R6C",Riesgos!#REF!),"")</f>
        <v>#REF!</v>
      </c>
      <c r="AA41" s="61" t="e">
        <f>IF(AND(Riesgos!#REF!="Baja",Riesgos!#REF!="Moderado"),CONCATENATE("R6C",Riesgos!#REF!),"")</f>
        <v>#REF!</v>
      </c>
      <c r="AB41" s="44" t="e">
        <f>IF(AND(Riesgos!#REF!="Baja",Riesgos!#REF!="Mayor"),CONCATENATE("R6C",Riesgos!#REF!),"")</f>
        <v>#REF!</v>
      </c>
      <c r="AC41" s="45" t="e">
        <f>IF(AND(Riesgos!#REF!="Baja",Riesgos!#REF!="Mayor"),CONCATENATE("R6C",Riesgos!#REF!),"")</f>
        <v>#REF!</v>
      </c>
      <c r="AD41" s="45" t="e">
        <f>IF(AND(Riesgos!#REF!="Baja",Riesgos!#REF!="Mayor"),CONCATENATE("R6C",Riesgos!#REF!),"")</f>
        <v>#REF!</v>
      </c>
      <c r="AE41" s="45" t="e">
        <f>IF(AND(Riesgos!#REF!="Baja",Riesgos!#REF!="Mayor"),CONCATENATE("R6C",Riesgos!#REF!),"")</f>
        <v>#REF!</v>
      </c>
      <c r="AF41" s="45" t="e">
        <f>IF(AND(Riesgos!#REF!="Baja",Riesgos!#REF!="Mayor"),CONCATENATE("R6C",Riesgos!#REF!),"")</f>
        <v>#REF!</v>
      </c>
      <c r="AG41" s="46" t="e">
        <f>IF(AND(Riesgos!#REF!="Baja",Riesgos!#REF!="Mayor"),CONCATENATE("R6C",Riesgos!#REF!),"")</f>
        <v>#REF!</v>
      </c>
      <c r="AH41" s="47" t="e">
        <f>IF(AND(Riesgos!#REF!="Baja",Riesgos!#REF!="Catastrófico"),CONCATENATE("R6C",Riesgos!#REF!),"")</f>
        <v>#REF!</v>
      </c>
      <c r="AI41" s="48" t="e">
        <f>IF(AND(Riesgos!#REF!="Baja",Riesgos!#REF!="Catastrófico"),CONCATENATE("R6C",Riesgos!#REF!),"")</f>
        <v>#REF!</v>
      </c>
      <c r="AJ41" s="48" t="e">
        <f>IF(AND(Riesgos!#REF!="Baja",Riesgos!#REF!="Catastrófico"),CONCATENATE("R6C",Riesgos!#REF!),"")</f>
        <v>#REF!</v>
      </c>
      <c r="AK41" s="48" t="e">
        <f>IF(AND(Riesgos!#REF!="Baja",Riesgos!#REF!="Catastrófico"),CONCATENATE("R6C",Riesgos!#REF!),"")</f>
        <v>#REF!</v>
      </c>
      <c r="AL41" s="48" t="e">
        <f>IF(AND(Riesgos!#REF!="Baja",Riesgos!#REF!="Catastrófico"),CONCATENATE("R6C",Riesgos!#REF!),"")</f>
        <v>#REF!</v>
      </c>
      <c r="AM41" s="49" t="e">
        <f>IF(AND(Riesgos!#REF!="Baja",Riesgos!#REF!="Catastrófico"),CONCATENATE("R6C",Riesgos!#REF!),"")</f>
        <v>#REF!</v>
      </c>
      <c r="AN41" s="75"/>
      <c r="AO41" s="731"/>
      <c r="AP41" s="732"/>
      <c r="AQ41" s="732"/>
      <c r="AR41" s="732"/>
      <c r="AS41" s="732"/>
      <c r="AT41" s="733"/>
      <c r="AU41" s="75"/>
      <c r="AV41" s="75"/>
      <c r="AW41" s="75"/>
      <c r="AX41" s="75"/>
      <c r="AY41" s="75"/>
      <c r="AZ41" s="75"/>
      <c r="BA41" s="75"/>
      <c r="BB41" s="75"/>
      <c r="BC41" s="75"/>
      <c r="BD41" s="75"/>
      <c r="BE41" s="75"/>
      <c r="BF41" s="75"/>
      <c r="BG41" s="75"/>
      <c r="BH41" s="75"/>
      <c r="BI41" s="75"/>
      <c r="BJ41" s="75"/>
      <c r="BK41" s="75"/>
      <c r="BL41" s="75"/>
      <c r="BM41" s="75"/>
      <c r="BN41" s="75"/>
      <c r="BO41" s="75"/>
      <c r="BP41" s="75"/>
      <c r="BQ41" s="75"/>
      <c r="BR41" s="75"/>
      <c r="BS41" s="75"/>
      <c r="BT41" s="75"/>
      <c r="BU41" s="75"/>
      <c r="BV41" s="75"/>
      <c r="BW41" s="75"/>
      <c r="BX41" s="75"/>
    </row>
    <row r="42" spans="1:80" ht="15" customHeight="1" x14ac:dyDescent="0.25">
      <c r="A42" s="75"/>
      <c r="B42" s="579"/>
      <c r="C42" s="579"/>
      <c r="D42" s="580"/>
      <c r="E42" s="711"/>
      <c r="F42" s="710"/>
      <c r="G42" s="710"/>
      <c r="H42" s="710"/>
      <c r="I42" s="710"/>
      <c r="J42" s="68" t="e">
        <f>IF(AND(Riesgos!#REF!="Baja",Riesgos!#REF!="Leve"),CONCATENATE("R7C",Riesgos!#REF!),"")</f>
        <v>#REF!</v>
      </c>
      <c r="K42" s="69" t="e">
        <f>IF(AND(Riesgos!#REF!="Baja",Riesgos!#REF!="Leve"),CONCATENATE("R7C",Riesgos!#REF!),"")</f>
        <v>#REF!</v>
      </c>
      <c r="L42" s="69" t="e">
        <f>IF(AND(Riesgos!#REF!="Baja",Riesgos!#REF!="Leve"),CONCATENATE("R7C",Riesgos!#REF!),"")</f>
        <v>#REF!</v>
      </c>
      <c r="M42" s="69" t="e">
        <f>IF(AND(Riesgos!#REF!="Baja",Riesgos!#REF!="Leve"),CONCATENATE("R7C",Riesgos!#REF!),"")</f>
        <v>#REF!</v>
      </c>
      <c r="N42" s="69" t="e">
        <f>IF(AND(Riesgos!#REF!="Baja",Riesgos!#REF!="Leve"),CONCATENATE("R7C",Riesgos!#REF!),"")</f>
        <v>#REF!</v>
      </c>
      <c r="O42" s="70" t="e">
        <f>IF(AND(Riesgos!#REF!="Baja",Riesgos!#REF!="Leve"),CONCATENATE("R7C",Riesgos!#REF!),"")</f>
        <v>#REF!</v>
      </c>
      <c r="P42" s="59" t="e">
        <f>IF(AND(Riesgos!#REF!="Baja",Riesgos!#REF!="Menor"),CONCATENATE("R7C",Riesgos!#REF!),"")</f>
        <v>#REF!</v>
      </c>
      <c r="Q42" s="60" t="e">
        <f>IF(AND(Riesgos!#REF!="Baja",Riesgos!#REF!="Menor"),CONCATENATE("R7C",Riesgos!#REF!),"")</f>
        <v>#REF!</v>
      </c>
      <c r="R42" s="60" t="e">
        <f>IF(AND(Riesgos!#REF!="Baja",Riesgos!#REF!="Menor"),CONCATENATE("R7C",Riesgos!#REF!),"")</f>
        <v>#REF!</v>
      </c>
      <c r="S42" s="60" t="e">
        <f>IF(AND(Riesgos!#REF!="Baja",Riesgos!#REF!="Menor"),CONCATENATE("R7C",Riesgos!#REF!),"")</f>
        <v>#REF!</v>
      </c>
      <c r="T42" s="60" t="e">
        <f>IF(AND(Riesgos!#REF!="Baja",Riesgos!#REF!="Menor"),CONCATENATE("R7C",Riesgos!#REF!),"")</f>
        <v>#REF!</v>
      </c>
      <c r="U42" s="61" t="e">
        <f>IF(AND(Riesgos!#REF!="Baja",Riesgos!#REF!="Menor"),CONCATENATE("R7C",Riesgos!#REF!),"")</f>
        <v>#REF!</v>
      </c>
      <c r="V42" s="59" t="e">
        <f>IF(AND(Riesgos!#REF!="Baja",Riesgos!#REF!="Moderado"),CONCATENATE("R7C",Riesgos!#REF!),"")</f>
        <v>#REF!</v>
      </c>
      <c r="W42" s="60" t="e">
        <f>IF(AND(Riesgos!#REF!="Baja",Riesgos!#REF!="Moderado"),CONCATENATE("R7C",Riesgos!#REF!),"")</f>
        <v>#REF!</v>
      </c>
      <c r="X42" s="60" t="e">
        <f>IF(AND(Riesgos!#REF!="Baja",Riesgos!#REF!="Moderado"),CONCATENATE("R7C",Riesgos!#REF!),"")</f>
        <v>#REF!</v>
      </c>
      <c r="Y42" s="60" t="e">
        <f>IF(AND(Riesgos!#REF!="Baja",Riesgos!#REF!="Moderado"),CONCATENATE("R7C",Riesgos!#REF!),"")</f>
        <v>#REF!</v>
      </c>
      <c r="Z42" s="60" t="e">
        <f>IF(AND(Riesgos!#REF!="Baja",Riesgos!#REF!="Moderado"),CONCATENATE("R7C",Riesgos!#REF!),"")</f>
        <v>#REF!</v>
      </c>
      <c r="AA42" s="61" t="e">
        <f>IF(AND(Riesgos!#REF!="Baja",Riesgos!#REF!="Moderado"),CONCATENATE("R7C",Riesgos!#REF!),"")</f>
        <v>#REF!</v>
      </c>
      <c r="AB42" s="44" t="e">
        <f>IF(AND(Riesgos!#REF!="Baja",Riesgos!#REF!="Mayor"),CONCATENATE("R7C",Riesgos!#REF!),"")</f>
        <v>#REF!</v>
      </c>
      <c r="AC42" s="45" t="e">
        <f>IF(AND(Riesgos!#REF!="Baja",Riesgos!#REF!="Mayor"),CONCATENATE("R7C",Riesgos!#REF!),"")</f>
        <v>#REF!</v>
      </c>
      <c r="AD42" s="45" t="e">
        <f>IF(AND(Riesgos!#REF!="Baja",Riesgos!#REF!="Mayor"),CONCATENATE("R7C",Riesgos!#REF!),"")</f>
        <v>#REF!</v>
      </c>
      <c r="AE42" s="45" t="e">
        <f>IF(AND(Riesgos!#REF!="Baja",Riesgos!#REF!="Mayor"),CONCATENATE("R7C",Riesgos!#REF!),"")</f>
        <v>#REF!</v>
      </c>
      <c r="AF42" s="45" t="e">
        <f>IF(AND(Riesgos!#REF!="Baja",Riesgos!#REF!="Mayor"),CONCATENATE("R7C",Riesgos!#REF!),"")</f>
        <v>#REF!</v>
      </c>
      <c r="AG42" s="46" t="e">
        <f>IF(AND(Riesgos!#REF!="Baja",Riesgos!#REF!="Mayor"),CONCATENATE("R7C",Riesgos!#REF!),"")</f>
        <v>#REF!</v>
      </c>
      <c r="AH42" s="47" t="e">
        <f>IF(AND(Riesgos!#REF!="Baja",Riesgos!#REF!="Catastrófico"),CONCATENATE("R7C",Riesgos!#REF!),"")</f>
        <v>#REF!</v>
      </c>
      <c r="AI42" s="48" t="e">
        <f>IF(AND(Riesgos!#REF!="Baja",Riesgos!#REF!="Catastrófico"),CONCATENATE("R7C",Riesgos!#REF!),"")</f>
        <v>#REF!</v>
      </c>
      <c r="AJ42" s="48" t="e">
        <f>IF(AND(Riesgos!#REF!="Baja",Riesgos!#REF!="Catastrófico"),CONCATENATE("R7C",Riesgos!#REF!),"")</f>
        <v>#REF!</v>
      </c>
      <c r="AK42" s="48" t="e">
        <f>IF(AND(Riesgos!#REF!="Baja",Riesgos!#REF!="Catastrófico"),CONCATENATE("R7C",Riesgos!#REF!),"")</f>
        <v>#REF!</v>
      </c>
      <c r="AL42" s="48" t="e">
        <f>IF(AND(Riesgos!#REF!="Baja",Riesgos!#REF!="Catastrófico"),CONCATENATE("R7C",Riesgos!#REF!),"")</f>
        <v>#REF!</v>
      </c>
      <c r="AM42" s="49" t="e">
        <f>IF(AND(Riesgos!#REF!="Baja",Riesgos!#REF!="Catastrófico"),CONCATENATE("R7C",Riesgos!#REF!),"")</f>
        <v>#REF!</v>
      </c>
      <c r="AN42" s="75"/>
      <c r="AO42" s="731"/>
      <c r="AP42" s="732"/>
      <c r="AQ42" s="732"/>
      <c r="AR42" s="732"/>
      <c r="AS42" s="732"/>
      <c r="AT42" s="733"/>
      <c r="AU42" s="75"/>
      <c r="AV42" s="75"/>
      <c r="AW42" s="75"/>
      <c r="AX42" s="75"/>
      <c r="AY42" s="75"/>
      <c r="AZ42" s="75"/>
      <c r="BA42" s="75"/>
      <c r="BB42" s="75"/>
      <c r="BC42" s="75"/>
      <c r="BD42" s="75"/>
      <c r="BE42" s="75"/>
      <c r="BF42" s="75"/>
      <c r="BG42" s="75"/>
      <c r="BH42" s="75"/>
      <c r="BI42" s="75"/>
      <c r="BJ42" s="75"/>
      <c r="BK42" s="75"/>
      <c r="BL42" s="75"/>
      <c r="BM42" s="75"/>
      <c r="BN42" s="75"/>
      <c r="BO42" s="75"/>
      <c r="BP42" s="75"/>
      <c r="BQ42" s="75"/>
      <c r="BR42" s="75"/>
      <c r="BS42" s="75"/>
      <c r="BT42" s="75"/>
      <c r="BU42" s="75"/>
      <c r="BV42" s="75"/>
      <c r="BW42" s="75"/>
      <c r="BX42" s="75"/>
    </row>
    <row r="43" spans="1:80" ht="15" customHeight="1" x14ac:dyDescent="0.25">
      <c r="A43" s="75"/>
      <c r="B43" s="579"/>
      <c r="C43" s="579"/>
      <c r="D43" s="580"/>
      <c r="E43" s="711"/>
      <c r="F43" s="710"/>
      <c r="G43" s="710"/>
      <c r="H43" s="710"/>
      <c r="I43" s="710"/>
      <c r="J43" s="68" t="e">
        <f>IF(AND(Riesgos!#REF!="Baja",Riesgos!#REF!="Leve"),CONCATENATE("R8C",Riesgos!#REF!),"")</f>
        <v>#REF!</v>
      </c>
      <c r="K43" s="69" t="e">
        <f>IF(AND(Riesgos!#REF!="Baja",Riesgos!#REF!="Leve"),CONCATENATE("R8C",Riesgos!#REF!),"")</f>
        <v>#REF!</v>
      </c>
      <c r="L43" s="69" t="e">
        <f>IF(AND(Riesgos!#REF!="Baja",Riesgos!#REF!="Leve"),CONCATENATE("R8C",Riesgos!#REF!),"")</f>
        <v>#REF!</v>
      </c>
      <c r="M43" s="69" t="e">
        <f>IF(AND(Riesgos!#REF!="Baja",Riesgos!#REF!="Leve"),CONCATENATE("R8C",Riesgos!#REF!),"")</f>
        <v>#REF!</v>
      </c>
      <c r="N43" s="69" t="e">
        <f>IF(AND(Riesgos!#REF!="Baja",Riesgos!#REF!="Leve"),CONCATENATE("R8C",Riesgos!#REF!),"")</f>
        <v>#REF!</v>
      </c>
      <c r="O43" s="70" t="e">
        <f>IF(AND(Riesgos!#REF!="Baja",Riesgos!#REF!="Leve"),CONCATENATE("R8C",Riesgos!#REF!),"")</f>
        <v>#REF!</v>
      </c>
      <c r="P43" s="59" t="e">
        <f>IF(AND(Riesgos!#REF!="Baja",Riesgos!#REF!="Menor"),CONCATENATE("R8C",Riesgos!#REF!),"")</f>
        <v>#REF!</v>
      </c>
      <c r="Q43" s="60" t="e">
        <f>IF(AND(Riesgos!#REF!="Baja",Riesgos!#REF!="Menor"),CONCATENATE("R8C",Riesgos!#REF!),"")</f>
        <v>#REF!</v>
      </c>
      <c r="R43" s="60" t="e">
        <f>IF(AND(Riesgos!#REF!="Baja",Riesgos!#REF!="Menor"),CONCATENATE("R8C",Riesgos!#REF!),"")</f>
        <v>#REF!</v>
      </c>
      <c r="S43" s="60" t="e">
        <f>IF(AND(Riesgos!#REF!="Baja",Riesgos!#REF!="Menor"),CONCATENATE("R8C",Riesgos!#REF!),"")</f>
        <v>#REF!</v>
      </c>
      <c r="T43" s="60" t="e">
        <f>IF(AND(Riesgos!#REF!="Baja",Riesgos!#REF!="Menor"),CONCATENATE("R8C",Riesgos!#REF!),"")</f>
        <v>#REF!</v>
      </c>
      <c r="U43" s="61" t="e">
        <f>IF(AND(Riesgos!#REF!="Baja",Riesgos!#REF!="Menor"),CONCATENATE("R8C",Riesgos!#REF!),"")</f>
        <v>#REF!</v>
      </c>
      <c r="V43" s="59" t="e">
        <f>IF(AND(Riesgos!#REF!="Baja",Riesgos!#REF!="Moderado"),CONCATENATE("R8C",Riesgos!#REF!),"")</f>
        <v>#REF!</v>
      </c>
      <c r="W43" s="60" t="e">
        <f>IF(AND(Riesgos!#REF!="Baja",Riesgos!#REF!="Moderado"),CONCATENATE("R8C",Riesgos!#REF!),"")</f>
        <v>#REF!</v>
      </c>
      <c r="X43" s="60" t="e">
        <f>IF(AND(Riesgos!#REF!="Baja",Riesgos!#REF!="Moderado"),CONCATENATE("R8C",Riesgos!#REF!),"")</f>
        <v>#REF!</v>
      </c>
      <c r="Y43" s="60" t="e">
        <f>IF(AND(Riesgos!#REF!="Baja",Riesgos!#REF!="Moderado"),CONCATENATE("R8C",Riesgos!#REF!),"")</f>
        <v>#REF!</v>
      </c>
      <c r="Z43" s="60" t="e">
        <f>IF(AND(Riesgos!#REF!="Baja",Riesgos!#REF!="Moderado"),CONCATENATE("R8C",Riesgos!#REF!),"")</f>
        <v>#REF!</v>
      </c>
      <c r="AA43" s="61" t="e">
        <f>IF(AND(Riesgos!#REF!="Baja",Riesgos!#REF!="Moderado"),CONCATENATE("R8C",Riesgos!#REF!),"")</f>
        <v>#REF!</v>
      </c>
      <c r="AB43" s="44" t="e">
        <f>IF(AND(Riesgos!#REF!="Baja",Riesgos!#REF!="Mayor"),CONCATENATE("R8C",Riesgos!#REF!),"")</f>
        <v>#REF!</v>
      </c>
      <c r="AC43" s="45" t="e">
        <f>IF(AND(Riesgos!#REF!="Baja",Riesgos!#REF!="Mayor"),CONCATENATE("R8C",Riesgos!#REF!),"")</f>
        <v>#REF!</v>
      </c>
      <c r="AD43" s="45" t="e">
        <f>IF(AND(Riesgos!#REF!="Baja",Riesgos!#REF!="Mayor"),CONCATENATE("R8C",Riesgos!#REF!),"")</f>
        <v>#REF!</v>
      </c>
      <c r="AE43" s="45" t="e">
        <f>IF(AND(Riesgos!#REF!="Baja",Riesgos!#REF!="Mayor"),CONCATENATE("R8C",Riesgos!#REF!),"")</f>
        <v>#REF!</v>
      </c>
      <c r="AF43" s="45" t="e">
        <f>IF(AND(Riesgos!#REF!="Baja",Riesgos!#REF!="Mayor"),CONCATENATE("R8C",Riesgos!#REF!),"")</f>
        <v>#REF!</v>
      </c>
      <c r="AG43" s="46" t="e">
        <f>IF(AND(Riesgos!#REF!="Baja",Riesgos!#REF!="Mayor"),CONCATENATE("R8C",Riesgos!#REF!),"")</f>
        <v>#REF!</v>
      </c>
      <c r="AH43" s="47" t="e">
        <f>IF(AND(Riesgos!#REF!="Baja",Riesgos!#REF!="Catastrófico"),CONCATENATE("R8C",Riesgos!#REF!),"")</f>
        <v>#REF!</v>
      </c>
      <c r="AI43" s="48" t="e">
        <f>IF(AND(Riesgos!#REF!="Baja",Riesgos!#REF!="Catastrófico"),CONCATENATE("R8C",Riesgos!#REF!),"")</f>
        <v>#REF!</v>
      </c>
      <c r="AJ43" s="48" t="e">
        <f>IF(AND(Riesgos!#REF!="Baja",Riesgos!#REF!="Catastrófico"),CONCATENATE("R8C",Riesgos!#REF!),"")</f>
        <v>#REF!</v>
      </c>
      <c r="AK43" s="48" t="e">
        <f>IF(AND(Riesgos!#REF!="Baja",Riesgos!#REF!="Catastrófico"),CONCATENATE("R8C",Riesgos!#REF!),"")</f>
        <v>#REF!</v>
      </c>
      <c r="AL43" s="48" t="e">
        <f>IF(AND(Riesgos!#REF!="Baja",Riesgos!#REF!="Catastrófico"),CONCATENATE("R8C",Riesgos!#REF!),"")</f>
        <v>#REF!</v>
      </c>
      <c r="AM43" s="49" t="e">
        <f>IF(AND(Riesgos!#REF!="Baja",Riesgos!#REF!="Catastrófico"),CONCATENATE("R8C",Riesgos!#REF!),"")</f>
        <v>#REF!</v>
      </c>
      <c r="AN43" s="75"/>
      <c r="AO43" s="731"/>
      <c r="AP43" s="732"/>
      <c r="AQ43" s="732"/>
      <c r="AR43" s="732"/>
      <c r="AS43" s="732"/>
      <c r="AT43" s="733"/>
      <c r="AU43" s="75"/>
      <c r="AV43" s="75"/>
      <c r="AW43" s="75"/>
      <c r="AX43" s="75"/>
      <c r="AY43" s="75"/>
      <c r="AZ43" s="75"/>
      <c r="BA43" s="75"/>
      <c r="BB43" s="75"/>
      <c r="BC43" s="75"/>
      <c r="BD43" s="75"/>
      <c r="BE43" s="75"/>
      <c r="BF43" s="75"/>
      <c r="BG43" s="75"/>
      <c r="BH43" s="75"/>
      <c r="BI43" s="75"/>
      <c r="BJ43" s="75"/>
      <c r="BK43" s="75"/>
      <c r="BL43" s="75"/>
      <c r="BM43" s="75"/>
      <c r="BN43" s="75"/>
      <c r="BO43" s="75"/>
      <c r="BP43" s="75"/>
      <c r="BQ43" s="75"/>
      <c r="BR43" s="75"/>
      <c r="BS43" s="75"/>
      <c r="BT43" s="75"/>
      <c r="BU43" s="75"/>
      <c r="BV43" s="75"/>
      <c r="BW43" s="75"/>
      <c r="BX43" s="75"/>
    </row>
    <row r="44" spans="1:80" ht="15" customHeight="1" x14ac:dyDescent="0.25">
      <c r="A44" s="75"/>
      <c r="B44" s="579"/>
      <c r="C44" s="579"/>
      <c r="D44" s="580"/>
      <c r="E44" s="711"/>
      <c r="F44" s="710"/>
      <c r="G44" s="710"/>
      <c r="H44" s="710"/>
      <c r="I44" s="710"/>
      <c r="J44" s="68" t="e">
        <f>IF(AND(Riesgos!#REF!="Baja",Riesgos!#REF!="Leve"),CONCATENATE("R9C",Riesgos!#REF!),"")</f>
        <v>#REF!</v>
      </c>
      <c r="K44" s="69" t="e">
        <f>IF(AND(Riesgos!#REF!="Baja",Riesgos!#REF!="Leve"),CONCATENATE("R9C",Riesgos!#REF!),"")</f>
        <v>#REF!</v>
      </c>
      <c r="L44" s="69" t="e">
        <f>IF(AND(Riesgos!#REF!="Baja",Riesgos!#REF!="Leve"),CONCATENATE("R9C",Riesgos!#REF!),"")</f>
        <v>#REF!</v>
      </c>
      <c r="M44" s="69" t="e">
        <f>IF(AND(Riesgos!#REF!="Baja",Riesgos!#REF!="Leve"),CONCATENATE("R9C",Riesgos!#REF!),"")</f>
        <v>#REF!</v>
      </c>
      <c r="N44" s="69" t="e">
        <f>IF(AND(Riesgos!#REF!="Baja",Riesgos!#REF!="Leve"),CONCATENATE("R9C",Riesgos!#REF!),"")</f>
        <v>#REF!</v>
      </c>
      <c r="O44" s="70" t="e">
        <f>IF(AND(Riesgos!#REF!="Baja",Riesgos!#REF!="Leve"),CONCATENATE("R9C",Riesgos!#REF!),"")</f>
        <v>#REF!</v>
      </c>
      <c r="P44" s="59" t="e">
        <f>IF(AND(Riesgos!#REF!="Baja",Riesgos!#REF!="Menor"),CONCATENATE("R9C",Riesgos!#REF!),"")</f>
        <v>#REF!</v>
      </c>
      <c r="Q44" s="60" t="e">
        <f>IF(AND(Riesgos!#REF!="Baja",Riesgos!#REF!="Menor"),CONCATENATE("R9C",Riesgos!#REF!),"")</f>
        <v>#REF!</v>
      </c>
      <c r="R44" s="60" t="e">
        <f>IF(AND(Riesgos!#REF!="Baja",Riesgos!#REF!="Menor"),CONCATENATE("R9C",Riesgos!#REF!),"")</f>
        <v>#REF!</v>
      </c>
      <c r="S44" s="60" t="e">
        <f>IF(AND(Riesgos!#REF!="Baja",Riesgos!#REF!="Menor"),CONCATENATE("R9C",Riesgos!#REF!),"")</f>
        <v>#REF!</v>
      </c>
      <c r="T44" s="60" t="e">
        <f>IF(AND(Riesgos!#REF!="Baja",Riesgos!#REF!="Menor"),CONCATENATE("R9C",Riesgos!#REF!),"")</f>
        <v>#REF!</v>
      </c>
      <c r="U44" s="61" t="e">
        <f>IF(AND(Riesgos!#REF!="Baja",Riesgos!#REF!="Menor"),CONCATENATE("R9C",Riesgos!#REF!),"")</f>
        <v>#REF!</v>
      </c>
      <c r="V44" s="59" t="e">
        <f>IF(AND(Riesgos!#REF!="Baja",Riesgos!#REF!="Moderado"),CONCATENATE("R9C",Riesgos!#REF!),"")</f>
        <v>#REF!</v>
      </c>
      <c r="W44" s="60" t="e">
        <f>IF(AND(Riesgos!#REF!="Baja",Riesgos!#REF!="Moderado"),CONCATENATE("R9C",Riesgos!#REF!),"")</f>
        <v>#REF!</v>
      </c>
      <c r="X44" s="60" t="e">
        <f>IF(AND(Riesgos!#REF!="Baja",Riesgos!#REF!="Moderado"),CONCATENATE("R9C",Riesgos!#REF!),"")</f>
        <v>#REF!</v>
      </c>
      <c r="Y44" s="60" t="e">
        <f>IF(AND(Riesgos!#REF!="Baja",Riesgos!#REF!="Moderado"),CONCATENATE("R9C",Riesgos!#REF!),"")</f>
        <v>#REF!</v>
      </c>
      <c r="Z44" s="60" t="e">
        <f>IF(AND(Riesgos!#REF!="Baja",Riesgos!#REF!="Moderado"),CONCATENATE("R9C",Riesgos!#REF!),"")</f>
        <v>#REF!</v>
      </c>
      <c r="AA44" s="61" t="e">
        <f>IF(AND(Riesgos!#REF!="Baja",Riesgos!#REF!="Moderado"),CONCATENATE("R9C",Riesgos!#REF!),"")</f>
        <v>#REF!</v>
      </c>
      <c r="AB44" s="44" t="e">
        <f>IF(AND(Riesgos!#REF!="Baja",Riesgos!#REF!="Mayor"),CONCATENATE("R9C",Riesgos!#REF!),"")</f>
        <v>#REF!</v>
      </c>
      <c r="AC44" s="45" t="e">
        <f>IF(AND(Riesgos!#REF!="Baja",Riesgos!#REF!="Mayor"),CONCATENATE("R9C",Riesgos!#REF!),"")</f>
        <v>#REF!</v>
      </c>
      <c r="AD44" s="45" t="e">
        <f>IF(AND(Riesgos!#REF!="Baja",Riesgos!#REF!="Mayor"),CONCATENATE("R9C",Riesgos!#REF!),"")</f>
        <v>#REF!</v>
      </c>
      <c r="AE44" s="45" t="e">
        <f>IF(AND(Riesgos!#REF!="Baja",Riesgos!#REF!="Mayor"),CONCATENATE("R9C",Riesgos!#REF!),"")</f>
        <v>#REF!</v>
      </c>
      <c r="AF44" s="45" t="e">
        <f>IF(AND(Riesgos!#REF!="Baja",Riesgos!#REF!="Mayor"),CONCATENATE("R9C",Riesgos!#REF!),"")</f>
        <v>#REF!</v>
      </c>
      <c r="AG44" s="46" t="e">
        <f>IF(AND(Riesgos!#REF!="Baja",Riesgos!#REF!="Mayor"),CONCATENATE("R9C",Riesgos!#REF!),"")</f>
        <v>#REF!</v>
      </c>
      <c r="AH44" s="47" t="e">
        <f>IF(AND(Riesgos!#REF!="Baja",Riesgos!#REF!="Catastrófico"),CONCATENATE("R9C",Riesgos!#REF!),"")</f>
        <v>#REF!</v>
      </c>
      <c r="AI44" s="48" t="e">
        <f>IF(AND(Riesgos!#REF!="Baja",Riesgos!#REF!="Catastrófico"),CONCATENATE("R9C",Riesgos!#REF!),"")</f>
        <v>#REF!</v>
      </c>
      <c r="AJ44" s="48" t="e">
        <f>IF(AND(Riesgos!#REF!="Baja",Riesgos!#REF!="Catastrófico"),CONCATENATE("R9C",Riesgos!#REF!),"")</f>
        <v>#REF!</v>
      </c>
      <c r="AK44" s="48" t="e">
        <f>IF(AND(Riesgos!#REF!="Baja",Riesgos!#REF!="Catastrófico"),CONCATENATE("R9C",Riesgos!#REF!),"")</f>
        <v>#REF!</v>
      </c>
      <c r="AL44" s="48" t="e">
        <f>IF(AND(Riesgos!#REF!="Baja",Riesgos!#REF!="Catastrófico"),CONCATENATE("R9C",Riesgos!#REF!),"")</f>
        <v>#REF!</v>
      </c>
      <c r="AM44" s="49" t="e">
        <f>IF(AND(Riesgos!#REF!="Baja",Riesgos!#REF!="Catastrófico"),CONCATENATE("R9C",Riesgos!#REF!),"")</f>
        <v>#REF!</v>
      </c>
      <c r="AN44" s="75"/>
      <c r="AO44" s="731"/>
      <c r="AP44" s="732"/>
      <c r="AQ44" s="732"/>
      <c r="AR44" s="732"/>
      <c r="AS44" s="732"/>
      <c r="AT44" s="733"/>
      <c r="AU44" s="75"/>
      <c r="AV44" s="75"/>
      <c r="AW44" s="75"/>
      <c r="AX44" s="75"/>
      <c r="AY44" s="75"/>
      <c r="AZ44" s="75"/>
      <c r="BA44" s="75"/>
      <c r="BB44" s="75"/>
      <c r="BC44" s="75"/>
      <c r="BD44" s="75"/>
      <c r="BE44" s="75"/>
      <c r="BF44" s="75"/>
      <c r="BG44" s="75"/>
      <c r="BH44" s="75"/>
      <c r="BI44" s="75"/>
      <c r="BJ44" s="75"/>
      <c r="BK44" s="75"/>
      <c r="BL44" s="75"/>
      <c r="BM44" s="75"/>
      <c r="BN44" s="75"/>
      <c r="BO44" s="75"/>
      <c r="BP44" s="75"/>
      <c r="BQ44" s="75"/>
      <c r="BR44" s="75"/>
      <c r="BS44" s="75"/>
      <c r="BT44" s="75"/>
      <c r="BU44" s="75"/>
      <c r="BV44" s="75"/>
      <c r="BW44" s="75"/>
      <c r="BX44" s="75"/>
    </row>
    <row r="45" spans="1:80" ht="15.75" customHeight="1" thickBot="1" x14ac:dyDescent="0.3">
      <c r="A45" s="75"/>
      <c r="B45" s="579"/>
      <c r="C45" s="579"/>
      <c r="D45" s="580"/>
      <c r="E45" s="712"/>
      <c r="F45" s="713"/>
      <c r="G45" s="713"/>
      <c r="H45" s="713"/>
      <c r="I45" s="713"/>
      <c r="J45" s="71" t="e">
        <f>IF(AND(Riesgos!#REF!="Baja",Riesgos!#REF!="Leve"),CONCATENATE("R10C",Riesgos!#REF!),"")</f>
        <v>#REF!</v>
      </c>
      <c r="K45" s="72" t="e">
        <f>IF(AND(Riesgos!#REF!="Baja",Riesgos!#REF!="Leve"),CONCATENATE("R10C",Riesgos!#REF!),"")</f>
        <v>#REF!</v>
      </c>
      <c r="L45" s="72" t="e">
        <f>IF(AND(Riesgos!#REF!="Baja",Riesgos!#REF!="Leve"),CONCATENATE("R10C",Riesgos!#REF!),"")</f>
        <v>#REF!</v>
      </c>
      <c r="M45" s="72" t="e">
        <f>IF(AND(Riesgos!#REF!="Baja",Riesgos!#REF!="Leve"),CONCATENATE("R10C",Riesgos!#REF!),"")</f>
        <v>#REF!</v>
      </c>
      <c r="N45" s="72" t="e">
        <f>IF(AND(Riesgos!#REF!="Baja",Riesgos!#REF!="Leve"),CONCATENATE("R10C",Riesgos!#REF!),"")</f>
        <v>#REF!</v>
      </c>
      <c r="O45" s="73" t="e">
        <f>IF(AND(Riesgos!#REF!="Baja",Riesgos!#REF!="Leve"),CONCATENATE("R10C",Riesgos!#REF!),"")</f>
        <v>#REF!</v>
      </c>
      <c r="P45" s="59" t="e">
        <f>IF(AND(Riesgos!#REF!="Baja",Riesgos!#REF!="Menor"),CONCATENATE("R10C",Riesgos!#REF!),"")</f>
        <v>#REF!</v>
      </c>
      <c r="Q45" s="60" t="e">
        <f>IF(AND(Riesgos!#REF!="Baja",Riesgos!#REF!="Menor"),CONCATENATE("R10C",Riesgos!#REF!),"")</f>
        <v>#REF!</v>
      </c>
      <c r="R45" s="60" t="e">
        <f>IF(AND(Riesgos!#REF!="Baja",Riesgos!#REF!="Menor"),CONCATENATE("R10C",Riesgos!#REF!),"")</f>
        <v>#REF!</v>
      </c>
      <c r="S45" s="60" t="e">
        <f>IF(AND(Riesgos!#REF!="Baja",Riesgos!#REF!="Menor"),CONCATENATE("R10C",Riesgos!#REF!),"")</f>
        <v>#REF!</v>
      </c>
      <c r="T45" s="60" t="e">
        <f>IF(AND(Riesgos!#REF!="Baja",Riesgos!#REF!="Menor"),CONCATENATE("R10C",Riesgos!#REF!),"")</f>
        <v>#REF!</v>
      </c>
      <c r="U45" s="61" t="e">
        <f>IF(AND(Riesgos!#REF!="Baja",Riesgos!#REF!="Menor"),CONCATENATE("R10C",Riesgos!#REF!),"")</f>
        <v>#REF!</v>
      </c>
      <c r="V45" s="62" t="e">
        <f>IF(AND(Riesgos!#REF!="Baja",Riesgos!#REF!="Moderado"),CONCATENATE("R10C",Riesgos!#REF!),"")</f>
        <v>#REF!</v>
      </c>
      <c r="W45" s="63" t="e">
        <f>IF(AND(Riesgos!#REF!="Baja",Riesgos!#REF!="Moderado"),CONCATENATE("R10C",Riesgos!#REF!),"")</f>
        <v>#REF!</v>
      </c>
      <c r="X45" s="63" t="e">
        <f>IF(AND(Riesgos!#REF!="Baja",Riesgos!#REF!="Moderado"),CONCATENATE("R10C",Riesgos!#REF!),"")</f>
        <v>#REF!</v>
      </c>
      <c r="Y45" s="63" t="e">
        <f>IF(AND(Riesgos!#REF!="Baja",Riesgos!#REF!="Moderado"),CONCATENATE("R10C",Riesgos!#REF!),"")</f>
        <v>#REF!</v>
      </c>
      <c r="Z45" s="63" t="e">
        <f>IF(AND(Riesgos!#REF!="Baja",Riesgos!#REF!="Moderado"),CONCATENATE("R10C",Riesgos!#REF!),"")</f>
        <v>#REF!</v>
      </c>
      <c r="AA45" s="64" t="e">
        <f>IF(AND(Riesgos!#REF!="Baja",Riesgos!#REF!="Moderado"),CONCATENATE("R10C",Riesgos!#REF!),"")</f>
        <v>#REF!</v>
      </c>
      <c r="AB45" s="50" t="e">
        <f>IF(AND(Riesgos!#REF!="Baja",Riesgos!#REF!="Mayor"),CONCATENATE("R10C",Riesgos!#REF!),"")</f>
        <v>#REF!</v>
      </c>
      <c r="AC45" s="51" t="e">
        <f>IF(AND(Riesgos!#REF!="Baja",Riesgos!#REF!="Mayor"),CONCATENATE("R10C",Riesgos!#REF!),"")</f>
        <v>#REF!</v>
      </c>
      <c r="AD45" s="51" t="e">
        <f>IF(AND(Riesgos!#REF!="Baja",Riesgos!#REF!="Mayor"),CONCATENATE("R10C",Riesgos!#REF!),"")</f>
        <v>#REF!</v>
      </c>
      <c r="AE45" s="51" t="e">
        <f>IF(AND(Riesgos!#REF!="Baja",Riesgos!#REF!="Mayor"),CONCATENATE("R10C",Riesgos!#REF!),"")</f>
        <v>#REF!</v>
      </c>
      <c r="AF45" s="51" t="e">
        <f>IF(AND(Riesgos!#REF!="Baja",Riesgos!#REF!="Mayor"),CONCATENATE("R10C",Riesgos!#REF!),"")</f>
        <v>#REF!</v>
      </c>
      <c r="AG45" s="52" t="e">
        <f>IF(AND(Riesgos!#REF!="Baja",Riesgos!#REF!="Mayor"),CONCATENATE("R10C",Riesgos!#REF!),"")</f>
        <v>#REF!</v>
      </c>
      <c r="AH45" s="53" t="e">
        <f>IF(AND(Riesgos!#REF!="Baja",Riesgos!#REF!="Catastrófico"),CONCATENATE("R10C",Riesgos!#REF!),"")</f>
        <v>#REF!</v>
      </c>
      <c r="AI45" s="54" t="e">
        <f>IF(AND(Riesgos!#REF!="Baja",Riesgos!#REF!="Catastrófico"),CONCATENATE("R10C",Riesgos!#REF!),"")</f>
        <v>#REF!</v>
      </c>
      <c r="AJ45" s="54" t="e">
        <f>IF(AND(Riesgos!#REF!="Baja",Riesgos!#REF!="Catastrófico"),CONCATENATE("R10C",Riesgos!#REF!),"")</f>
        <v>#REF!</v>
      </c>
      <c r="AK45" s="54" t="e">
        <f>IF(AND(Riesgos!#REF!="Baja",Riesgos!#REF!="Catastrófico"),CONCATENATE("R10C",Riesgos!#REF!),"")</f>
        <v>#REF!</v>
      </c>
      <c r="AL45" s="54" t="e">
        <f>IF(AND(Riesgos!#REF!="Baja",Riesgos!#REF!="Catastrófico"),CONCATENATE("R10C",Riesgos!#REF!),"")</f>
        <v>#REF!</v>
      </c>
      <c r="AM45" s="55" t="e">
        <f>IF(AND(Riesgos!#REF!="Baja",Riesgos!#REF!="Catastrófico"),CONCATENATE("R10C",Riesgos!#REF!),"")</f>
        <v>#REF!</v>
      </c>
      <c r="AN45" s="75"/>
      <c r="AO45" s="734"/>
      <c r="AP45" s="735"/>
      <c r="AQ45" s="735"/>
      <c r="AR45" s="735"/>
      <c r="AS45" s="735"/>
      <c r="AT45" s="736"/>
    </row>
    <row r="46" spans="1:80" ht="46.5" customHeight="1" x14ac:dyDescent="0.35">
      <c r="A46" s="75"/>
      <c r="B46" s="579"/>
      <c r="C46" s="579"/>
      <c r="D46" s="580"/>
      <c r="E46" s="707" t="s">
        <v>108</v>
      </c>
      <c r="F46" s="708"/>
      <c r="G46" s="708"/>
      <c r="H46" s="708"/>
      <c r="I46" s="725"/>
      <c r="J46" s="65" t="e">
        <f>IF(AND(Riesgos!#REF!="Muy Baja",Riesgos!#REF!="Leve"),CONCATENATE("R1C",Riesgos!#REF!),"")</f>
        <v>#REF!</v>
      </c>
      <c r="K46" s="66" t="e">
        <f>IF(AND(Riesgos!#REF!="Muy Baja",Riesgos!#REF!="Leve"),CONCATENATE("R1C",Riesgos!#REF!),"")</f>
        <v>#REF!</v>
      </c>
      <c r="L46" s="66" t="e">
        <f>IF(AND(Riesgos!#REF!="Muy Baja",Riesgos!#REF!="Leve"),CONCATENATE("R1C",Riesgos!#REF!),"")</f>
        <v>#REF!</v>
      </c>
      <c r="M46" s="66" t="e">
        <f>IF(AND(Riesgos!#REF!="Muy Baja",Riesgos!#REF!="Leve"),CONCATENATE("R1C",Riesgos!#REF!),"")</f>
        <v>#REF!</v>
      </c>
      <c r="N46" s="66" t="e">
        <f>IF(AND(Riesgos!#REF!="Muy Baja",Riesgos!#REF!="Leve"),CONCATENATE("R1C",Riesgos!#REF!),"")</f>
        <v>#REF!</v>
      </c>
      <c r="O46" s="67" t="e">
        <f>IF(AND(Riesgos!#REF!="Muy Baja",Riesgos!#REF!="Leve"),CONCATENATE("R1C",Riesgos!#REF!),"")</f>
        <v>#REF!</v>
      </c>
      <c r="P46" s="65" t="e">
        <f>IF(AND(Riesgos!#REF!="Muy Baja",Riesgos!#REF!="Menor"),CONCATENATE("R1C",Riesgos!#REF!),"")</f>
        <v>#REF!</v>
      </c>
      <c r="Q46" s="66" t="e">
        <f>IF(AND(Riesgos!#REF!="Muy Baja",Riesgos!#REF!="Menor"),CONCATENATE("R1C",Riesgos!#REF!),"")</f>
        <v>#REF!</v>
      </c>
      <c r="R46" s="66" t="e">
        <f>IF(AND(Riesgos!#REF!="Muy Baja",Riesgos!#REF!="Menor"),CONCATENATE("R1C",Riesgos!#REF!),"")</f>
        <v>#REF!</v>
      </c>
      <c r="S46" s="66" t="e">
        <f>IF(AND(Riesgos!#REF!="Muy Baja",Riesgos!#REF!="Menor"),CONCATENATE("R1C",Riesgos!#REF!),"")</f>
        <v>#REF!</v>
      </c>
      <c r="T46" s="66" t="e">
        <f>IF(AND(Riesgos!#REF!="Muy Baja",Riesgos!#REF!="Menor"),CONCATENATE("R1C",Riesgos!#REF!),"")</f>
        <v>#REF!</v>
      </c>
      <c r="U46" s="67" t="e">
        <f>IF(AND(Riesgos!#REF!="Muy Baja",Riesgos!#REF!="Menor"),CONCATENATE("R1C",Riesgos!#REF!),"")</f>
        <v>#REF!</v>
      </c>
      <c r="V46" s="56" t="e">
        <f>IF(AND(Riesgos!#REF!="Muy Baja",Riesgos!#REF!="Moderado"),CONCATENATE("R1C",Riesgos!#REF!),"")</f>
        <v>#REF!</v>
      </c>
      <c r="W46" s="74" t="e">
        <f>IF(AND(Riesgos!#REF!="Muy Baja",Riesgos!#REF!="Moderado"),CONCATENATE("R1C",Riesgos!#REF!),"")</f>
        <v>#REF!</v>
      </c>
      <c r="X46" s="57" t="e">
        <f>IF(AND(Riesgos!#REF!="Muy Baja",Riesgos!#REF!="Moderado"),CONCATENATE("R1C",Riesgos!#REF!),"")</f>
        <v>#REF!</v>
      </c>
      <c r="Y46" s="57" t="e">
        <f>IF(AND(Riesgos!#REF!="Muy Baja",Riesgos!#REF!="Moderado"),CONCATENATE("R1C",Riesgos!#REF!),"")</f>
        <v>#REF!</v>
      </c>
      <c r="Z46" s="57" t="e">
        <f>IF(AND(Riesgos!#REF!="Muy Baja",Riesgos!#REF!="Moderado"),CONCATENATE("R1C",Riesgos!#REF!),"")</f>
        <v>#REF!</v>
      </c>
      <c r="AA46" s="58" t="e">
        <f>IF(AND(Riesgos!#REF!="Muy Baja",Riesgos!#REF!="Moderado"),CONCATENATE("R1C",Riesgos!#REF!),"")</f>
        <v>#REF!</v>
      </c>
      <c r="AB46" s="38" t="e">
        <f>IF(AND(Riesgos!#REF!="Muy Baja",Riesgos!#REF!="Mayor"),CONCATENATE("R1C",Riesgos!#REF!),"")</f>
        <v>#REF!</v>
      </c>
      <c r="AC46" s="39" t="e">
        <f>IF(AND(Riesgos!#REF!="Muy Baja",Riesgos!#REF!="Mayor"),CONCATENATE("R1C",Riesgos!#REF!),"")</f>
        <v>#REF!</v>
      </c>
      <c r="AD46" s="39" t="e">
        <f>IF(AND(Riesgos!#REF!="Muy Baja",Riesgos!#REF!="Mayor"),CONCATENATE("R1C",Riesgos!#REF!),"")</f>
        <v>#REF!</v>
      </c>
      <c r="AE46" s="39" t="e">
        <f>IF(AND(Riesgos!#REF!="Muy Baja",Riesgos!#REF!="Mayor"),CONCATENATE("R1C",Riesgos!#REF!),"")</f>
        <v>#REF!</v>
      </c>
      <c r="AF46" s="39" t="e">
        <f>IF(AND(Riesgos!#REF!="Muy Baja",Riesgos!#REF!="Mayor"),CONCATENATE("R1C",Riesgos!#REF!),"")</f>
        <v>#REF!</v>
      </c>
      <c r="AG46" s="40" t="e">
        <f>IF(AND(Riesgos!#REF!="Muy Baja",Riesgos!#REF!="Mayor"),CONCATENATE("R1C",Riesgos!#REF!),"")</f>
        <v>#REF!</v>
      </c>
      <c r="AH46" s="41" t="e">
        <f>IF(AND(Riesgos!#REF!="Muy Baja",Riesgos!#REF!="Catastrófico"),CONCATENATE("R1C",Riesgos!#REF!),"")</f>
        <v>#REF!</v>
      </c>
      <c r="AI46" s="42" t="e">
        <f>IF(AND(Riesgos!#REF!="Muy Baja",Riesgos!#REF!="Catastrófico"),CONCATENATE("R1C",Riesgos!#REF!),"")</f>
        <v>#REF!</v>
      </c>
      <c r="AJ46" s="42" t="e">
        <f>IF(AND(Riesgos!#REF!="Muy Baja",Riesgos!#REF!="Catastrófico"),CONCATENATE("R1C",Riesgos!#REF!),"")</f>
        <v>#REF!</v>
      </c>
      <c r="AK46" s="42" t="e">
        <f>IF(AND(Riesgos!#REF!="Muy Baja",Riesgos!#REF!="Catastrófico"),CONCATENATE("R1C",Riesgos!#REF!),"")</f>
        <v>#REF!</v>
      </c>
      <c r="AL46" s="42" t="e">
        <f>IF(AND(Riesgos!#REF!="Muy Baja",Riesgos!#REF!="Catastrófico"),CONCATENATE("R1C",Riesgos!#REF!),"")</f>
        <v>#REF!</v>
      </c>
      <c r="AM46" s="43" t="e">
        <f>IF(AND(Riesgos!#REF!="Muy Baja",Riesgos!#REF!="Catastrófico"),CONCATENATE("R1C",Riesgos!#REF!),"")</f>
        <v>#REF!</v>
      </c>
      <c r="AN46" s="75"/>
      <c r="AO46" s="75"/>
      <c r="AP46" s="75"/>
      <c r="AQ46" s="75"/>
      <c r="AR46" s="75"/>
      <c r="AS46" s="75"/>
      <c r="AT46" s="75"/>
      <c r="AU46" s="75"/>
      <c r="AV46" s="75"/>
      <c r="AW46" s="75"/>
      <c r="AX46" s="75"/>
      <c r="AY46" s="75"/>
      <c r="AZ46" s="75"/>
      <c r="BA46" s="75"/>
      <c r="BB46" s="75"/>
      <c r="BC46" s="75"/>
      <c r="BD46" s="75"/>
      <c r="BE46" s="75"/>
      <c r="BF46" s="75"/>
      <c r="BG46" s="75"/>
      <c r="BH46" s="75"/>
      <c r="BI46" s="75"/>
      <c r="BJ46" s="75"/>
      <c r="BK46" s="75"/>
      <c r="BL46" s="75"/>
      <c r="BM46" s="75"/>
      <c r="BN46" s="75"/>
      <c r="BO46" s="75"/>
      <c r="BP46" s="75"/>
      <c r="BQ46" s="75"/>
      <c r="BR46" s="75"/>
      <c r="BS46" s="75"/>
      <c r="BT46" s="75"/>
      <c r="BU46" s="75"/>
      <c r="BV46" s="75"/>
      <c r="BW46" s="75"/>
      <c r="BX46" s="75"/>
      <c r="BY46" s="75"/>
      <c r="BZ46" s="75"/>
      <c r="CA46" s="75"/>
      <c r="CB46" s="75"/>
    </row>
    <row r="47" spans="1:80" ht="46.5" customHeight="1" x14ac:dyDescent="0.25">
      <c r="A47" s="75"/>
      <c r="B47" s="579"/>
      <c r="C47" s="579"/>
      <c r="D47" s="580"/>
      <c r="E47" s="709"/>
      <c r="F47" s="710"/>
      <c r="G47" s="710"/>
      <c r="H47" s="710"/>
      <c r="I47" s="726"/>
      <c r="J47" s="68" t="e">
        <f>IF(AND(Riesgos!#REF!="Muy Baja",Riesgos!#REF!="Leve"),CONCATENATE("R2C",Riesgos!#REF!),"")</f>
        <v>#REF!</v>
      </c>
      <c r="K47" s="69" t="e">
        <f>IF(AND(Riesgos!#REF!="Muy Baja",Riesgos!#REF!="Leve"),CONCATENATE("R2C",Riesgos!#REF!),"")</f>
        <v>#REF!</v>
      </c>
      <c r="L47" s="69" t="e">
        <f>IF(AND(Riesgos!#REF!="Muy Baja",Riesgos!#REF!="Leve"),CONCATENATE("R2C",Riesgos!#REF!),"")</f>
        <v>#REF!</v>
      </c>
      <c r="M47" s="69" t="e">
        <f>IF(AND(Riesgos!#REF!="Muy Baja",Riesgos!#REF!="Leve"),CONCATENATE("R2C",Riesgos!#REF!),"")</f>
        <v>#REF!</v>
      </c>
      <c r="N47" s="69" t="e">
        <f>IF(AND(Riesgos!#REF!="Muy Baja",Riesgos!#REF!="Leve"),CONCATENATE("R2C",Riesgos!#REF!),"")</f>
        <v>#REF!</v>
      </c>
      <c r="O47" s="70" t="e">
        <f>IF(AND(Riesgos!#REF!="Muy Baja",Riesgos!#REF!="Leve"),CONCATENATE("R2C",Riesgos!#REF!),"")</f>
        <v>#REF!</v>
      </c>
      <c r="P47" s="68" t="e">
        <f>IF(AND(Riesgos!#REF!="Muy Baja",Riesgos!#REF!="Menor"),CONCATENATE("R2C",Riesgos!#REF!),"")</f>
        <v>#REF!</v>
      </c>
      <c r="Q47" s="69" t="e">
        <f>IF(AND(Riesgos!#REF!="Muy Baja",Riesgos!#REF!="Menor"),CONCATENATE("R2C",Riesgos!#REF!),"")</f>
        <v>#REF!</v>
      </c>
      <c r="R47" s="69" t="e">
        <f>IF(AND(Riesgos!#REF!="Muy Baja",Riesgos!#REF!="Menor"),CONCATENATE("R2C",Riesgos!#REF!),"")</f>
        <v>#REF!</v>
      </c>
      <c r="S47" s="69" t="e">
        <f>IF(AND(Riesgos!#REF!="Muy Baja",Riesgos!#REF!="Menor"),CONCATENATE("R2C",Riesgos!#REF!),"")</f>
        <v>#REF!</v>
      </c>
      <c r="T47" s="69" t="e">
        <f>IF(AND(Riesgos!#REF!="Muy Baja",Riesgos!#REF!="Menor"),CONCATENATE("R2C",Riesgos!#REF!),"")</f>
        <v>#REF!</v>
      </c>
      <c r="U47" s="70" t="e">
        <f>IF(AND(Riesgos!#REF!="Muy Baja",Riesgos!#REF!="Menor"),CONCATENATE("R2C",Riesgos!#REF!),"")</f>
        <v>#REF!</v>
      </c>
      <c r="V47" s="59" t="e">
        <f>IF(AND(Riesgos!#REF!="Muy Baja",Riesgos!#REF!="Moderado"),CONCATENATE("R2C",Riesgos!#REF!),"")</f>
        <v>#REF!</v>
      </c>
      <c r="W47" s="60" t="e">
        <f>IF(AND(Riesgos!#REF!="Muy Baja",Riesgos!#REF!="Moderado"),CONCATENATE("R2C",Riesgos!#REF!),"")</f>
        <v>#REF!</v>
      </c>
      <c r="X47" s="60" t="e">
        <f>IF(AND(Riesgos!#REF!="Muy Baja",Riesgos!#REF!="Moderado"),CONCATENATE("R2C",Riesgos!#REF!),"")</f>
        <v>#REF!</v>
      </c>
      <c r="Y47" s="60" t="e">
        <f>IF(AND(Riesgos!#REF!="Muy Baja",Riesgos!#REF!="Moderado"),CONCATENATE("R2C",Riesgos!#REF!),"")</f>
        <v>#REF!</v>
      </c>
      <c r="Z47" s="60" t="e">
        <f>IF(AND(Riesgos!#REF!="Muy Baja",Riesgos!#REF!="Moderado"),CONCATENATE("R2C",Riesgos!#REF!),"")</f>
        <v>#REF!</v>
      </c>
      <c r="AA47" s="61" t="e">
        <f>IF(AND(Riesgos!#REF!="Muy Baja",Riesgos!#REF!="Moderado"),CONCATENATE("R2C",Riesgos!#REF!),"")</f>
        <v>#REF!</v>
      </c>
      <c r="AB47" s="44" t="e">
        <f>IF(AND(Riesgos!#REF!="Muy Baja",Riesgos!#REF!="Mayor"),CONCATENATE("R2C",Riesgos!#REF!),"")</f>
        <v>#REF!</v>
      </c>
      <c r="AC47" s="45" t="e">
        <f>IF(AND(Riesgos!#REF!="Muy Baja",Riesgos!#REF!="Mayor"),CONCATENATE("R2C",Riesgos!#REF!),"")</f>
        <v>#REF!</v>
      </c>
      <c r="AD47" s="45" t="e">
        <f>IF(AND(Riesgos!#REF!="Muy Baja",Riesgos!#REF!="Mayor"),CONCATENATE("R2C",Riesgos!#REF!),"")</f>
        <v>#REF!</v>
      </c>
      <c r="AE47" s="45" t="e">
        <f>IF(AND(Riesgos!#REF!="Muy Baja",Riesgos!#REF!="Mayor"),CONCATENATE("R2C",Riesgos!#REF!),"")</f>
        <v>#REF!</v>
      </c>
      <c r="AF47" s="45" t="e">
        <f>IF(AND(Riesgos!#REF!="Muy Baja",Riesgos!#REF!="Mayor"),CONCATENATE("R2C",Riesgos!#REF!),"")</f>
        <v>#REF!</v>
      </c>
      <c r="AG47" s="46" t="e">
        <f>IF(AND(Riesgos!#REF!="Muy Baja",Riesgos!#REF!="Mayor"),CONCATENATE("R2C",Riesgos!#REF!),"")</f>
        <v>#REF!</v>
      </c>
      <c r="AH47" s="47" t="e">
        <f>IF(AND(Riesgos!#REF!="Muy Baja",Riesgos!#REF!="Catastrófico"),CONCATENATE("R2C",Riesgos!#REF!),"")</f>
        <v>#REF!</v>
      </c>
      <c r="AI47" s="48" t="e">
        <f>IF(AND(Riesgos!#REF!="Muy Baja",Riesgos!#REF!="Catastrófico"),CONCATENATE("R2C",Riesgos!#REF!),"")</f>
        <v>#REF!</v>
      </c>
      <c r="AJ47" s="48" t="e">
        <f>IF(AND(Riesgos!#REF!="Muy Baja",Riesgos!#REF!="Catastrófico"),CONCATENATE("R2C",Riesgos!#REF!),"")</f>
        <v>#REF!</v>
      </c>
      <c r="AK47" s="48" t="e">
        <f>IF(AND(Riesgos!#REF!="Muy Baja",Riesgos!#REF!="Catastrófico"),CONCATENATE("R2C",Riesgos!#REF!),"")</f>
        <v>#REF!</v>
      </c>
      <c r="AL47" s="48" t="e">
        <f>IF(AND(Riesgos!#REF!="Muy Baja",Riesgos!#REF!="Catastrófico"),CONCATENATE("R2C",Riesgos!#REF!),"")</f>
        <v>#REF!</v>
      </c>
      <c r="AM47" s="49" t="e">
        <f>IF(AND(Riesgos!#REF!="Muy Baja",Riesgos!#REF!="Catastrófico"),CONCATENATE("R2C",Riesgos!#REF!),"")</f>
        <v>#REF!</v>
      </c>
      <c r="AN47" s="75"/>
      <c r="AO47" s="75"/>
      <c r="AP47" s="75"/>
      <c r="AQ47" s="75"/>
      <c r="AR47" s="75"/>
      <c r="AS47" s="75"/>
      <c r="AT47" s="75"/>
      <c r="AU47" s="75"/>
      <c r="AV47" s="75"/>
      <c r="AW47" s="75"/>
      <c r="AX47" s="75"/>
      <c r="AY47" s="75"/>
      <c r="AZ47" s="75"/>
      <c r="BA47" s="75"/>
      <c r="BB47" s="75"/>
      <c r="BC47" s="75"/>
      <c r="BD47" s="75"/>
      <c r="BE47" s="75"/>
      <c r="BF47" s="75"/>
      <c r="BG47" s="75"/>
      <c r="BH47" s="75"/>
      <c r="BI47" s="75"/>
      <c r="BJ47" s="75"/>
      <c r="BK47" s="75"/>
      <c r="BL47" s="75"/>
      <c r="BM47" s="75"/>
      <c r="BN47" s="75"/>
      <c r="BO47" s="75"/>
      <c r="BP47" s="75"/>
      <c r="BQ47" s="75"/>
      <c r="BR47" s="75"/>
      <c r="BS47" s="75"/>
      <c r="BT47" s="75"/>
      <c r="BU47" s="75"/>
      <c r="BV47" s="75"/>
      <c r="BW47" s="75"/>
      <c r="BX47" s="75"/>
      <c r="BY47" s="75"/>
      <c r="BZ47" s="75"/>
      <c r="CA47" s="75"/>
      <c r="CB47" s="75"/>
    </row>
    <row r="48" spans="1:80" ht="15" customHeight="1" x14ac:dyDescent="0.25">
      <c r="A48" s="75"/>
      <c r="B48" s="579"/>
      <c r="C48" s="579"/>
      <c r="D48" s="580"/>
      <c r="E48" s="709"/>
      <c r="F48" s="710"/>
      <c r="G48" s="710"/>
      <c r="H48" s="710"/>
      <c r="I48" s="726"/>
      <c r="J48" s="68" t="e">
        <f>IF(AND(Riesgos!#REF!="Muy Baja",Riesgos!#REF!="Leve"),CONCATENATE("R3C",Riesgos!#REF!),"")</f>
        <v>#REF!</v>
      </c>
      <c r="K48" s="69" t="e">
        <f>IF(AND(Riesgos!#REF!="Muy Baja",Riesgos!#REF!="Leve"),CONCATENATE("R3C",Riesgos!#REF!),"")</f>
        <v>#REF!</v>
      </c>
      <c r="L48" s="69" t="e">
        <f>IF(AND(Riesgos!#REF!="Muy Baja",Riesgos!#REF!="Leve"),CONCATENATE("R3C",Riesgos!#REF!),"")</f>
        <v>#REF!</v>
      </c>
      <c r="M48" s="69" t="e">
        <f>IF(AND(Riesgos!#REF!="Muy Baja",Riesgos!#REF!="Leve"),CONCATENATE("R3C",Riesgos!#REF!),"")</f>
        <v>#REF!</v>
      </c>
      <c r="N48" s="69" t="e">
        <f>IF(AND(Riesgos!#REF!="Muy Baja",Riesgos!#REF!="Leve"),CONCATENATE("R3C",Riesgos!#REF!),"")</f>
        <v>#REF!</v>
      </c>
      <c r="O48" s="70" t="e">
        <f>IF(AND(Riesgos!#REF!="Muy Baja",Riesgos!#REF!="Leve"),CONCATENATE("R3C",Riesgos!#REF!),"")</f>
        <v>#REF!</v>
      </c>
      <c r="P48" s="68" t="e">
        <f>IF(AND(Riesgos!#REF!="Muy Baja",Riesgos!#REF!="Menor"),CONCATENATE("R3C",Riesgos!#REF!),"")</f>
        <v>#REF!</v>
      </c>
      <c r="Q48" s="69" t="e">
        <f>IF(AND(Riesgos!#REF!="Muy Baja",Riesgos!#REF!="Menor"),CONCATENATE("R3C",Riesgos!#REF!),"")</f>
        <v>#REF!</v>
      </c>
      <c r="R48" s="69" t="e">
        <f>IF(AND(Riesgos!#REF!="Muy Baja",Riesgos!#REF!="Menor"),CONCATENATE("R3C",Riesgos!#REF!),"")</f>
        <v>#REF!</v>
      </c>
      <c r="S48" s="69" t="e">
        <f>IF(AND(Riesgos!#REF!="Muy Baja",Riesgos!#REF!="Menor"),CONCATENATE("R3C",Riesgos!#REF!),"")</f>
        <v>#REF!</v>
      </c>
      <c r="T48" s="69" t="e">
        <f>IF(AND(Riesgos!#REF!="Muy Baja",Riesgos!#REF!="Menor"),CONCATENATE("R3C",Riesgos!#REF!),"")</f>
        <v>#REF!</v>
      </c>
      <c r="U48" s="70" t="e">
        <f>IF(AND(Riesgos!#REF!="Muy Baja",Riesgos!#REF!="Menor"),CONCATENATE("R3C",Riesgos!#REF!),"")</f>
        <v>#REF!</v>
      </c>
      <c r="V48" s="59" t="e">
        <f>IF(AND(Riesgos!#REF!="Muy Baja",Riesgos!#REF!="Moderado"),CONCATENATE("R3C",Riesgos!#REF!),"")</f>
        <v>#REF!</v>
      </c>
      <c r="W48" s="60" t="e">
        <f>IF(AND(Riesgos!#REF!="Muy Baja",Riesgos!#REF!="Moderado"),CONCATENATE("R3C",Riesgos!#REF!),"")</f>
        <v>#REF!</v>
      </c>
      <c r="X48" s="60" t="e">
        <f>IF(AND(Riesgos!#REF!="Muy Baja",Riesgos!#REF!="Moderado"),CONCATENATE("R3C",Riesgos!#REF!),"")</f>
        <v>#REF!</v>
      </c>
      <c r="Y48" s="60" t="e">
        <f>IF(AND(Riesgos!#REF!="Muy Baja",Riesgos!#REF!="Moderado"),CONCATENATE("R3C",Riesgos!#REF!),"")</f>
        <v>#REF!</v>
      </c>
      <c r="Z48" s="60" t="e">
        <f>IF(AND(Riesgos!#REF!="Muy Baja",Riesgos!#REF!="Moderado"),CONCATENATE("R3C",Riesgos!#REF!),"")</f>
        <v>#REF!</v>
      </c>
      <c r="AA48" s="61" t="e">
        <f>IF(AND(Riesgos!#REF!="Muy Baja",Riesgos!#REF!="Moderado"),CONCATENATE("R3C",Riesgos!#REF!),"")</f>
        <v>#REF!</v>
      </c>
      <c r="AB48" s="44" t="e">
        <f>IF(AND(Riesgos!#REF!="Muy Baja",Riesgos!#REF!="Mayor"),CONCATENATE("R3C",Riesgos!#REF!),"")</f>
        <v>#REF!</v>
      </c>
      <c r="AC48" s="45" t="e">
        <f>IF(AND(Riesgos!#REF!="Muy Baja",Riesgos!#REF!="Mayor"),CONCATENATE("R3C",Riesgos!#REF!),"")</f>
        <v>#REF!</v>
      </c>
      <c r="AD48" s="45" t="e">
        <f>IF(AND(Riesgos!#REF!="Muy Baja",Riesgos!#REF!="Mayor"),CONCATENATE("R3C",Riesgos!#REF!),"")</f>
        <v>#REF!</v>
      </c>
      <c r="AE48" s="45" t="e">
        <f>IF(AND(Riesgos!#REF!="Muy Baja",Riesgos!#REF!="Mayor"),CONCATENATE("R3C",Riesgos!#REF!),"")</f>
        <v>#REF!</v>
      </c>
      <c r="AF48" s="45" t="e">
        <f>IF(AND(Riesgos!#REF!="Muy Baja",Riesgos!#REF!="Mayor"),CONCATENATE("R3C",Riesgos!#REF!),"")</f>
        <v>#REF!</v>
      </c>
      <c r="AG48" s="46" t="e">
        <f>IF(AND(Riesgos!#REF!="Muy Baja",Riesgos!#REF!="Mayor"),CONCATENATE("R3C",Riesgos!#REF!),"")</f>
        <v>#REF!</v>
      </c>
      <c r="AH48" s="47" t="e">
        <f>IF(AND(Riesgos!#REF!="Muy Baja",Riesgos!#REF!="Catastrófico"),CONCATENATE("R3C",Riesgos!#REF!),"")</f>
        <v>#REF!</v>
      </c>
      <c r="AI48" s="48" t="e">
        <f>IF(AND(Riesgos!#REF!="Muy Baja",Riesgos!#REF!="Catastrófico"),CONCATENATE("R3C",Riesgos!#REF!),"")</f>
        <v>#REF!</v>
      </c>
      <c r="AJ48" s="48" t="e">
        <f>IF(AND(Riesgos!#REF!="Muy Baja",Riesgos!#REF!="Catastrófico"),CONCATENATE("R3C",Riesgos!#REF!),"")</f>
        <v>#REF!</v>
      </c>
      <c r="AK48" s="48" t="e">
        <f>IF(AND(Riesgos!#REF!="Muy Baja",Riesgos!#REF!="Catastrófico"),CONCATENATE("R3C",Riesgos!#REF!),"")</f>
        <v>#REF!</v>
      </c>
      <c r="AL48" s="48" t="e">
        <f>IF(AND(Riesgos!#REF!="Muy Baja",Riesgos!#REF!="Catastrófico"),CONCATENATE("R3C",Riesgos!#REF!),"")</f>
        <v>#REF!</v>
      </c>
      <c r="AM48" s="49" t="e">
        <f>IF(AND(Riesgos!#REF!="Muy Baja",Riesgos!#REF!="Catastrófico"),CONCATENATE("R3C",Riesgos!#REF!),"")</f>
        <v>#REF!</v>
      </c>
      <c r="AN48" s="75"/>
      <c r="AO48" s="75"/>
      <c r="AP48" s="75"/>
      <c r="AQ48" s="75"/>
      <c r="AR48" s="75"/>
      <c r="AS48" s="75"/>
      <c r="AT48" s="75"/>
      <c r="AU48" s="75"/>
      <c r="AV48" s="75"/>
      <c r="AW48" s="75"/>
      <c r="AX48" s="75"/>
      <c r="AY48" s="75"/>
      <c r="AZ48" s="75"/>
      <c r="BA48" s="75"/>
      <c r="BB48" s="75"/>
      <c r="BC48" s="75"/>
      <c r="BD48" s="75"/>
      <c r="BE48" s="75"/>
      <c r="BF48" s="75"/>
      <c r="BG48" s="75"/>
      <c r="BH48" s="75"/>
      <c r="BI48" s="75"/>
      <c r="BJ48" s="75"/>
      <c r="BK48" s="75"/>
      <c r="BL48" s="75"/>
      <c r="BM48" s="75"/>
      <c r="BN48" s="75"/>
      <c r="BO48" s="75"/>
      <c r="BP48" s="75"/>
      <c r="BQ48" s="75"/>
      <c r="BR48" s="75"/>
      <c r="BS48" s="75"/>
      <c r="BT48" s="75"/>
      <c r="BU48" s="75"/>
      <c r="BV48" s="75"/>
      <c r="BW48" s="75"/>
      <c r="BX48" s="75"/>
      <c r="BY48" s="75"/>
      <c r="BZ48" s="75"/>
      <c r="CA48" s="75"/>
      <c r="CB48" s="75"/>
    </row>
    <row r="49" spans="1:80" ht="15" customHeight="1" x14ac:dyDescent="0.25">
      <c r="A49" s="75"/>
      <c r="B49" s="579"/>
      <c r="C49" s="579"/>
      <c r="D49" s="580"/>
      <c r="E49" s="711"/>
      <c r="F49" s="710"/>
      <c r="G49" s="710"/>
      <c r="H49" s="710"/>
      <c r="I49" s="726"/>
      <c r="J49" s="68" t="e">
        <f>IF(AND(Riesgos!#REF!="Muy Baja",Riesgos!#REF!="Leve"),CONCATENATE("R4C",Riesgos!#REF!),"")</f>
        <v>#REF!</v>
      </c>
      <c r="K49" s="69" t="e">
        <f>IF(AND(Riesgos!#REF!="Muy Baja",Riesgos!#REF!="Leve"),CONCATENATE("R4C",Riesgos!#REF!),"")</f>
        <v>#REF!</v>
      </c>
      <c r="L49" s="69" t="e">
        <f>IF(AND(Riesgos!#REF!="Muy Baja",Riesgos!#REF!="Leve"),CONCATENATE("R4C",Riesgos!#REF!),"")</f>
        <v>#REF!</v>
      </c>
      <c r="M49" s="69" t="e">
        <f>IF(AND(Riesgos!#REF!="Muy Baja",Riesgos!#REF!="Leve"),CONCATENATE("R4C",Riesgos!#REF!),"")</f>
        <v>#REF!</v>
      </c>
      <c r="N49" s="69" t="e">
        <f>IF(AND(Riesgos!#REF!="Muy Baja",Riesgos!#REF!="Leve"),CONCATENATE("R4C",Riesgos!#REF!),"")</f>
        <v>#REF!</v>
      </c>
      <c r="O49" s="70" t="e">
        <f>IF(AND(Riesgos!#REF!="Muy Baja",Riesgos!#REF!="Leve"),CONCATENATE("R4C",Riesgos!#REF!),"")</f>
        <v>#REF!</v>
      </c>
      <c r="P49" s="68" t="e">
        <f>IF(AND(Riesgos!#REF!="Muy Baja",Riesgos!#REF!="Menor"),CONCATENATE("R4C",Riesgos!#REF!),"")</f>
        <v>#REF!</v>
      </c>
      <c r="Q49" s="69" t="e">
        <f>IF(AND(Riesgos!#REF!="Muy Baja",Riesgos!#REF!="Menor"),CONCATENATE("R4C",Riesgos!#REF!),"")</f>
        <v>#REF!</v>
      </c>
      <c r="R49" s="69" t="e">
        <f>IF(AND(Riesgos!#REF!="Muy Baja",Riesgos!#REF!="Menor"),CONCATENATE("R4C",Riesgos!#REF!),"")</f>
        <v>#REF!</v>
      </c>
      <c r="S49" s="69" t="e">
        <f>IF(AND(Riesgos!#REF!="Muy Baja",Riesgos!#REF!="Menor"),CONCATENATE("R4C",Riesgos!#REF!),"")</f>
        <v>#REF!</v>
      </c>
      <c r="T49" s="69" t="e">
        <f>IF(AND(Riesgos!#REF!="Muy Baja",Riesgos!#REF!="Menor"),CONCATENATE("R4C",Riesgos!#REF!),"")</f>
        <v>#REF!</v>
      </c>
      <c r="U49" s="70" t="e">
        <f>IF(AND(Riesgos!#REF!="Muy Baja",Riesgos!#REF!="Menor"),CONCATENATE("R4C",Riesgos!#REF!),"")</f>
        <v>#REF!</v>
      </c>
      <c r="V49" s="59" t="e">
        <f>IF(AND(Riesgos!#REF!="Muy Baja",Riesgos!#REF!="Moderado"),CONCATENATE("R4C",Riesgos!#REF!),"")</f>
        <v>#REF!</v>
      </c>
      <c r="W49" s="60" t="e">
        <f>IF(AND(Riesgos!#REF!="Muy Baja",Riesgos!#REF!="Moderado"),CONCATENATE("R4C",Riesgos!#REF!),"")</f>
        <v>#REF!</v>
      </c>
      <c r="X49" s="60" t="e">
        <f>IF(AND(Riesgos!#REF!="Muy Baja",Riesgos!#REF!="Moderado"),CONCATENATE("R4C",Riesgos!#REF!),"")</f>
        <v>#REF!</v>
      </c>
      <c r="Y49" s="60" t="e">
        <f>IF(AND(Riesgos!#REF!="Muy Baja",Riesgos!#REF!="Moderado"),CONCATENATE("R4C",Riesgos!#REF!),"")</f>
        <v>#REF!</v>
      </c>
      <c r="Z49" s="60" t="e">
        <f>IF(AND(Riesgos!#REF!="Muy Baja",Riesgos!#REF!="Moderado"),CONCATENATE("R4C",Riesgos!#REF!),"")</f>
        <v>#REF!</v>
      </c>
      <c r="AA49" s="61" t="e">
        <f>IF(AND(Riesgos!#REF!="Muy Baja",Riesgos!#REF!="Moderado"),CONCATENATE("R4C",Riesgos!#REF!),"")</f>
        <v>#REF!</v>
      </c>
      <c r="AB49" s="44" t="e">
        <f>IF(AND(Riesgos!#REF!="Muy Baja",Riesgos!#REF!="Mayor"),CONCATENATE("R4C",Riesgos!#REF!),"")</f>
        <v>#REF!</v>
      </c>
      <c r="AC49" s="45" t="e">
        <f>IF(AND(Riesgos!#REF!="Muy Baja",Riesgos!#REF!="Mayor"),CONCATENATE("R4C",Riesgos!#REF!),"")</f>
        <v>#REF!</v>
      </c>
      <c r="AD49" s="45" t="e">
        <f>IF(AND(Riesgos!#REF!="Muy Baja",Riesgos!#REF!="Mayor"),CONCATENATE("R4C",Riesgos!#REF!),"")</f>
        <v>#REF!</v>
      </c>
      <c r="AE49" s="45" t="e">
        <f>IF(AND(Riesgos!#REF!="Muy Baja",Riesgos!#REF!="Mayor"),CONCATENATE("R4C",Riesgos!#REF!),"")</f>
        <v>#REF!</v>
      </c>
      <c r="AF49" s="45" t="e">
        <f>IF(AND(Riesgos!#REF!="Muy Baja",Riesgos!#REF!="Mayor"),CONCATENATE("R4C",Riesgos!#REF!),"")</f>
        <v>#REF!</v>
      </c>
      <c r="AG49" s="46" t="e">
        <f>IF(AND(Riesgos!#REF!="Muy Baja",Riesgos!#REF!="Mayor"),CONCATENATE("R4C",Riesgos!#REF!),"")</f>
        <v>#REF!</v>
      </c>
      <c r="AH49" s="47" t="e">
        <f>IF(AND(Riesgos!#REF!="Muy Baja",Riesgos!#REF!="Catastrófico"),CONCATENATE("R4C",Riesgos!#REF!),"")</f>
        <v>#REF!</v>
      </c>
      <c r="AI49" s="48" t="e">
        <f>IF(AND(Riesgos!#REF!="Muy Baja",Riesgos!#REF!="Catastrófico"),CONCATENATE("R4C",Riesgos!#REF!),"")</f>
        <v>#REF!</v>
      </c>
      <c r="AJ49" s="48" t="e">
        <f>IF(AND(Riesgos!#REF!="Muy Baja",Riesgos!#REF!="Catastrófico"),CONCATENATE("R4C",Riesgos!#REF!),"")</f>
        <v>#REF!</v>
      </c>
      <c r="AK49" s="48" t="e">
        <f>IF(AND(Riesgos!#REF!="Muy Baja",Riesgos!#REF!="Catastrófico"),CONCATENATE("R4C",Riesgos!#REF!),"")</f>
        <v>#REF!</v>
      </c>
      <c r="AL49" s="48" t="e">
        <f>IF(AND(Riesgos!#REF!="Muy Baja",Riesgos!#REF!="Catastrófico"),CONCATENATE("R4C",Riesgos!#REF!),"")</f>
        <v>#REF!</v>
      </c>
      <c r="AM49" s="49" t="e">
        <f>IF(AND(Riesgos!#REF!="Muy Baja",Riesgos!#REF!="Catastrófico"),CONCATENATE("R4C",Riesgos!#REF!),"")</f>
        <v>#REF!</v>
      </c>
      <c r="AN49" s="75"/>
      <c r="AO49" s="75"/>
      <c r="AP49" s="75"/>
      <c r="AQ49" s="75"/>
      <c r="AR49" s="75"/>
      <c r="AS49" s="75"/>
      <c r="AT49" s="75"/>
      <c r="AU49" s="75"/>
      <c r="AV49" s="75"/>
      <c r="AW49" s="75"/>
      <c r="AX49" s="75"/>
      <c r="AY49" s="75"/>
      <c r="AZ49" s="75"/>
      <c r="BA49" s="75"/>
      <c r="BB49" s="75"/>
      <c r="BC49" s="75"/>
      <c r="BD49" s="75"/>
      <c r="BE49" s="75"/>
      <c r="BF49" s="75"/>
      <c r="BG49" s="75"/>
      <c r="BH49" s="75"/>
      <c r="BI49" s="75"/>
      <c r="BJ49" s="75"/>
      <c r="BK49" s="75"/>
      <c r="BL49" s="75"/>
      <c r="BM49" s="75"/>
      <c r="BN49" s="75"/>
      <c r="BO49" s="75"/>
      <c r="BP49" s="75"/>
      <c r="BQ49" s="75"/>
      <c r="BR49" s="75"/>
      <c r="BS49" s="75"/>
      <c r="BT49" s="75"/>
      <c r="BU49" s="75"/>
      <c r="BV49" s="75"/>
      <c r="BW49" s="75"/>
      <c r="BX49" s="75"/>
      <c r="BY49" s="75"/>
      <c r="BZ49" s="75"/>
      <c r="CA49" s="75"/>
      <c r="CB49" s="75"/>
    </row>
    <row r="50" spans="1:80" ht="15" customHeight="1" x14ac:dyDescent="0.25">
      <c r="A50" s="75"/>
      <c r="B50" s="579"/>
      <c r="C50" s="579"/>
      <c r="D50" s="580"/>
      <c r="E50" s="711"/>
      <c r="F50" s="710"/>
      <c r="G50" s="710"/>
      <c r="H50" s="710"/>
      <c r="I50" s="726"/>
      <c r="J50" s="68" t="e">
        <f>IF(AND(Riesgos!#REF!="Muy Baja",Riesgos!#REF!="Leve"),CONCATENATE("R5C",Riesgos!#REF!),"")</f>
        <v>#REF!</v>
      </c>
      <c r="K50" s="69" t="e">
        <f>IF(AND(Riesgos!#REF!="Muy Baja",Riesgos!#REF!="Leve"),CONCATENATE("R5C",Riesgos!#REF!),"")</f>
        <v>#REF!</v>
      </c>
      <c r="L50" s="69" t="e">
        <f>IF(AND(Riesgos!#REF!="Muy Baja",Riesgos!#REF!="Leve"),CONCATENATE("R5C",Riesgos!#REF!),"")</f>
        <v>#REF!</v>
      </c>
      <c r="M50" s="69" t="e">
        <f>IF(AND(Riesgos!#REF!="Muy Baja",Riesgos!#REF!="Leve"),CONCATENATE("R5C",Riesgos!#REF!),"")</f>
        <v>#REF!</v>
      </c>
      <c r="N50" s="69" t="e">
        <f>IF(AND(Riesgos!#REF!="Muy Baja",Riesgos!#REF!="Leve"),CONCATENATE("R5C",Riesgos!#REF!),"")</f>
        <v>#REF!</v>
      </c>
      <c r="O50" s="70" t="e">
        <f>IF(AND(Riesgos!#REF!="Muy Baja",Riesgos!#REF!="Leve"),CONCATENATE("R5C",Riesgos!#REF!),"")</f>
        <v>#REF!</v>
      </c>
      <c r="P50" s="68" t="e">
        <f>IF(AND(Riesgos!#REF!="Muy Baja",Riesgos!#REF!="Menor"),CONCATENATE("R5C",Riesgos!#REF!),"")</f>
        <v>#REF!</v>
      </c>
      <c r="Q50" s="69" t="e">
        <f>IF(AND(Riesgos!#REF!="Muy Baja",Riesgos!#REF!="Menor"),CONCATENATE("R5C",Riesgos!#REF!),"")</f>
        <v>#REF!</v>
      </c>
      <c r="R50" s="69" t="e">
        <f>IF(AND(Riesgos!#REF!="Muy Baja",Riesgos!#REF!="Menor"),CONCATENATE("R5C",Riesgos!#REF!),"")</f>
        <v>#REF!</v>
      </c>
      <c r="S50" s="69" t="e">
        <f>IF(AND(Riesgos!#REF!="Muy Baja",Riesgos!#REF!="Menor"),CONCATENATE("R5C",Riesgos!#REF!),"")</f>
        <v>#REF!</v>
      </c>
      <c r="T50" s="69" t="e">
        <f>IF(AND(Riesgos!#REF!="Muy Baja",Riesgos!#REF!="Menor"),CONCATENATE("R5C",Riesgos!#REF!),"")</f>
        <v>#REF!</v>
      </c>
      <c r="U50" s="70" t="e">
        <f>IF(AND(Riesgos!#REF!="Muy Baja",Riesgos!#REF!="Menor"),CONCATENATE("R5C",Riesgos!#REF!),"")</f>
        <v>#REF!</v>
      </c>
      <c r="V50" s="59" t="e">
        <f>IF(AND(Riesgos!#REF!="Muy Baja",Riesgos!#REF!="Moderado"),CONCATENATE("R5C",Riesgos!#REF!),"")</f>
        <v>#REF!</v>
      </c>
      <c r="W50" s="60" t="e">
        <f>IF(AND(Riesgos!#REF!="Muy Baja",Riesgos!#REF!="Moderado"),CONCATENATE("R5C",Riesgos!#REF!),"")</f>
        <v>#REF!</v>
      </c>
      <c r="X50" s="60" t="e">
        <f>IF(AND(Riesgos!#REF!="Muy Baja",Riesgos!#REF!="Moderado"),CONCATENATE("R5C",Riesgos!#REF!),"")</f>
        <v>#REF!</v>
      </c>
      <c r="Y50" s="60" t="e">
        <f>IF(AND(Riesgos!#REF!="Muy Baja",Riesgos!#REF!="Moderado"),CONCATENATE("R5C",Riesgos!#REF!),"")</f>
        <v>#REF!</v>
      </c>
      <c r="Z50" s="60" t="e">
        <f>IF(AND(Riesgos!#REF!="Muy Baja",Riesgos!#REF!="Moderado"),CONCATENATE("R5C",Riesgos!#REF!),"")</f>
        <v>#REF!</v>
      </c>
      <c r="AA50" s="61" t="e">
        <f>IF(AND(Riesgos!#REF!="Muy Baja",Riesgos!#REF!="Moderado"),CONCATENATE("R5C",Riesgos!#REF!),"")</f>
        <v>#REF!</v>
      </c>
      <c r="AB50" s="44" t="e">
        <f>IF(AND(Riesgos!#REF!="Muy Baja",Riesgos!#REF!="Mayor"),CONCATENATE("R5C",Riesgos!#REF!),"")</f>
        <v>#REF!</v>
      </c>
      <c r="AC50" s="45" t="e">
        <f>IF(AND(Riesgos!#REF!="Muy Baja",Riesgos!#REF!="Mayor"),CONCATENATE("R5C",Riesgos!#REF!),"")</f>
        <v>#REF!</v>
      </c>
      <c r="AD50" s="45" t="e">
        <f>IF(AND(Riesgos!#REF!="Muy Baja",Riesgos!#REF!="Mayor"),CONCATENATE("R5C",Riesgos!#REF!),"")</f>
        <v>#REF!</v>
      </c>
      <c r="AE50" s="45" t="e">
        <f>IF(AND(Riesgos!#REF!="Muy Baja",Riesgos!#REF!="Mayor"),CONCATENATE("R5C",Riesgos!#REF!),"")</f>
        <v>#REF!</v>
      </c>
      <c r="AF50" s="45" t="e">
        <f>IF(AND(Riesgos!#REF!="Muy Baja",Riesgos!#REF!="Mayor"),CONCATENATE("R5C",Riesgos!#REF!),"")</f>
        <v>#REF!</v>
      </c>
      <c r="AG50" s="46" t="e">
        <f>IF(AND(Riesgos!#REF!="Muy Baja",Riesgos!#REF!="Mayor"),CONCATENATE("R5C",Riesgos!#REF!),"")</f>
        <v>#REF!</v>
      </c>
      <c r="AH50" s="47" t="e">
        <f>IF(AND(Riesgos!#REF!="Muy Baja",Riesgos!#REF!="Catastrófico"),CONCATENATE("R5C",Riesgos!#REF!),"")</f>
        <v>#REF!</v>
      </c>
      <c r="AI50" s="48" t="e">
        <f>IF(AND(Riesgos!#REF!="Muy Baja",Riesgos!#REF!="Catastrófico"),CONCATENATE("R5C",Riesgos!#REF!),"")</f>
        <v>#REF!</v>
      </c>
      <c r="AJ50" s="48" t="e">
        <f>IF(AND(Riesgos!#REF!="Muy Baja",Riesgos!#REF!="Catastrófico"),CONCATENATE("R5C",Riesgos!#REF!),"")</f>
        <v>#REF!</v>
      </c>
      <c r="AK50" s="48" t="e">
        <f>IF(AND(Riesgos!#REF!="Muy Baja",Riesgos!#REF!="Catastrófico"),CONCATENATE("R5C",Riesgos!#REF!),"")</f>
        <v>#REF!</v>
      </c>
      <c r="AL50" s="48" t="e">
        <f>IF(AND(Riesgos!#REF!="Muy Baja",Riesgos!#REF!="Catastrófico"),CONCATENATE("R5C",Riesgos!#REF!),"")</f>
        <v>#REF!</v>
      </c>
      <c r="AM50" s="49" t="e">
        <f>IF(AND(Riesgos!#REF!="Muy Baja",Riesgos!#REF!="Catastrófico"),CONCATENATE("R5C",Riesgos!#REF!),"")</f>
        <v>#REF!</v>
      </c>
      <c r="AN50" s="75"/>
      <c r="AO50" s="75"/>
      <c r="AP50" s="75"/>
      <c r="AQ50" s="75"/>
      <c r="AR50" s="75"/>
      <c r="AS50" s="75"/>
      <c r="AT50" s="75"/>
      <c r="AU50" s="75"/>
      <c r="AV50" s="75"/>
      <c r="AW50" s="75"/>
      <c r="AX50" s="75"/>
      <c r="AY50" s="75"/>
      <c r="AZ50" s="75"/>
      <c r="BA50" s="75"/>
      <c r="BB50" s="75"/>
      <c r="BC50" s="75"/>
      <c r="BD50" s="75"/>
      <c r="BE50" s="75"/>
      <c r="BF50" s="75"/>
      <c r="BG50" s="75"/>
      <c r="BH50" s="75"/>
      <c r="BI50" s="75"/>
      <c r="BJ50" s="75"/>
      <c r="BK50" s="75"/>
      <c r="BL50" s="75"/>
      <c r="BM50" s="75"/>
      <c r="BN50" s="75"/>
      <c r="BO50" s="75"/>
      <c r="BP50" s="75"/>
      <c r="BQ50" s="75"/>
      <c r="BR50" s="75"/>
      <c r="BS50" s="75"/>
      <c r="BT50" s="75"/>
      <c r="BU50" s="75"/>
      <c r="BV50" s="75"/>
      <c r="BW50" s="75"/>
      <c r="BX50" s="75"/>
      <c r="BY50" s="75"/>
      <c r="BZ50" s="75"/>
      <c r="CA50" s="75"/>
      <c r="CB50" s="75"/>
    </row>
    <row r="51" spans="1:80" ht="15" customHeight="1" x14ac:dyDescent="0.25">
      <c r="A51" s="75"/>
      <c r="B51" s="579"/>
      <c r="C51" s="579"/>
      <c r="D51" s="580"/>
      <c r="E51" s="711"/>
      <c r="F51" s="710"/>
      <c r="G51" s="710"/>
      <c r="H51" s="710"/>
      <c r="I51" s="726"/>
      <c r="J51" s="68" t="e">
        <f>IF(AND(Riesgos!#REF!="Muy Baja",Riesgos!#REF!="Leve"),CONCATENATE("R6C",Riesgos!#REF!),"")</f>
        <v>#REF!</v>
      </c>
      <c r="K51" s="69" t="e">
        <f>IF(AND(Riesgos!#REF!="Muy Baja",Riesgos!#REF!="Leve"),CONCATENATE("R6C",Riesgos!#REF!),"")</f>
        <v>#REF!</v>
      </c>
      <c r="L51" s="69" t="e">
        <f>IF(AND(Riesgos!#REF!="Muy Baja",Riesgos!#REF!="Leve"),CONCATENATE("R6C",Riesgos!#REF!),"")</f>
        <v>#REF!</v>
      </c>
      <c r="M51" s="69" t="e">
        <f>IF(AND(Riesgos!#REF!="Muy Baja",Riesgos!#REF!="Leve"),CONCATENATE("R6C",Riesgos!#REF!),"")</f>
        <v>#REF!</v>
      </c>
      <c r="N51" s="69" t="e">
        <f>IF(AND(Riesgos!#REF!="Muy Baja",Riesgos!#REF!="Leve"),CONCATENATE("R6C",Riesgos!#REF!),"")</f>
        <v>#REF!</v>
      </c>
      <c r="O51" s="70" t="e">
        <f>IF(AND(Riesgos!#REF!="Muy Baja",Riesgos!#REF!="Leve"),CONCATENATE("R6C",Riesgos!#REF!),"")</f>
        <v>#REF!</v>
      </c>
      <c r="P51" s="68" t="e">
        <f>IF(AND(Riesgos!#REF!="Muy Baja",Riesgos!#REF!="Menor"),CONCATENATE("R6C",Riesgos!#REF!),"")</f>
        <v>#REF!</v>
      </c>
      <c r="Q51" s="69" t="e">
        <f>IF(AND(Riesgos!#REF!="Muy Baja",Riesgos!#REF!="Menor"),CONCATENATE("R6C",Riesgos!#REF!),"")</f>
        <v>#REF!</v>
      </c>
      <c r="R51" s="69" t="e">
        <f>IF(AND(Riesgos!#REF!="Muy Baja",Riesgos!#REF!="Menor"),CONCATENATE("R6C",Riesgos!#REF!),"")</f>
        <v>#REF!</v>
      </c>
      <c r="S51" s="69" t="e">
        <f>IF(AND(Riesgos!#REF!="Muy Baja",Riesgos!#REF!="Menor"),CONCATENATE("R6C",Riesgos!#REF!),"")</f>
        <v>#REF!</v>
      </c>
      <c r="T51" s="69" t="e">
        <f>IF(AND(Riesgos!#REF!="Muy Baja",Riesgos!#REF!="Menor"),CONCATENATE("R6C",Riesgos!#REF!),"")</f>
        <v>#REF!</v>
      </c>
      <c r="U51" s="70" t="e">
        <f>IF(AND(Riesgos!#REF!="Muy Baja",Riesgos!#REF!="Menor"),CONCATENATE("R6C",Riesgos!#REF!),"")</f>
        <v>#REF!</v>
      </c>
      <c r="V51" s="59" t="e">
        <f>IF(AND(Riesgos!#REF!="Muy Baja",Riesgos!#REF!="Moderado"),CONCATENATE("R6C",Riesgos!#REF!),"")</f>
        <v>#REF!</v>
      </c>
      <c r="W51" s="60" t="e">
        <f>IF(AND(Riesgos!#REF!="Muy Baja",Riesgos!#REF!="Moderado"),CONCATENATE("R6C",Riesgos!#REF!),"")</f>
        <v>#REF!</v>
      </c>
      <c r="X51" s="60" t="e">
        <f>IF(AND(Riesgos!#REF!="Muy Baja",Riesgos!#REF!="Moderado"),CONCATENATE("R6C",Riesgos!#REF!),"")</f>
        <v>#REF!</v>
      </c>
      <c r="Y51" s="60" t="e">
        <f>IF(AND(Riesgos!#REF!="Muy Baja",Riesgos!#REF!="Moderado"),CONCATENATE("R6C",Riesgos!#REF!),"")</f>
        <v>#REF!</v>
      </c>
      <c r="Z51" s="60" t="e">
        <f>IF(AND(Riesgos!#REF!="Muy Baja",Riesgos!#REF!="Moderado"),CONCATENATE("R6C",Riesgos!#REF!),"")</f>
        <v>#REF!</v>
      </c>
      <c r="AA51" s="61" t="e">
        <f>IF(AND(Riesgos!#REF!="Muy Baja",Riesgos!#REF!="Moderado"),CONCATENATE("R6C",Riesgos!#REF!),"")</f>
        <v>#REF!</v>
      </c>
      <c r="AB51" s="44" t="e">
        <f>IF(AND(Riesgos!#REF!="Muy Baja",Riesgos!#REF!="Mayor"),CONCATENATE("R6C",Riesgos!#REF!),"")</f>
        <v>#REF!</v>
      </c>
      <c r="AC51" s="45" t="e">
        <f>IF(AND(Riesgos!#REF!="Muy Baja",Riesgos!#REF!="Mayor"),CONCATENATE("R6C",Riesgos!#REF!),"")</f>
        <v>#REF!</v>
      </c>
      <c r="AD51" s="45" t="e">
        <f>IF(AND(Riesgos!#REF!="Muy Baja",Riesgos!#REF!="Mayor"),CONCATENATE("R6C",Riesgos!#REF!),"")</f>
        <v>#REF!</v>
      </c>
      <c r="AE51" s="45" t="e">
        <f>IF(AND(Riesgos!#REF!="Muy Baja",Riesgos!#REF!="Mayor"),CONCATENATE("R6C",Riesgos!#REF!),"")</f>
        <v>#REF!</v>
      </c>
      <c r="AF51" s="45" t="e">
        <f>IF(AND(Riesgos!#REF!="Muy Baja",Riesgos!#REF!="Mayor"),CONCATENATE("R6C",Riesgos!#REF!),"")</f>
        <v>#REF!</v>
      </c>
      <c r="AG51" s="46" t="e">
        <f>IF(AND(Riesgos!#REF!="Muy Baja",Riesgos!#REF!="Mayor"),CONCATENATE("R6C",Riesgos!#REF!),"")</f>
        <v>#REF!</v>
      </c>
      <c r="AH51" s="47" t="e">
        <f>IF(AND(Riesgos!#REF!="Muy Baja",Riesgos!#REF!="Catastrófico"),CONCATENATE("R6C",Riesgos!#REF!),"")</f>
        <v>#REF!</v>
      </c>
      <c r="AI51" s="48" t="e">
        <f>IF(AND(Riesgos!#REF!="Muy Baja",Riesgos!#REF!="Catastrófico"),CONCATENATE("R6C",Riesgos!#REF!),"")</f>
        <v>#REF!</v>
      </c>
      <c r="AJ51" s="48" t="e">
        <f>IF(AND(Riesgos!#REF!="Muy Baja",Riesgos!#REF!="Catastrófico"),CONCATENATE("R6C",Riesgos!#REF!),"")</f>
        <v>#REF!</v>
      </c>
      <c r="AK51" s="48" t="e">
        <f>IF(AND(Riesgos!#REF!="Muy Baja",Riesgos!#REF!="Catastrófico"),CONCATENATE("R6C",Riesgos!#REF!),"")</f>
        <v>#REF!</v>
      </c>
      <c r="AL51" s="48" t="e">
        <f>IF(AND(Riesgos!#REF!="Muy Baja",Riesgos!#REF!="Catastrófico"),CONCATENATE("R6C",Riesgos!#REF!),"")</f>
        <v>#REF!</v>
      </c>
      <c r="AM51" s="49" t="e">
        <f>IF(AND(Riesgos!#REF!="Muy Baja",Riesgos!#REF!="Catastrófico"),CONCATENATE("R6C",Riesgos!#REF!),"")</f>
        <v>#REF!</v>
      </c>
      <c r="AN51" s="75"/>
      <c r="AO51" s="75"/>
      <c r="AP51" s="75"/>
      <c r="AQ51" s="75"/>
      <c r="AR51" s="75"/>
      <c r="AS51" s="75"/>
      <c r="AT51" s="75"/>
      <c r="AU51" s="75"/>
      <c r="AV51" s="75"/>
      <c r="AW51" s="75"/>
      <c r="AX51" s="75"/>
      <c r="AY51" s="75"/>
      <c r="AZ51" s="75"/>
      <c r="BA51" s="75"/>
      <c r="BB51" s="75"/>
      <c r="BC51" s="75"/>
      <c r="BD51" s="75"/>
      <c r="BE51" s="75"/>
      <c r="BF51" s="75"/>
      <c r="BG51" s="75"/>
      <c r="BH51" s="75"/>
      <c r="BI51" s="75"/>
      <c r="BJ51" s="75"/>
      <c r="BK51" s="75"/>
      <c r="BL51" s="75"/>
      <c r="BM51" s="75"/>
      <c r="BN51" s="75"/>
      <c r="BO51" s="75"/>
      <c r="BP51" s="75"/>
      <c r="BQ51" s="75"/>
      <c r="BR51" s="75"/>
      <c r="BS51" s="75"/>
      <c r="BT51" s="75"/>
      <c r="BU51" s="75"/>
      <c r="BV51" s="75"/>
      <c r="BW51" s="75"/>
      <c r="BX51" s="75"/>
      <c r="BY51" s="75"/>
      <c r="BZ51" s="75"/>
      <c r="CA51" s="75"/>
      <c r="CB51" s="75"/>
    </row>
    <row r="52" spans="1:80" ht="15" customHeight="1" x14ac:dyDescent="0.25">
      <c r="A52" s="75"/>
      <c r="B52" s="579"/>
      <c r="C52" s="579"/>
      <c r="D52" s="580"/>
      <c r="E52" s="711"/>
      <c r="F52" s="710"/>
      <c r="G52" s="710"/>
      <c r="H52" s="710"/>
      <c r="I52" s="726"/>
      <c r="J52" s="68" t="e">
        <f>IF(AND(Riesgos!#REF!="Muy Baja",Riesgos!#REF!="Leve"),CONCATENATE("R7C",Riesgos!#REF!),"")</f>
        <v>#REF!</v>
      </c>
      <c r="K52" s="69" t="e">
        <f>IF(AND(Riesgos!#REF!="Muy Baja",Riesgos!#REF!="Leve"),CONCATENATE("R7C",Riesgos!#REF!),"")</f>
        <v>#REF!</v>
      </c>
      <c r="L52" s="69" t="e">
        <f>IF(AND(Riesgos!#REF!="Muy Baja",Riesgos!#REF!="Leve"),CONCATENATE("R7C",Riesgos!#REF!),"")</f>
        <v>#REF!</v>
      </c>
      <c r="M52" s="69" t="e">
        <f>IF(AND(Riesgos!#REF!="Muy Baja",Riesgos!#REF!="Leve"),CONCATENATE("R7C",Riesgos!#REF!),"")</f>
        <v>#REF!</v>
      </c>
      <c r="N52" s="69" t="e">
        <f>IF(AND(Riesgos!#REF!="Muy Baja",Riesgos!#REF!="Leve"),CONCATENATE("R7C",Riesgos!#REF!),"")</f>
        <v>#REF!</v>
      </c>
      <c r="O52" s="70" t="e">
        <f>IF(AND(Riesgos!#REF!="Muy Baja",Riesgos!#REF!="Leve"),CONCATENATE("R7C",Riesgos!#REF!),"")</f>
        <v>#REF!</v>
      </c>
      <c r="P52" s="68" t="e">
        <f>IF(AND(Riesgos!#REF!="Muy Baja",Riesgos!#REF!="Menor"),CONCATENATE("R7C",Riesgos!#REF!),"")</f>
        <v>#REF!</v>
      </c>
      <c r="Q52" s="69" t="e">
        <f>IF(AND(Riesgos!#REF!="Muy Baja",Riesgos!#REF!="Menor"),CONCATENATE("R7C",Riesgos!#REF!),"")</f>
        <v>#REF!</v>
      </c>
      <c r="R52" s="69" t="e">
        <f>IF(AND(Riesgos!#REF!="Muy Baja",Riesgos!#REF!="Menor"),CONCATENATE("R7C",Riesgos!#REF!),"")</f>
        <v>#REF!</v>
      </c>
      <c r="S52" s="69" t="e">
        <f>IF(AND(Riesgos!#REF!="Muy Baja",Riesgos!#REF!="Menor"),CONCATENATE("R7C",Riesgos!#REF!),"")</f>
        <v>#REF!</v>
      </c>
      <c r="T52" s="69" t="e">
        <f>IF(AND(Riesgos!#REF!="Muy Baja",Riesgos!#REF!="Menor"),CONCATENATE("R7C",Riesgos!#REF!),"")</f>
        <v>#REF!</v>
      </c>
      <c r="U52" s="70" t="e">
        <f>IF(AND(Riesgos!#REF!="Muy Baja",Riesgos!#REF!="Menor"),CONCATENATE("R7C",Riesgos!#REF!),"")</f>
        <v>#REF!</v>
      </c>
      <c r="V52" s="59" t="e">
        <f>IF(AND(Riesgos!#REF!="Muy Baja",Riesgos!#REF!="Moderado"),CONCATENATE("R7C",Riesgos!#REF!),"")</f>
        <v>#REF!</v>
      </c>
      <c r="W52" s="60" t="e">
        <f>IF(AND(Riesgos!#REF!="Muy Baja",Riesgos!#REF!="Moderado"),CONCATENATE("R7C",Riesgos!#REF!),"")</f>
        <v>#REF!</v>
      </c>
      <c r="X52" s="60" t="e">
        <f>IF(AND(Riesgos!#REF!="Muy Baja",Riesgos!#REF!="Moderado"),CONCATENATE("R7C",Riesgos!#REF!),"")</f>
        <v>#REF!</v>
      </c>
      <c r="Y52" s="60" t="e">
        <f>IF(AND(Riesgos!#REF!="Muy Baja",Riesgos!#REF!="Moderado"),CONCATENATE("R7C",Riesgos!#REF!),"")</f>
        <v>#REF!</v>
      </c>
      <c r="Z52" s="60" t="e">
        <f>IF(AND(Riesgos!#REF!="Muy Baja",Riesgos!#REF!="Moderado"),CONCATENATE("R7C",Riesgos!#REF!),"")</f>
        <v>#REF!</v>
      </c>
      <c r="AA52" s="61" t="e">
        <f>IF(AND(Riesgos!#REF!="Muy Baja",Riesgos!#REF!="Moderado"),CONCATENATE("R7C",Riesgos!#REF!),"")</f>
        <v>#REF!</v>
      </c>
      <c r="AB52" s="44" t="e">
        <f>IF(AND(Riesgos!#REF!="Muy Baja",Riesgos!#REF!="Mayor"),CONCATENATE("R7C",Riesgos!#REF!),"")</f>
        <v>#REF!</v>
      </c>
      <c r="AC52" s="45" t="e">
        <f>IF(AND(Riesgos!#REF!="Muy Baja",Riesgos!#REF!="Mayor"),CONCATENATE("R7C",Riesgos!#REF!),"")</f>
        <v>#REF!</v>
      </c>
      <c r="AD52" s="45" t="e">
        <f>IF(AND(Riesgos!#REF!="Muy Baja",Riesgos!#REF!="Mayor"),CONCATENATE("R7C",Riesgos!#REF!),"")</f>
        <v>#REF!</v>
      </c>
      <c r="AE52" s="45" t="e">
        <f>IF(AND(Riesgos!#REF!="Muy Baja",Riesgos!#REF!="Mayor"),CONCATENATE("R7C",Riesgos!#REF!),"")</f>
        <v>#REF!</v>
      </c>
      <c r="AF52" s="45" t="e">
        <f>IF(AND(Riesgos!#REF!="Muy Baja",Riesgos!#REF!="Mayor"),CONCATENATE("R7C",Riesgos!#REF!),"")</f>
        <v>#REF!</v>
      </c>
      <c r="AG52" s="46" t="e">
        <f>IF(AND(Riesgos!#REF!="Muy Baja",Riesgos!#REF!="Mayor"),CONCATENATE("R7C",Riesgos!#REF!),"")</f>
        <v>#REF!</v>
      </c>
      <c r="AH52" s="47" t="e">
        <f>IF(AND(Riesgos!#REF!="Muy Baja",Riesgos!#REF!="Catastrófico"),CONCATENATE("R7C",Riesgos!#REF!),"")</f>
        <v>#REF!</v>
      </c>
      <c r="AI52" s="48" t="e">
        <f>IF(AND(Riesgos!#REF!="Muy Baja",Riesgos!#REF!="Catastrófico"),CONCATENATE("R7C",Riesgos!#REF!),"")</f>
        <v>#REF!</v>
      </c>
      <c r="AJ52" s="48" t="e">
        <f>IF(AND(Riesgos!#REF!="Muy Baja",Riesgos!#REF!="Catastrófico"),CONCATENATE("R7C",Riesgos!#REF!),"")</f>
        <v>#REF!</v>
      </c>
      <c r="AK52" s="48" t="e">
        <f>IF(AND(Riesgos!#REF!="Muy Baja",Riesgos!#REF!="Catastrófico"),CONCATENATE("R7C",Riesgos!#REF!),"")</f>
        <v>#REF!</v>
      </c>
      <c r="AL52" s="48" t="e">
        <f>IF(AND(Riesgos!#REF!="Muy Baja",Riesgos!#REF!="Catastrófico"),CONCATENATE("R7C",Riesgos!#REF!),"")</f>
        <v>#REF!</v>
      </c>
      <c r="AM52" s="49" t="e">
        <f>IF(AND(Riesgos!#REF!="Muy Baja",Riesgos!#REF!="Catastrófico"),CONCATENATE("R7C",Riesgos!#REF!),"")</f>
        <v>#REF!</v>
      </c>
      <c r="AN52" s="75"/>
      <c r="AO52" s="75"/>
      <c r="AP52" s="75"/>
      <c r="AQ52" s="75"/>
      <c r="AR52" s="75"/>
      <c r="AS52" s="75"/>
      <c r="AT52" s="75"/>
      <c r="AU52" s="75"/>
      <c r="AV52" s="75"/>
      <c r="AW52" s="75"/>
      <c r="AX52" s="75"/>
      <c r="AY52" s="75"/>
      <c r="AZ52" s="75"/>
      <c r="BA52" s="75"/>
      <c r="BB52" s="75"/>
      <c r="BC52" s="75"/>
      <c r="BD52" s="75"/>
      <c r="BE52" s="75"/>
      <c r="BF52" s="75"/>
      <c r="BG52" s="75"/>
      <c r="BH52" s="75"/>
      <c r="BI52" s="75"/>
      <c r="BJ52" s="75"/>
      <c r="BK52" s="75"/>
      <c r="BL52" s="75"/>
      <c r="BM52" s="75"/>
      <c r="BN52" s="75"/>
      <c r="BO52" s="75"/>
      <c r="BP52" s="75"/>
      <c r="BQ52" s="75"/>
      <c r="BR52" s="75"/>
      <c r="BS52" s="75"/>
      <c r="BT52" s="75"/>
      <c r="BU52" s="75"/>
      <c r="BV52" s="75"/>
      <c r="BW52" s="75"/>
      <c r="BX52" s="75"/>
      <c r="BY52" s="75"/>
      <c r="BZ52" s="75"/>
      <c r="CA52" s="75"/>
      <c r="CB52" s="75"/>
    </row>
    <row r="53" spans="1:80" ht="15" customHeight="1" x14ac:dyDescent="0.25">
      <c r="A53" s="75"/>
      <c r="B53" s="579"/>
      <c r="C53" s="579"/>
      <c r="D53" s="580"/>
      <c r="E53" s="711"/>
      <c r="F53" s="710"/>
      <c r="G53" s="710"/>
      <c r="H53" s="710"/>
      <c r="I53" s="726"/>
      <c r="J53" s="68" t="e">
        <f>IF(AND(Riesgos!#REF!="Muy Baja",Riesgos!#REF!="Leve"),CONCATENATE("R8C",Riesgos!#REF!),"")</f>
        <v>#REF!</v>
      </c>
      <c r="K53" s="69" t="e">
        <f>IF(AND(Riesgos!#REF!="Muy Baja",Riesgos!#REF!="Leve"),CONCATENATE("R8C",Riesgos!#REF!),"")</f>
        <v>#REF!</v>
      </c>
      <c r="L53" s="69" t="e">
        <f>IF(AND(Riesgos!#REF!="Muy Baja",Riesgos!#REF!="Leve"),CONCATENATE("R8C",Riesgos!#REF!),"")</f>
        <v>#REF!</v>
      </c>
      <c r="M53" s="69" t="e">
        <f>IF(AND(Riesgos!#REF!="Muy Baja",Riesgos!#REF!="Leve"),CONCATENATE("R8C",Riesgos!#REF!),"")</f>
        <v>#REF!</v>
      </c>
      <c r="N53" s="69" t="e">
        <f>IF(AND(Riesgos!#REF!="Muy Baja",Riesgos!#REF!="Leve"),CONCATENATE("R8C",Riesgos!#REF!),"")</f>
        <v>#REF!</v>
      </c>
      <c r="O53" s="70" t="e">
        <f>IF(AND(Riesgos!#REF!="Muy Baja",Riesgos!#REF!="Leve"),CONCATENATE("R8C",Riesgos!#REF!),"")</f>
        <v>#REF!</v>
      </c>
      <c r="P53" s="68" t="e">
        <f>IF(AND(Riesgos!#REF!="Muy Baja",Riesgos!#REF!="Menor"),CONCATENATE("R8C",Riesgos!#REF!),"")</f>
        <v>#REF!</v>
      </c>
      <c r="Q53" s="69" t="e">
        <f>IF(AND(Riesgos!#REF!="Muy Baja",Riesgos!#REF!="Menor"),CONCATENATE("R8C",Riesgos!#REF!),"")</f>
        <v>#REF!</v>
      </c>
      <c r="R53" s="69" t="e">
        <f>IF(AND(Riesgos!#REF!="Muy Baja",Riesgos!#REF!="Menor"),CONCATENATE("R8C",Riesgos!#REF!),"")</f>
        <v>#REF!</v>
      </c>
      <c r="S53" s="69" t="e">
        <f>IF(AND(Riesgos!#REF!="Muy Baja",Riesgos!#REF!="Menor"),CONCATENATE("R8C",Riesgos!#REF!),"")</f>
        <v>#REF!</v>
      </c>
      <c r="T53" s="69" t="e">
        <f>IF(AND(Riesgos!#REF!="Muy Baja",Riesgos!#REF!="Menor"),CONCATENATE("R8C",Riesgos!#REF!),"")</f>
        <v>#REF!</v>
      </c>
      <c r="U53" s="70" t="e">
        <f>IF(AND(Riesgos!#REF!="Muy Baja",Riesgos!#REF!="Menor"),CONCATENATE("R8C",Riesgos!#REF!),"")</f>
        <v>#REF!</v>
      </c>
      <c r="V53" s="59" t="e">
        <f>IF(AND(Riesgos!#REF!="Muy Baja",Riesgos!#REF!="Moderado"),CONCATENATE("R8C",Riesgos!#REF!),"")</f>
        <v>#REF!</v>
      </c>
      <c r="W53" s="60" t="e">
        <f>IF(AND(Riesgos!#REF!="Muy Baja",Riesgos!#REF!="Moderado"),CONCATENATE("R8C",Riesgos!#REF!),"")</f>
        <v>#REF!</v>
      </c>
      <c r="X53" s="60" t="e">
        <f>IF(AND(Riesgos!#REF!="Muy Baja",Riesgos!#REF!="Moderado"),CONCATENATE("R8C",Riesgos!#REF!),"")</f>
        <v>#REF!</v>
      </c>
      <c r="Y53" s="60" t="e">
        <f>IF(AND(Riesgos!#REF!="Muy Baja",Riesgos!#REF!="Moderado"),CONCATENATE("R8C",Riesgos!#REF!),"")</f>
        <v>#REF!</v>
      </c>
      <c r="Z53" s="60" t="e">
        <f>IF(AND(Riesgos!#REF!="Muy Baja",Riesgos!#REF!="Moderado"),CONCATENATE("R8C",Riesgos!#REF!),"")</f>
        <v>#REF!</v>
      </c>
      <c r="AA53" s="61" t="e">
        <f>IF(AND(Riesgos!#REF!="Muy Baja",Riesgos!#REF!="Moderado"),CONCATENATE("R8C",Riesgos!#REF!),"")</f>
        <v>#REF!</v>
      </c>
      <c r="AB53" s="44" t="e">
        <f>IF(AND(Riesgos!#REF!="Muy Baja",Riesgos!#REF!="Mayor"),CONCATENATE("R8C",Riesgos!#REF!),"")</f>
        <v>#REF!</v>
      </c>
      <c r="AC53" s="45" t="e">
        <f>IF(AND(Riesgos!#REF!="Muy Baja",Riesgos!#REF!="Mayor"),CONCATENATE("R8C",Riesgos!#REF!),"")</f>
        <v>#REF!</v>
      </c>
      <c r="AD53" s="45" t="e">
        <f>IF(AND(Riesgos!#REF!="Muy Baja",Riesgos!#REF!="Mayor"),CONCATENATE("R8C",Riesgos!#REF!),"")</f>
        <v>#REF!</v>
      </c>
      <c r="AE53" s="45" t="e">
        <f>IF(AND(Riesgos!#REF!="Muy Baja",Riesgos!#REF!="Mayor"),CONCATENATE("R8C",Riesgos!#REF!),"")</f>
        <v>#REF!</v>
      </c>
      <c r="AF53" s="45" t="e">
        <f>IF(AND(Riesgos!#REF!="Muy Baja",Riesgos!#REF!="Mayor"),CONCATENATE("R8C",Riesgos!#REF!),"")</f>
        <v>#REF!</v>
      </c>
      <c r="AG53" s="46" t="e">
        <f>IF(AND(Riesgos!#REF!="Muy Baja",Riesgos!#REF!="Mayor"),CONCATENATE("R8C",Riesgos!#REF!),"")</f>
        <v>#REF!</v>
      </c>
      <c r="AH53" s="47" t="e">
        <f>IF(AND(Riesgos!#REF!="Muy Baja",Riesgos!#REF!="Catastrófico"),CONCATENATE("R8C",Riesgos!#REF!),"")</f>
        <v>#REF!</v>
      </c>
      <c r="AI53" s="48" t="e">
        <f>IF(AND(Riesgos!#REF!="Muy Baja",Riesgos!#REF!="Catastrófico"),CONCATENATE("R8C",Riesgos!#REF!),"")</f>
        <v>#REF!</v>
      </c>
      <c r="AJ53" s="48" t="e">
        <f>IF(AND(Riesgos!#REF!="Muy Baja",Riesgos!#REF!="Catastrófico"),CONCATENATE("R8C",Riesgos!#REF!),"")</f>
        <v>#REF!</v>
      </c>
      <c r="AK53" s="48" t="e">
        <f>IF(AND(Riesgos!#REF!="Muy Baja",Riesgos!#REF!="Catastrófico"),CONCATENATE("R8C",Riesgos!#REF!),"")</f>
        <v>#REF!</v>
      </c>
      <c r="AL53" s="48" t="e">
        <f>IF(AND(Riesgos!#REF!="Muy Baja",Riesgos!#REF!="Catastrófico"),CONCATENATE("R8C",Riesgos!#REF!),"")</f>
        <v>#REF!</v>
      </c>
      <c r="AM53" s="49" t="e">
        <f>IF(AND(Riesgos!#REF!="Muy Baja",Riesgos!#REF!="Catastrófico"),CONCATENATE("R8C",Riesgos!#REF!),"")</f>
        <v>#REF!</v>
      </c>
      <c r="AN53" s="75"/>
      <c r="AO53" s="75"/>
      <c r="AP53" s="75"/>
      <c r="AQ53" s="75"/>
      <c r="AR53" s="75"/>
      <c r="AS53" s="75"/>
      <c r="AT53" s="75"/>
      <c r="AU53" s="75"/>
      <c r="AV53" s="75"/>
      <c r="AW53" s="75"/>
      <c r="AX53" s="75"/>
      <c r="AY53" s="75"/>
      <c r="AZ53" s="75"/>
      <c r="BA53" s="75"/>
      <c r="BB53" s="75"/>
      <c r="BC53" s="75"/>
      <c r="BD53" s="75"/>
      <c r="BE53" s="75"/>
      <c r="BF53" s="75"/>
      <c r="BG53" s="75"/>
      <c r="BH53" s="75"/>
      <c r="BI53" s="75"/>
      <c r="BJ53" s="75"/>
      <c r="BK53" s="75"/>
      <c r="BL53" s="75"/>
      <c r="BM53" s="75"/>
      <c r="BN53" s="75"/>
      <c r="BO53" s="75"/>
      <c r="BP53" s="75"/>
      <c r="BQ53" s="75"/>
      <c r="BR53" s="75"/>
      <c r="BS53" s="75"/>
      <c r="BT53" s="75"/>
      <c r="BU53" s="75"/>
      <c r="BV53" s="75"/>
      <c r="BW53" s="75"/>
      <c r="BX53" s="75"/>
      <c r="BY53" s="75"/>
      <c r="BZ53" s="75"/>
      <c r="CA53" s="75"/>
      <c r="CB53" s="75"/>
    </row>
    <row r="54" spans="1:80" ht="15" customHeight="1" x14ac:dyDescent="0.25">
      <c r="A54" s="75"/>
      <c r="B54" s="579"/>
      <c r="C54" s="579"/>
      <c r="D54" s="580"/>
      <c r="E54" s="711"/>
      <c r="F54" s="710"/>
      <c r="G54" s="710"/>
      <c r="H54" s="710"/>
      <c r="I54" s="726"/>
      <c r="J54" s="68" t="e">
        <f>IF(AND(Riesgos!#REF!="Muy Baja",Riesgos!#REF!="Leve"),CONCATENATE("R9C",Riesgos!#REF!),"")</f>
        <v>#REF!</v>
      </c>
      <c r="K54" s="69" t="e">
        <f>IF(AND(Riesgos!#REF!="Muy Baja",Riesgos!#REF!="Leve"),CONCATENATE("R9C",Riesgos!#REF!),"")</f>
        <v>#REF!</v>
      </c>
      <c r="L54" s="69" t="e">
        <f>IF(AND(Riesgos!#REF!="Muy Baja",Riesgos!#REF!="Leve"),CONCATENATE("R9C",Riesgos!#REF!),"")</f>
        <v>#REF!</v>
      </c>
      <c r="M54" s="69" t="e">
        <f>IF(AND(Riesgos!#REF!="Muy Baja",Riesgos!#REF!="Leve"),CONCATENATE("R9C",Riesgos!#REF!),"")</f>
        <v>#REF!</v>
      </c>
      <c r="N54" s="69" t="e">
        <f>IF(AND(Riesgos!#REF!="Muy Baja",Riesgos!#REF!="Leve"),CONCATENATE("R9C",Riesgos!#REF!),"")</f>
        <v>#REF!</v>
      </c>
      <c r="O54" s="70" t="e">
        <f>IF(AND(Riesgos!#REF!="Muy Baja",Riesgos!#REF!="Leve"),CONCATENATE("R9C",Riesgos!#REF!),"")</f>
        <v>#REF!</v>
      </c>
      <c r="P54" s="68" t="e">
        <f>IF(AND(Riesgos!#REF!="Muy Baja",Riesgos!#REF!="Menor"),CONCATENATE("R9C",Riesgos!#REF!),"")</f>
        <v>#REF!</v>
      </c>
      <c r="Q54" s="69" t="e">
        <f>IF(AND(Riesgos!#REF!="Muy Baja",Riesgos!#REF!="Menor"),CONCATENATE("R9C",Riesgos!#REF!),"")</f>
        <v>#REF!</v>
      </c>
      <c r="R54" s="69" t="e">
        <f>IF(AND(Riesgos!#REF!="Muy Baja",Riesgos!#REF!="Menor"),CONCATENATE("R9C",Riesgos!#REF!),"")</f>
        <v>#REF!</v>
      </c>
      <c r="S54" s="69" t="e">
        <f>IF(AND(Riesgos!#REF!="Muy Baja",Riesgos!#REF!="Menor"),CONCATENATE("R9C",Riesgos!#REF!),"")</f>
        <v>#REF!</v>
      </c>
      <c r="T54" s="69" t="e">
        <f>IF(AND(Riesgos!#REF!="Muy Baja",Riesgos!#REF!="Menor"),CONCATENATE("R9C",Riesgos!#REF!),"")</f>
        <v>#REF!</v>
      </c>
      <c r="U54" s="70" t="e">
        <f>IF(AND(Riesgos!#REF!="Muy Baja",Riesgos!#REF!="Menor"),CONCATENATE("R9C",Riesgos!#REF!),"")</f>
        <v>#REF!</v>
      </c>
      <c r="V54" s="59" t="e">
        <f>IF(AND(Riesgos!#REF!="Muy Baja",Riesgos!#REF!="Moderado"),CONCATENATE("R9C",Riesgos!#REF!),"")</f>
        <v>#REF!</v>
      </c>
      <c r="W54" s="60" t="e">
        <f>IF(AND(Riesgos!#REF!="Muy Baja",Riesgos!#REF!="Moderado"),CONCATENATE("R9C",Riesgos!#REF!),"")</f>
        <v>#REF!</v>
      </c>
      <c r="X54" s="60" t="e">
        <f>IF(AND(Riesgos!#REF!="Muy Baja",Riesgos!#REF!="Moderado"),CONCATENATE("R9C",Riesgos!#REF!),"")</f>
        <v>#REF!</v>
      </c>
      <c r="Y54" s="60" t="e">
        <f>IF(AND(Riesgos!#REF!="Muy Baja",Riesgos!#REF!="Moderado"),CONCATENATE("R9C",Riesgos!#REF!),"")</f>
        <v>#REF!</v>
      </c>
      <c r="Z54" s="60" t="e">
        <f>IF(AND(Riesgos!#REF!="Muy Baja",Riesgos!#REF!="Moderado"),CONCATENATE("R9C",Riesgos!#REF!),"")</f>
        <v>#REF!</v>
      </c>
      <c r="AA54" s="61" t="e">
        <f>IF(AND(Riesgos!#REF!="Muy Baja",Riesgos!#REF!="Moderado"),CONCATENATE("R9C",Riesgos!#REF!),"")</f>
        <v>#REF!</v>
      </c>
      <c r="AB54" s="44" t="e">
        <f>IF(AND(Riesgos!#REF!="Muy Baja",Riesgos!#REF!="Mayor"),CONCATENATE("R9C",Riesgos!#REF!),"")</f>
        <v>#REF!</v>
      </c>
      <c r="AC54" s="45" t="e">
        <f>IF(AND(Riesgos!#REF!="Muy Baja",Riesgos!#REF!="Mayor"),CONCATENATE("R9C",Riesgos!#REF!),"")</f>
        <v>#REF!</v>
      </c>
      <c r="AD54" s="45" t="e">
        <f>IF(AND(Riesgos!#REF!="Muy Baja",Riesgos!#REF!="Mayor"),CONCATENATE("R9C",Riesgos!#REF!),"")</f>
        <v>#REF!</v>
      </c>
      <c r="AE54" s="45" t="e">
        <f>IF(AND(Riesgos!#REF!="Muy Baja",Riesgos!#REF!="Mayor"),CONCATENATE("R9C",Riesgos!#REF!),"")</f>
        <v>#REF!</v>
      </c>
      <c r="AF54" s="45" t="e">
        <f>IF(AND(Riesgos!#REF!="Muy Baja",Riesgos!#REF!="Mayor"),CONCATENATE("R9C",Riesgos!#REF!),"")</f>
        <v>#REF!</v>
      </c>
      <c r="AG54" s="46" t="e">
        <f>IF(AND(Riesgos!#REF!="Muy Baja",Riesgos!#REF!="Mayor"),CONCATENATE("R9C",Riesgos!#REF!),"")</f>
        <v>#REF!</v>
      </c>
      <c r="AH54" s="47" t="e">
        <f>IF(AND(Riesgos!#REF!="Muy Baja",Riesgos!#REF!="Catastrófico"),CONCATENATE("R9C",Riesgos!#REF!),"")</f>
        <v>#REF!</v>
      </c>
      <c r="AI54" s="48" t="e">
        <f>IF(AND(Riesgos!#REF!="Muy Baja",Riesgos!#REF!="Catastrófico"),CONCATENATE("R9C",Riesgos!#REF!),"")</f>
        <v>#REF!</v>
      </c>
      <c r="AJ54" s="48" t="e">
        <f>IF(AND(Riesgos!#REF!="Muy Baja",Riesgos!#REF!="Catastrófico"),CONCATENATE("R9C",Riesgos!#REF!),"")</f>
        <v>#REF!</v>
      </c>
      <c r="AK54" s="48" t="e">
        <f>IF(AND(Riesgos!#REF!="Muy Baja",Riesgos!#REF!="Catastrófico"),CONCATENATE("R9C",Riesgos!#REF!),"")</f>
        <v>#REF!</v>
      </c>
      <c r="AL54" s="48" t="e">
        <f>IF(AND(Riesgos!#REF!="Muy Baja",Riesgos!#REF!="Catastrófico"),CONCATENATE("R9C",Riesgos!#REF!),"")</f>
        <v>#REF!</v>
      </c>
      <c r="AM54" s="49" t="e">
        <f>IF(AND(Riesgos!#REF!="Muy Baja",Riesgos!#REF!="Catastrófico"),CONCATENATE("R9C",Riesgos!#REF!),"")</f>
        <v>#REF!</v>
      </c>
      <c r="AN54" s="75"/>
      <c r="AO54" s="75"/>
      <c r="AP54" s="75"/>
      <c r="AQ54" s="75"/>
      <c r="AR54" s="75"/>
      <c r="AS54" s="75"/>
      <c r="AT54" s="75"/>
      <c r="AU54" s="75"/>
      <c r="AV54" s="75"/>
      <c r="AW54" s="75"/>
      <c r="AX54" s="75"/>
      <c r="AY54" s="75"/>
      <c r="AZ54" s="75"/>
      <c r="BA54" s="75"/>
      <c r="BB54" s="75"/>
      <c r="BC54" s="75"/>
      <c r="BD54" s="75"/>
      <c r="BE54" s="75"/>
      <c r="BF54" s="75"/>
      <c r="BG54" s="75"/>
      <c r="BH54" s="75"/>
      <c r="BI54" s="75"/>
      <c r="BJ54" s="75"/>
      <c r="BK54" s="75"/>
      <c r="BL54" s="75"/>
      <c r="BM54" s="75"/>
      <c r="BN54" s="75"/>
      <c r="BO54" s="75"/>
      <c r="BP54" s="75"/>
      <c r="BQ54" s="75"/>
      <c r="BR54" s="75"/>
      <c r="BS54" s="75"/>
      <c r="BT54" s="75"/>
      <c r="BU54" s="75"/>
      <c r="BV54" s="75"/>
      <c r="BW54" s="75"/>
      <c r="BX54" s="75"/>
      <c r="BY54" s="75"/>
      <c r="BZ54" s="75"/>
      <c r="CA54" s="75"/>
      <c r="CB54" s="75"/>
    </row>
    <row r="55" spans="1:80" ht="15.75" customHeight="1" thickBot="1" x14ac:dyDescent="0.3">
      <c r="A55" s="75"/>
      <c r="B55" s="579"/>
      <c r="C55" s="579"/>
      <c r="D55" s="580"/>
      <c r="E55" s="712"/>
      <c r="F55" s="713"/>
      <c r="G55" s="713"/>
      <c r="H55" s="713"/>
      <c r="I55" s="727"/>
      <c r="J55" s="71" t="e">
        <f>IF(AND(Riesgos!#REF!="Muy Baja",Riesgos!#REF!="Leve"),CONCATENATE("R10C",Riesgos!#REF!),"")</f>
        <v>#REF!</v>
      </c>
      <c r="K55" s="72" t="e">
        <f>IF(AND(Riesgos!#REF!="Muy Baja",Riesgos!#REF!="Leve"),CONCATENATE("R10C",Riesgos!#REF!),"")</f>
        <v>#REF!</v>
      </c>
      <c r="L55" s="72" t="e">
        <f>IF(AND(Riesgos!#REF!="Muy Baja",Riesgos!#REF!="Leve"),CONCATENATE("R10C",Riesgos!#REF!),"")</f>
        <v>#REF!</v>
      </c>
      <c r="M55" s="72" t="e">
        <f>IF(AND(Riesgos!#REF!="Muy Baja",Riesgos!#REF!="Leve"),CONCATENATE("R10C",Riesgos!#REF!),"")</f>
        <v>#REF!</v>
      </c>
      <c r="N55" s="72" t="e">
        <f>IF(AND(Riesgos!#REF!="Muy Baja",Riesgos!#REF!="Leve"),CONCATENATE("R10C",Riesgos!#REF!),"")</f>
        <v>#REF!</v>
      </c>
      <c r="O55" s="73" t="e">
        <f>IF(AND(Riesgos!#REF!="Muy Baja",Riesgos!#REF!="Leve"),CONCATENATE("R10C",Riesgos!#REF!),"")</f>
        <v>#REF!</v>
      </c>
      <c r="P55" s="71" t="e">
        <f>IF(AND(Riesgos!#REF!="Muy Baja",Riesgos!#REF!="Menor"),CONCATENATE("R10C",Riesgos!#REF!),"")</f>
        <v>#REF!</v>
      </c>
      <c r="Q55" s="72" t="e">
        <f>IF(AND(Riesgos!#REF!="Muy Baja",Riesgos!#REF!="Menor"),CONCATENATE("R10C",Riesgos!#REF!),"")</f>
        <v>#REF!</v>
      </c>
      <c r="R55" s="72" t="e">
        <f>IF(AND(Riesgos!#REF!="Muy Baja",Riesgos!#REF!="Menor"),CONCATENATE("R10C",Riesgos!#REF!),"")</f>
        <v>#REF!</v>
      </c>
      <c r="S55" s="72" t="e">
        <f>IF(AND(Riesgos!#REF!="Muy Baja",Riesgos!#REF!="Menor"),CONCATENATE("R10C",Riesgos!#REF!),"")</f>
        <v>#REF!</v>
      </c>
      <c r="T55" s="72" t="e">
        <f>IF(AND(Riesgos!#REF!="Muy Baja",Riesgos!#REF!="Menor"),CONCATENATE("R10C",Riesgos!#REF!),"")</f>
        <v>#REF!</v>
      </c>
      <c r="U55" s="73" t="e">
        <f>IF(AND(Riesgos!#REF!="Muy Baja",Riesgos!#REF!="Menor"),CONCATENATE("R10C",Riesgos!#REF!),"")</f>
        <v>#REF!</v>
      </c>
      <c r="V55" s="62" t="e">
        <f>IF(AND(Riesgos!#REF!="Muy Baja",Riesgos!#REF!="Moderado"),CONCATENATE("R10C",Riesgos!#REF!),"")</f>
        <v>#REF!</v>
      </c>
      <c r="W55" s="63" t="e">
        <f>IF(AND(Riesgos!#REF!="Muy Baja",Riesgos!#REF!="Moderado"),CONCATENATE("R10C",Riesgos!#REF!),"")</f>
        <v>#REF!</v>
      </c>
      <c r="X55" s="63" t="e">
        <f>IF(AND(Riesgos!#REF!="Muy Baja",Riesgos!#REF!="Moderado"),CONCATENATE("R10C",Riesgos!#REF!),"")</f>
        <v>#REF!</v>
      </c>
      <c r="Y55" s="63" t="e">
        <f>IF(AND(Riesgos!#REF!="Muy Baja",Riesgos!#REF!="Moderado"),CONCATENATE("R10C",Riesgos!#REF!),"")</f>
        <v>#REF!</v>
      </c>
      <c r="Z55" s="63" t="e">
        <f>IF(AND(Riesgos!#REF!="Muy Baja",Riesgos!#REF!="Moderado"),CONCATENATE("R10C",Riesgos!#REF!),"")</f>
        <v>#REF!</v>
      </c>
      <c r="AA55" s="64" t="e">
        <f>IF(AND(Riesgos!#REF!="Muy Baja",Riesgos!#REF!="Moderado"),CONCATENATE("R10C",Riesgos!#REF!),"")</f>
        <v>#REF!</v>
      </c>
      <c r="AB55" s="50" t="e">
        <f>IF(AND(Riesgos!#REF!="Muy Baja",Riesgos!#REF!="Mayor"),CONCATENATE("R10C",Riesgos!#REF!),"")</f>
        <v>#REF!</v>
      </c>
      <c r="AC55" s="51" t="e">
        <f>IF(AND(Riesgos!#REF!="Muy Baja",Riesgos!#REF!="Mayor"),CONCATENATE("R10C",Riesgos!#REF!),"")</f>
        <v>#REF!</v>
      </c>
      <c r="AD55" s="51" t="e">
        <f>IF(AND(Riesgos!#REF!="Muy Baja",Riesgos!#REF!="Mayor"),CONCATENATE("R10C",Riesgos!#REF!),"")</f>
        <v>#REF!</v>
      </c>
      <c r="AE55" s="51" t="e">
        <f>IF(AND(Riesgos!#REF!="Muy Baja",Riesgos!#REF!="Mayor"),CONCATENATE("R10C",Riesgos!#REF!),"")</f>
        <v>#REF!</v>
      </c>
      <c r="AF55" s="51" t="e">
        <f>IF(AND(Riesgos!#REF!="Muy Baja",Riesgos!#REF!="Mayor"),CONCATENATE("R10C",Riesgos!#REF!),"")</f>
        <v>#REF!</v>
      </c>
      <c r="AG55" s="52" t="e">
        <f>IF(AND(Riesgos!#REF!="Muy Baja",Riesgos!#REF!="Mayor"),CONCATENATE("R10C",Riesgos!#REF!),"")</f>
        <v>#REF!</v>
      </c>
      <c r="AH55" s="53" t="e">
        <f>IF(AND(Riesgos!#REF!="Muy Baja",Riesgos!#REF!="Catastrófico"),CONCATENATE("R10C",Riesgos!#REF!),"")</f>
        <v>#REF!</v>
      </c>
      <c r="AI55" s="54" t="e">
        <f>IF(AND(Riesgos!#REF!="Muy Baja",Riesgos!#REF!="Catastrófico"),CONCATENATE("R10C",Riesgos!#REF!),"")</f>
        <v>#REF!</v>
      </c>
      <c r="AJ55" s="54" t="e">
        <f>IF(AND(Riesgos!#REF!="Muy Baja",Riesgos!#REF!="Catastrófico"),CONCATENATE("R10C",Riesgos!#REF!),"")</f>
        <v>#REF!</v>
      </c>
      <c r="AK55" s="54" t="e">
        <f>IF(AND(Riesgos!#REF!="Muy Baja",Riesgos!#REF!="Catastrófico"),CONCATENATE("R10C",Riesgos!#REF!),"")</f>
        <v>#REF!</v>
      </c>
      <c r="AL55" s="54" t="e">
        <f>IF(AND(Riesgos!#REF!="Muy Baja",Riesgos!#REF!="Catastrófico"),CONCATENATE("R10C",Riesgos!#REF!),"")</f>
        <v>#REF!</v>
      </c>
      <c r="AM55" s="55" t="e">
        <f>IF(AND(Riesgos!#REF!="Muy Baja",Riesgos!#REF!="Catastrófico"),CONCATENATE("R10C",Riesgos!#REF!),"")</f>
        <v>#REF!</v>
      </c>
      <c r="AN55" s="75"/>
      <c r="AO55" s="75"/>
      <c r="AP55" s="75"/>
      <c r="AQ55" s="75"/>
      <c r="AR55" s="75"/>
      <c r="AS55" s="75"/>
      <c r="AT55" s="75"/>
      <c r="AU55" s="75"/>
      <c r="AV55" s="75"/>
      <c r="AW55" s="75"/>
      <c r="AX55" s="75"/>
      <c r="AY55" s="75"/>
      <c r="AZ55" s="75"/>
      <c r="BA55" s="75"/>
      <c r="BB55" s="75"/>
      <c r="BC55" s="75"/>
      <c r="BD55" s="75"/>
      <c r="BE55" s="75"/>
      <c r="BF55" s="75"/>
      <c r="BG55" s="75"/>
      <c r="BH55" s="75"/>
      <c r="BI55" s="75"/>
      <c r="BJ55" s="75"/>
      <c r="BK55" s="75"/>
      <c r="BL55" s="75"/>
      <c r="BM55" s="75"/>
      <c r="BN55" s="75"/>
      <c r="BO55" s="75"/>
      <c r="BP55" s="75"/>
      <c r="BQ55" s="75"/>
      <c r="BR55" s="75"/>
      <c r="BS55" s="75"/>
      <c r="BT55" s="75"/>
      <c r="BU55" s="75"/>
      <c r="BV55" s="75"/>
      <c r="BW55" s="75"/>
      <c r="BX55" s="75"/>
      <c r="BY55" s="75"/>
      <c r="BZ55" s="75"/>
      <c r="CA55" s="75"/>
      <c r="CB55" s="75"/>
    </row>
    <row r="56" spans="1:80" x14ac:dyDescent="0.25">
      <c r="A56" s="75"/>
      <c r="B56" s="75"/>
      <c r="C56" s="75"/>
      <c r="D56" s="75"/>
      <c r="E56" s="75"/>
      <c r="F56" s="75"/>
      <c r="G56" s="75"/>
      <c r="H56" s="75"/>
      <c r="I56" s="75"/>
      <c r="J56" s="707" t="s">
        <v>107</v>
      </c>
      <c r="K56" s="708"/>
      <c r="L56" s="708"/>
      <c r="M56" s="708"/>
      <c r="N56" s="708"/>
      <c r="O56" s="725"/>
      <c r="P56" s="707" t="s">
        <v>106</v>
      </c>
      <c r="Q56" s="708"/>
      <c r="R56" s="708"/>
      <c r="S56" s="708"/>
      <c r="T56" s="708"/>
      <c r="U56" s="725"/>
      <c r="V56" s="707" t="s">
        <v>105</v>
      </c>
      <c r="W56" s="708"/>
      <c r="X56" s="708"/>
      <c r="Y56" s="708"/>
      <c r="Z56" s="708"/>
      <c r="AA56" s="725"/>
      <c r="AB56" s="707" t="s">
        <v>104</v>
      </c>
      <c r="AC56" s="746"/>
      <c r="AD56" s="708"/>
      <c r="AE56" s="708"/>
      <c r="AF56" s="708"/>
      <c r="AG56" s="725"/>
      <c r="AH56" s="707" t="s">
        <v>103</v>
      </c>
      <c r="AI56" s="708"/>
      <c r="AJ56" s="708"/>
      <c r="AK56" s="708"/>
      <c r="AL56" s="708"/>
      <c r="AM56" s="725"/>
      <c r="AN56" s="75"/>
      <c r="AO56" s="75"/>
      <c r="AP56" s="75"/>
      <c r="AQ56" s="75"/>
      <c r="AR56" s="75"/>
      <c r="AS56" s="75"/>
      <c r="AT56" s="75"/>
      <c r="AU56" s="75"/>
      <c r="AV56" s="75"/>
      <c r="AW56" s="75"/>
      <c r="AX56" s="75"/>
      <c r="AY56" s="75"/>
      <c r="AZ56" s="75"/>
      <c r="BA56" s="75"/>
      <c r="BB56" s="75"/>
      <c r="BC56" s="75"/>
      <c r="BD56" s="75"/>
      <c r="BE56" s="75"/>
      <c r="BF56" s="75"/>
      <c r="BG56" s="75"/>
      <c r="BH56" s="75"/>
      <c r="BI56" s="75"/>
      <c r="BJ56" s="75"/>
      <c r="BK56" s="75"/>
      <c r="BL56" s="75"/>
      <c r="BM56" s="75"/>
      <c r="BN56" s="75"/>
      <c r="BO56" s="75"/>
      <c r="BP56" s="75"/>
      <c r="BQ56" s="75"/>
      <c r="BR56" s="75"/>
      <c r="BS56" s="75"/>
      <c r="BT56" s="75"/>
      <c r="BU56" s="75"/>
      <c r="BV56" s="75"/>
      <c r="BW56" s="75"/>
      <c r="BX56" s="75"/>
      <c r="BY56" s="75"/>
      <c r="BZ56" s="75"/>
      <c r="CA56" s="75"/>
      <c r="CB56" s="75"/>
    </row>
    <row r="57" spans="1:80" x14ac:dyDescent="0.25">
      <c r="A57" s="75"/>
      <c r="B57" s="75"/>
      <c r="C57" s="75"/>
      <c r="D57" s="75"/>
      <c r="E57" s="75"/>
      <c r="F57" s="75"/>
      <c r="G57" s="75"/>
      <c r="H57" s="75"/>
      <c r="I57" s="75"/>
      <c r="J57" s="711"/>
      <c r="K57" s="710"/>
      <c r="L57" s="710"/>
      <c r="M57" s="710"/>
      <c r="N57" s="710"/>
      <c r="O57" s="726"/>
      <c r="P57" s="711"/>
      <c r="Q57" s="710"/>
      <c r="R57" s="710"/>
      <c r="S57" s="710"/>
      <c r="T57" s="710"/>
      <c r="U57" s="726"/>
      <c r="V57" s="711"/>
      <c r="W57" s="710"/>
      <c r="X57" s="710"/>
      <c r="Y57" s="710"/>
      <c r="Z57" s="710"/>
      <c r="AA57" s="726"/>
      <c r="AB57" s="711"/>
      <c r="AC57" s="710"/>
      <c r="AD57" s="710"/>
      <c r="AE57" s="710"/>
      <c r="AF57" s="710"/>
      <c r="AG57" s="726"/>
      <c r="AH57" s="711"/>
      <c r="AI57" s="710"/>
      <c r="AJ57" s="710"/>
      <c r="AK57" s="710"/>
      <c r="AL57" s="710"/>
      <c r="AM57" s="726"/>
      <c r="AN57" s="75"/>
      <c r="AO57" s="75"/>
      <c r="AP57" s="75"/>
      <c r="AQ57" s="75"/>
      <c r="AR57" s="75"/>
      <c r="AS57" s="75"/>
      <c r="AT57" s="75"/>
      <c r="AU57" s="75"/>
      <c r="AV57" s="75"/>
      <c r="AW57" s="75"/>
      <c r="AX57" s="75"/>
      <c r="AY57" s="75"/>
      <c r="AZ57" s="75"/>
      <c r="BA57" s="75"/>
      <c r="BB57" s="75"/>
      <c r="BC57" s="75"/>
      <c r="BD57" s="75"/>
      <c r="BE57" s="75"/>
      <c r="BF57" s="75"/>
      <c r="BG57" s="75"/>
      <c r="BH57" s="75"/>
      <c r="BI57" s="75"/>
      <c r="BJ57" s="75"/>
      <c r="BK57" s="75"/>
      <c r="BL57" s="75"/>
      <c r="BM57" s="75"/>
      <c r="BN57" s="75"/>
      <c r="BO57" s="75"/>
      <c r="BP57" s="75"/>
      <c r="BQ57" s="75"/>
      <c r="BR57" s="75"/>
      <c r="BS57" s="75"/>
      <c r="BT57" s="75"/>
      <c r="BU57" s="75"/>
      <c r="BV57" s="75"/>
      <c r="BW57" s="75"/>
      <c r="BX57" s="75"/>
      <c r="BY57" s="75"/>
      <c r="BZ57" s="75"/>
      <c r="CA57" s="75"/>
      <c r="CB57" s="75"/>
    </row>
    <row r="58" spans="1:80" x14ac:dyDescent="0.25">
      <c r="A58" s="75"/>
      <c r="B58" s="75"/>
      <c r="C58" s="75"/>
      <c r="D58" s="75"/>
      <c r="E58" s="75"/>
      <c r="F58" s="75"/>
      <c r="G58" s="75"/>
      <c r="H58" s="75"/>
      <c r="I58" s="75"/>
      <c r="J58" s="711"/>
      <c r="K58" s="710"/>
      <c r="L58" s="710"/>
      <c r="M58" s="710"/>
      <c r="N58" s="710"/>
      <c r="O58" s="726"/>
      <c r="P58" s="711"/>
      <c r="Q58" s="710"/>
      <c r="R58" s="710"/>
      <c r="S58" s="710"/>
      <c r="T58" s="710"/>
      <c r="U58" s="726"/>
      <c r="V58" s="711"/>
      <c r="W58" s="710"/>
      <c r="X58" s="710"/>
      <c r="Y58" s="710"/>
      <c r="Z58" s="710"/>
      <c r="AA58" s="726"/>
      <c r="AB58" s="711"/>
      <c r="AC58" s="710"/>
      <c r="AD58" s="710"/>
      <c r="AE58" s="710"/>
      <c r="AF58" s="710"/>
      <c r="AG58" s="726"/>
      <c r="AH58" s="711"/>
      <c r="AI58" s="710"/>
      <c r="AJ58" s="710"/>
      <c r="AK58" s="710"/>
      <c r="AL58" s="710"/>
      <c r="AM58" s="726"/>
      <c r="AN58" s="75"/>
      <c r="AO58" s="75"/>
      <c r="AP58" s="75"/>
      <c r="AQ58" s="75"/>
      <c r="AR58" s="75"/>
      <c r="AS58" s="75"/>
      <c r="AT58" s="75"/>
      <c r="AU58" s="75"/>
      <c r="AV58" s="75"/>
      <c r="AW58" s="75"/>
      <c r="AX58" s="75"/>
      <c r="AY58" s="75"/>
      <c r="AZ58" s="75"/>
      <c r="BA58" s="75"/>
      <c r="BB58" s="75"/>
      <c r="BC58" s="75"/>
      <c r="BD58" s="75"/>
      <c r="BE58" s="75"/>
      <c r="BF58" s="75"/>
      <c r="BG58" s="75"/>
      <c r="BH58" s="75"/>
      <c r="BI58" s="75"/>
      <c r="BJ58" s="75"/>
      <c r="BK58" s="75"/>
      <c r="BL58" s="75"/>
      <c r="BM58" s="75"/>
      <c r="BN58" s="75"/>
      <c r="BO58" s="75"/>
      <c r="BP58" s="75"/>
      <c r="BQ58" s="75"/>
      <c r="BR58" s="75"/>
      <c r="BS58" s="75"/>
      <c r="BT58" s="75"/>
      <c r="BU58" s="75"/>
      <c r="BV58" s="75"/>
      <c r="BW58" s="75"/>
      <c r="BX58" s="75"/>
      <c r="BY58" s="75"/>
      <c r="BZ58" s="75"/>
      <c r="CA58" s="75"/>
      <c r="CB58" s="75"/>
    </row>
    <row r="59" spans="1:80" x14ac:dyDescent="0.25">
      <c r="A59" s="75"/>
      <c r="B59" s="75"/>
      <c r="C59" s="75"/>
      <c r="D59" s="75"/>
      <c r="E59" s="75"/>
      <c r="F59" s="75"/>
      <c r="G59" s="75"/>
      <c r="H59" s="75"/>
      <c r="I59" s="75"/>
      <c r="J59" s="711"/>
      <c r="K59" s="710"/>
      <c r="L59" s="710"/>
      <c r="M59" s="710"/>
      <c r="N59" s="710"/>
      <c r="O59" s="726"/>
      <c r="P59" s="711"/>
      <c r="Q59" s="710"/>
      <c r="R59" s="710"/>
      <c r="S59" s="710"/>
      <c r="T59" s="710"/>
      <c r="U59" s="726"/>
      <c r="V59" s="711"/>
      <c r="W59" s="710"/>
      <c r="X59" s="710"/>
      <c r="Y59" s="710"/>
      <c r="Z59" s="710"/>
      <c r="AA59" s="726"/>
      <c r="AB59" s="711"/>
      <c r="AC59" s="710"/>
      <c r="AD59" s="710"/>
      <c r="AE59" s="710"/>
      <c r="AF59" s="710"/>
      <c r="AG59" s="726"/>
      <c r="AH59" s="711"/>
      <c r="AI59" s="710"/>
      <c r="AJ59" s="710"/>
      <c r="AK59" s="710"/>
      <c r="AL59" s="710"/>
      <c r="AM59" s="726"/>
      <c r="AN59" s="75"/>
      <c r="AO59" s="75"/>
      <c r="AP59" s="75"/>
      <c r="AQ59" s="75"/>
      <c r="AR59" s="75"/>
      <c r="AS59" s="75"/>
      <c r="AT59" s="75"/>
      <c r="AU59" s="75"/>
      <c r="AV59" s="75"/>
      <c r="AW59" s="75"/>
      <c r="AX59" s="75"/>
      <c r="AY59" s="75"/>
      <c r="AZ59" s="75"/>
      <c r="BA59" s="75"/>
      <c r="BB59" s="75"/>
      <c r="BC59" s="75"/>
      <c r="BD59" s="75"/>
      <c r="BE59" s="75"/>
      <c r="BF59" s="75"/>
      <c r="BG59" s="75"/>
      <c r="BH59" s="75"/>
      <c r="BI59" s="75"/>
      <c r="BJ59" s="75"/>
      <c r="BK59" s="75"/>
      <c r="BL59" s="75"/>
      <c r="BM59" s="75"/>
      <c r="BN59" s="75"/>
      <c r="BO59" s="75"/>
      <c r="BP59" s="75"/>
      <c r="BQ59" s="75"/>
      <c r="BR59" s="75"/>
      <c r="BS59" s="75"/>
      <c r="BT59" s="75"/>
      <c r="BU59" s="75"/>
      <c r="BV59" s="75"/>
      <c r="BW59" s="75"/>
      <c r="BX59" s="75"/>
      <c r="BY59" s="75"/>
      <c r="BZ59" s="75"/>
      <c r="CA59" s="75"/>
      <c r="CB59" s="75"/>
    </row>
    <row r="60" spans="1:80" x14ac:dyDescent="0.25">
      <c r="A60" s="75"/>
      <c r="B60" s="75"/>
      <c r="C60" s="75"/>
      <c r="D60" s="75"/>
      <c r="E60" s="75"/>
      <c r="F60" s="75"/>
      <c r="G60" s="75"/>
      <c r="H60" s="75"/>
      <c r="I60" s="75"/>
      <c r="J60" s="711"/>
      <c r="K60" s="710"/>
      <c r="L60" s="710"/>
      <c r="M60" s="710"/>
      <c r="N60" s="710"/>
      <c r="O60" s="726"/>
      <c r="P60" s="711"/>
      <c r="Q60" s="710"/>
      <c r="R60" s="710"/>
      <c r="S60" s="710"/>
      <c r="T60" s="710"/>
      <c r="U60" s="726"/>
      <c r="V60" s="711"/>
      <c r="W60" s="710"/>
      <c r="X60" s="710"/>
      <c r="Y60" s="710"/>
      <c r="Z60" s="710"/>
      <c r="AA60" s="726"/>
      <c r="AB60" s="711"/>
      <c r="AC60" s="710"/>
      <c r="AD60" s="710"/>
      <c r="AE60" s="710"/>
      <c r="AF60" s="710"/>
      <c r="AG60" s="726"/>
      <c r="AH60" s="711"/>
      <c r="AI60" s="710"/>
      <c r="AJ60" s="710"/>
      <c r="AK60" s="710"/>
      <c r="AL60" s="710"/>
      <c r="AM60" s="726"/>
      <c r="AN60" s="75"/>
      <c r="AO60" s="75"/>
      <c r="AP60" s="75"/>
      <c r="AQ60" s="75"/>
      <c r="AR60" s="75"/>
      <c r="AS60" s="75"/>
      <c r="AT60" s="75"/>
      <c r="AU60" s="75"/>
      <c r="AV60" s="75"/>
      <c r="AW60" s="75"/>
      <c r="AX60" s="75"/>
      <c r="AY60" s="75"/>
      <c r="AZ60" s="75"/>
      <c r="BA60" s="75"/>
      <c r="BB60" s="75"/>
      <c r="BC60" s="75"/>
      <c r="BD60" s="75"/>
      <c r="BE60" s="75"/>
      <c r="BF60" s="75"/>
      <c r="BG60" s="75"/>
      <c r="BH60" s="75"/>
      <c r="BI60" s="75"/>
      <c r="BJ60" s="75"/>
      <c r="BK60" s="75"/>
      <c r="BL60" s="75"/>
      <c r="BM60" s="75"/>
      <c r="BN60" s="75"/>
      <c r="BO60" s="75"/>
      <c r="BP60" s="75"/>
      <c r="BQ60" s="75"/>
      <c r="BR60" s="75"/>
      <c r="BS60" s="75"/>
      <c r="BT60" s="75"/>
      <c r="BU60" s="75"/>
      <c r="BV60" s="75"/>
      <c r="BW60" s="75"/>
      <c r="BX60" s="75"/>
      <c r="BY60" s="75"/>
      <c r="BZ60" s="75"/>
      <c r="CA60" s="75"/>
      <c r="CB60" s="75"/>
    </row>
    <row r="61" spans="1:80" ht="15.75" thickBot="1" x14ac:dyDescent="0.3">
      <c r="A61" s="75"/>
      <c r="B61" s="75"/>
      <c r="C61" s="75"/>
      <c r="D61" s="75"/>
      <c r="E61" s="75"/>
      <c r="F61" s="75"/>
      <c r="G61" s="75"/>
      <c r="H61" s="75"/>
      <c r="I61" s="75"/>
      <c r="J61" s="712"/>
      <c r="K61" s="713"/>
      <c r="L61" s="713"/>
      <c r="M61" s="713"/>
      <c r="N61" s="713"/>
      <c r="O61" s="727"/>
      <c r="P61" s="712"/>
      <c r="Q61" s="713"/>
      <c r="R61" s="713"/>
      <c r="S61" s="713"/>
      <c r="T61" s="713"/>
      <c r="U61" s="727"/>
      <c r="V61" s="712"/>
      <c r="W61" s="713"/>
      <c r="X61" s="713"/>
      <c r="Y61" s="713"/>
      <c r="Z61" s="713"/>
      <c r="AA61" s="727"/>
      <c r="AB61" s="712"/>
      <c r="AC61" s="713"/>
      <c r="AD61" s="713"/>
      <c r="AE61" s="713"/>
      <c r="AF61" s="713"/>
      <c r="AG61" s="727"/>
      <c r="AH61" s="712"/>
      <c r="AI61" s="713"/>
      <c r="AJ61" s="713"/>
      <c r="AK61" s="713"/>
      <c r="AL61" s="713"/>
      <c r="AM61" s="727"/>
      <c r="AN61" s="75"/>
      <c r="AO61" s="75"/>
      <c r="AP61" s="75"/>
      <c r="AQ61" s="75"/>
      <c r="AR61" s="75"/>
      <c r="AS61" s="75"/>
      <c r="AT61" s="75"/>
      <c r="AU61" s="75"/>
      <c r="AV61" s="75"/>
      <c r="AW61" s="75"/>
      <c r="AX61" s="75"/>
      <c r="AY61" s="75"/>
      <c r="AZ61" s="75"/>
      <c r="BA61" s="75"/>
      <c r="BB61" s="75"/>
      <c r="BC61" s="75"/>
      <c r="BD61" s="75"/>
      <c r="BE61" s="75"/>
      <c r="BF61" s="75"/>
      <c r="BG61" s="75"/>
      <c r="BH61" s="75"/>
      <c r="BI61" s="75"/>
      <c r="BJ61" s="75"/>
      <c r="BK61" s="75"/>
      <c r="BL61" s="75"/>
      <c r="BM61" s="75"/>
      <c r="BN61" s="75"/>
      <c r="BO61" s="75"/>
      <c r="BP61" s="75"/>
      <c r="BQ61" s="75"/>
      <c r="BR61" s="75"/>
      <c r="BS61" s="75"/>
      <c r="BT61" s="75"/>
      <c r="BU61" s="75"/>
      <c r="BV61" s="75"/>
      <c r="BW61" s="75"/>
      <c r="BX61" s="75"/>
      <c r="BY61" s="75"/>
      <c r="BZ61" s="75"/>
      <c r="CA61" s="75"/>
      <c r="CB61" s="75"/>
    </row>
    <row r="62" spans="1:80" x14ac:dyDescent="0.25">
      <c r="A62" s="75"/>
      <c r="B62" s="75"/>
      <c r="C62" s="75"/>
      <c r="D62" s="75"/>
      <c r="E62" s="75"/>
      <c r="F62" s="75"/>
      <c r="G62" s="75"/>
      <c r="H62" s="75"/>
      <c r="I62" s="75"/>
      <c r="J62" s="75"/>
      <c r="K62" s="75"/>
      <c r="L62" s="75"/>
      <c r="M62" s="75"/>
      <c r="N62" s="75"/>
      <c r="O62" s="75"/>
      <c r="P62" s="75"/>
      <c r="Q62" s="75"/>
      <c r="R62" s="75"/>
      <c r="S62" s="75"/>
      <c r="T62" s="75"/>
      <c r="U62" s="75"/>
      <c r="V62" s="75"/>
      <c r="W62" s="75"/>
      <c r="X62" s="75"/>
      <c r="Y62" s="75"/>
      <c r="Z62" s="75"/>
      <c r="AA62" s="75"/>
      <c r="AB62" s="75"/>
      <c r="AC62" s="75"/>
      <c r="AD62" s="75"/>
      <c r="AE62" s="75"/>
      <c r="AF62" s="75"/>
      <c r="AG62" s="75"/>
      <c r="AH62" s="75"/>
      <c r="AI62" s="75"/>
      <c r="AJ62" s="75"/>
      <c r="AK62" s="75"/>
      <c r="AL62" s="75"/>
      <c r="AM62" s="75"/>
      <c r="AN62" s="75"/>
      <c r="AO62" s="75"/>
      <c r="AP62" s="75"/>
      <c r="AQ62" s="75"/>
      <c r="AR62" s="75"/>
      <c r="AS62" s="75"/>
      <c r="AT62" s="75"/>
      <c r="AU62" s="75"/>
      <c r="AV62" s="75"/>
      <c r="AW62" s="75"/>
      <c r="AX62" s="75"/>
      <c r="AY62" s="75"/>
      <c r="AZ62" s="75"/>
      <c r="BA62" s="75"/>
      <c r="BB62" s="75"/>
      <c r="BC62" s="75"/>
      <c r="BD62" s="75"/>
      <c r="BE62" s="75"/>
      <c r="BF62" s="75"/>
      <c r="BG62" s="75"/>
      <c r="BH62" s="75"/>
    </row>
    <row r="63" spans="1:80" ht="15" customHeight="1" x14ac:dyDescent="0.25">
      <c r="A63" s="75"/>
      <c r="B63" s="79"/>
      <c r="C63" s="79"/>
      <c r="D63" s="79"/>
      <c r="E63" s="79"/>
      <c r="F63" s="79"/>
      <c r="G63" s="79"/>
      <c r="H63" s="79"/>
      <c r="I63" s="79"/>
      <c r="J63" s="79"/>
      <c r="K63" s="79"/>
      <c r="L63" s="79"/>
      <c r="M63" s="79"/>
      <c r="N63" s="79"/>
      <c r="O63" s="79"/>
      <c r="P63" s="79"/>
      <c r="Q63" s="79"/>
      <c r="R63" s="79"/>
      <c r="S63" s="79"/>
      <c r="T63" s="79"/>
      <c r="U63" s="79"/>
      <c r="V63" s="79"/>
      <c r="W63" s="79"/>
      <c r="X63" s="79"/>
      <c r="Y63" s="79"/>
      <c r="Z63" s="79"/>
      <c r="AA63" s="79"/>
      <c r="AB63" s="79"/>
      <c r="AC63" s="79"/>
      <c r="AD63" s="79"/>
      <c r="AE63" s="79"/>
      <c r="AF63" s="79"/>
      <c r="AG63" s="79"/>
      <c r="AH63" s="79"/>
      <c r="AI63" s="79"/>
      <c r="AJ63" s="79"/>
      <c r="AK63" s="79"/>
      <c r="AL63" s="79"/>
      <c r="AM63" s="79"/>
      <c r="AN63" s="79"/>
      <c r="AO63" s="79"/>
      <c r="AP63" s="79"/>
      <c r="AQ63" s="79"/>
      <c r="AR63" s="79"/>
      <c r="AS63" s="79"/>
      <c r="AT63" s="79"/>
      <c r="AU63" s="75"/>
      <c r="AV63" s="75"/>
      <c r="AW63" s="75"/>
      <c r="AX63" s="75"/>
      <c r="AY63" s="75"/>
      <c r="AZ63" s="75"/>
      <c r="BA63" s="75"/>
      <c r="BB63" s="75"/>
      <c r="BC63" s="75"/>
      <c r="BD63" s="75"/>
      <c r="BE63" s="75"/>
      <c r="BF63" s="75"/>
      <c r="BG63" s="75"/>
      <c r="BH63" s="75"/>
    </row>
    <row r="64" spans="1:80" ht="15" customHeight="1" x14ac:dyDescent="0.25">
      <c r="A64" s="75"/>
      <c r="B64" s="79"/>
      <c r="C64" s="79"/>
      <c r="D64" s="79"/>
      <c r="E64" s="79"/>
      <c r="F64" s="79"/>
      <c r="G64" s="79"/>
      <c r="H64" s="79"/>
      <c r="I64" s="79"/>
      <c r="J64" s="79"/>
      <c r="K64" s="79"/>
      <c r="L64" s="79"/>
      <c r="M64" s="79"/>
      <c r="N64" s="79"/>
      <c r="O64" s="79"/>
      <c r="P64" s="79"/>
      <c r="Q64" s="79"/>
      <c r="R64" s="79"/>
      <c r="S64" s="79"/>
      <c r="T64" s="79"/>
      <c r="U64" s="79"/>
      <c r="V64" s="79"/>
      <c r="W64" s="79"/>
      <c r="X64" s="79"/>
      <c r="Y64" s="79"/>
      <c r="Z64" s="79"/>
      <c r="AA64" s="79"/>
      <c r="AB64" s="79"/>
      <c r="AC64" s="79"/>
      <c r="AD64" s="79"/>
      <c r="AE64" s="79"/>
      <c r="AF64" s="79"/>
      <c r="AG64" s="79"/>
      <c r="AH64" s="79"/>
      <c r="AI64" s="79"/>
      <c r="AJ64" s="79"/>
      <c r="AK64" s="79"/>
      <c r="AL64" s="79"/>
      <c r="AM64" s="79"/>
      <c r="AN64" s="79"/>
      <c r="AO64" s="79"/>
      <c r="AP64" s="79"/>
      <c r="AQ64" s="79"/>
      <c r="AR64" s="79"/>
      <c r="AS64" s="79"/>
      <c r="AT64" s="79"/>
      <c r="AU64" s="75"/>
      <c r="AV64" s="75"/>
      <c r="AW64" s="75"/>
      <c r="AX64" s="75"/>
      <c r="AY64" s="75"/>
      <c r="AZ64" s="75"/>
      <c r="BA64" s="75"/>
      <c r="BB64" s="75"/>
      <c r="BC64" s="75"/>
      <c r="BD64" s="75"/>
      <c r="BE64" s="75"/>
      <c r="BF64" s="75"/>
      <c r="BG64" s="75"/>
      <c r="BH64" s="75"/>
    </row>
    <row r="65" spans="1:60" x14ac:dyDescent="0.25">
      <c r="A65" s="75"/>
      <c r="B65" s="75"/>
      <c r="C65" s="75"/>
      <c r="D65" s="75"/>
      <c r="E65" s="75"/>
      <c r="F65" s="75"/>
      <c r="G65" s="75"/>
      <c r="H65" s="75"/>
      <c r="I65" s="75"/>
      <c r="J65" s="75"/>
      <c r="K65" s="75"/>
      <c r="L65" s="75"/>
      <c r="M65" s="75"/>
      <c r="N65" s="75"/>
      <c r="O65" s="75"/>
      <c r="P65" s="75"/>
      <c r="Q65" s="75"/>
      <c r="R65" s="75"/>
      <c r="S65" s="75"/>
      <c r="T65" s="75"/>
      <c r="U65" s="75"/>
      <c r="V65" s="75"/>
      <c r="W65" s="75"/>
      <c r="X65" s="75"/>
      <c r="Y65" s="75"/>
      <c r="Z65" s="75"/>
      <c r="AA65" s="75"/>
      <c r="AB65" s="75"/>
      <c r="AC65" s="75"/>
      <c r="AD65" s="75"/>
      <c r="AE65" s="75"/>
      <c r="AF65" s="75"/>
      <c r="AG65" s="75"/>
      <c r="AH65" s="75"/>
      <c r="AI65" s="75"/>
      <c r="AJ65" s="75"/>
      <c r="AK65" s="75"/>
      <c r="AL65" s="75"/>
      <c r="AM65" s="75"/>
      <c r="AN65" s="75"/>
      <c r="AO65" s="75"/>
      <c r="AP65" s="75"/>
      <c r="AQ65" s="75"/>
      <c r="AR65" s="75"/>
      <c r="AS65" s="75"/>
      <c r="AT65" s="75"/>
      <c r="AU65" s="75"/>
      <c r="AV65" s="75"/>
      <c r="AW65" s="75"/>
      <c r="AX65" s="75"/>
      <c r="AY65" s="75"/>
      <c r="AZ65" s="75"/>
      <c r="BA65" s="75"/>
      <c r="BB65" s="75"/>
      <c r="BC65" s="75"/>
      <c r="BD65" s="75"/>
      <c r="BE65" s="75"/>
      <c r="BF65" s="75"/>
      <c r="BG65" s="75"/>
      <c r="BH65" s="75"/>
    </row>
    <row r="66" spans="1:60" x14ac:dyDescent="0.25">
      <c r="A66" s="75"/>
      <c r="B66" s="75"/>
      <c r="C66" s="75"/>
      <c r="D66" s="75"/>
      <c r="E66" s="75"/>
      <c r="F66" s="75"/>
      <c r="G66" s="75"/>
      <c r="H66" s="75"/>
      <c r="I66" s="75"/>
      <c r="J66" s="75"/>
      <c r="K66" s="75"/>
      <c r="L66" s="75"/>
      <c r="M66" s="75"/>
      <c r="N66" s="75"/>
      <c r="O66" s="75"/>
      <c r="P66" s="75"/>
      <c r="Q66" s="75"/>
      <c r="R66" s="75"/>
      <c r="S66" s="75"/>
      <c r="T66" s="75"/>
      <c r="U66" s="75"/>
      <c r="V66" s="75"/>
      <c r="W66" s="75"/>
      <c r="X66" s="75"/>
      <c r="Y66" s="75"/>
      <c r="Z66" s="75"/>
      <c r="AA66" s="75"/>
      <c r="AB66" s="75"/>
      <c r="AC66" s="75"/>
      <c r="AD66" s="75"/>
      <c r="AE66" s="75"/>
      <c r="AF66" s="75"/>
      <c r="AG66" s="75"/>
      <c r="AH66" s="75"/>
      <c r="AI66" s="75"/>
      <c r="AJ66" s="75"/>
      <c r="AK66" s="75"/>
      <c r="AL66" s="75"/>
      <c r="AM66" s="75"/>
      <c r="AN66" s="75"/>
      <c r="AO66" s="75"/>
      <c r="AP66" s="75"/>
      <c r="AQ66" s="75"/>
      <c r="AR66" s="75"/>
      <c r="AS66" s="75"/>
      <c r="AT66" s="75"/>
      <c r="AU66" s="75"/>
      <c r="AV66" s="75"/>
      <c r="AW66" s="75"/>
      <c r="AX66" s="75"/>
      <c r="AY66" s="75"/>
      <c r="AZ66" s="75"/>
      <c r="BA66" s="75"/>
      <c r="BB66" s="75"/>
      <c r="BC66" s="75"/>
      <c r="BD66" s="75"/>
      <c r="BE66" s="75"/>
      <c r="BF66" s="75"/>
      <c r="BG66" s="75"/>
      <c r="BH66" s="75"/>
    </row>
    <row r="67" spans="1:60" x14ac:dyDescent="0.25">
      <c r="A67" s="75"/>
      <c r="B67" s="75"/>
      <c r="C67" s="75"/>
      <c r="D67" s="75"/>
      <c r="E67" s="75"/>
      <c r="F67" s="75"/>
      <c r="G67" s="75"/>
      <c r="H67" s="75"/>
      <c r="I67" s="75"/>
      <c r="J67" s="75"/>
      <c r="K67" s="75"/>
      <c r="L67" s="75"/>
      <c r="M67" s="75"/>
      <c r="N67" s="75"/>
      <c r="O67" s="75"/>
      <c r="P67" s="75"/>
      <c r="Q67" s="75"/>
      <c r="R67" s="75"/>
      <c r="S67" s="75"/>
      <c r="T67" s="75"/>
      <c r="U67" s="75"/>
      <c r="V67" s="75"/>
      <c r="W67" s="75"/>
      <c r="X67" s="75"/>
      <c r="Y67" s="75"/>
      <c r="Z67" s="75"/>
      <c r="AA67" s="75"/>
      <c r="AB67" s="75"/>
      <c r="AC67" s="75"/>
      <c r="AD67" s="75"/>
      <c r="AE67" s="75"/>
      <c r="AF67" s="75"/>
      <c r="AG67" s="75"/>
      <c r="AH67" s="75"/>
      <c r="AI67" s="75"/>
      <c r="AJ67" s="75"/>
      <c r="AK67" s="75"/>
      <c r="AL67" s="75"/>
      <c r="AM67" s="75"/>
      <c r="AN67" s="75"/>
      <c r="AO67" s="75"/>
      <c r="AP67" s="75"/>
      <c r="AQ67" s="75"/>
      <c r="AR67" s="75"/>
      <c r="AS67" s="75"/>
      <c r="AT67" s="75"/>
      <c r="AU67" s="75"/>
      <c r="AV67" s="75"/>
      <c r="AW67" s="75"/>
      <c r="AX67" s="75"/>
      <c r="AY67" s="75"/>
      <c r="AZ67" s="75"/>
      <c r="BA67" s="75"/>
      <c r="BB67" s="75"/>
      <c r="BC67" s="75"/>
      <c r="BD67" s="75"/>
      <c r="BE67" s="75"/>
      <c r="BF67" s="75"/>
      <c r="BG67" s="75"/>
      <c r="BH67" s="75"/>
    </row>
    <row r="68" spans="1:60" x14ac:dyDescent="0.25">
      <c r="A68" s="75"/>
      <c r="B68" s="75"/>
      <c r="C68" s="75"/>
      <c r="D68" s="75"/>
      <c r="E68" s="75"/>
      <c r="F68" s="75"/>
      <c r="G68" s="75"/>
      <c r="H68" s="75"/>
      <c r="I68" s="75"/>
      <c r="J68" s="75"/>
      <c r="K68" s="75"/>
      <c r="L68" s="75"/>
      <c r="M68" s="75"/>
      <c r="N68" s="75"/>
      <c r="O68" s="75"/>
      <c r="P68" s="75"/>
      <c r="Q68" s="75"/>
      <c r="R68" s="75"/>
      <c r="S68" s="75"/>
      <c r="T68" s="75"/>
      <c r="U68" s="75"/>
      <c r="V68" s="75"/>
      <c r="W68" s="75"/>
      <c r="X68" s="75"/>
      <c r="Y68" s="75"/>
      <c r="Z68" s="75"/>
      <c r="AA68" s="75"/>
      <c r="AB68" s="75"/>
      <c r="AC68" s="75"/>
      <c r="AD68" s="75"/>
      <c r="AE68" s="75"/>
      <c r="AF68" s="75"/>
      <c r="AG68" s="75"/>
      <c r="AH68" s="75"/>
      <c r="AI68" s="75"/>
      <c r="AJ68" s="75"/>
      <c r="AK68" s="75"/>
      <c r="AL68" s="75"/>
      <c r="AM68" s="75"/>
      <c r="AN68" s="75"/>
      <c r="AO68" s="75"/>
      <c r="AP68" s="75"/>
      <c r="AQ68" s="75"/>
      <c r="AR68" s="75"/>
      <c r="AS68" s="75"/>
      <c r="AT68" s="75"/>
      <c r="AU68" s="75"/>
      <c r="AV68" s="75"/>
      <c r="AW68" s="75"/>
      <c r="AX68" s="75"/>
      <c r="AY68" s="75"/>
      <c r="AZ68" s="75"/>
      <c r="BA68" s="75"/>
      <c r="BB68" s="75"/>
      <c r="BC68" s="75"/>
      <c r="BD68" s="75"/>
      <c r="BE68" s="75"/>
      <c r="BF68" s="75"/>
      <c r="BG68" s="75"/>
      <c r="BH68" s="75"/>
    </row>
    <row r="69" spans="1:60" x14ac:dyDescent="0.25">
      <c r="A69" s="75"/>
      <c r="B69" s="75"/>
      <c r="C69" s="75"/>
      <c r="D69" s="75"/>
      <c r="E69" s="75"/>
      <c r="F69" s="75"/>
      <c r="G69" s="75"/>
      <c r="H69" s="75"/>
      <c r="I69" s="75"/>
      <c r="J69" s="75"/>
      <c r="K69" s="75"/>
      <c r="L69" s="75"/>
      <c r="M69" s="75"/>
      <c r="N69" s="75"/>
      <c r="O69" s="75"/>
      <c r="P69" s="75"/>
      <c r="Q69" s="75"/>
      <c r="R69" s="75"/>
      <c r="S69" s="75"/>
      <c r="T69" s="75"/>
      <c r="U69" s="75"/>
      <c r="V69" s="75"/>
      <c r="W69" s="75"/>
      <c r="X69" s="75"/>
      <c r="Y69" s="75"/>
      <c r="Z69" s="75"/>
      <c r="AA69" s="75"/>
      <c r="AB69" s="75"/>
      <c r="AC69" s="75"/>
      <c r="AD69" s="75"/>
      <c r="AE69" s="75"/>
      <c r="AF69" s="75"/>
      <c r="AG69" s="75"/>
      <c r="AH69" s="75"/>
      <c r="AI69" s="75"/>
      <c r="AJ69" s="75"/>
      <c r="AK69" s="75"/>
      <c r="AL69" s="75"/>
      <c r="AM69" s="75"/>
      <c r="AN69" s="75"/>
      <c r="AO69" s="75"/>
      <c r="AP69" s="75"/>
      <c r="AQ69" s="75"/>
      <c r="AR69" s="75"/>
      <c r="AS69" s="75"/>
      <c r="AT69" s="75"/>
      <c r="AU69" s="75"/>
      <c r="AV69" s="75"/>
      <c r="AW69" s="75"/>
      <c r="AX69" s="75"/>
      <c r="AY69" s="75"/>
      <c r="AZ69" s="75"/>
      <c r="BA69" s="75"/>
      <c r="BB69" s="75"/>
      <c r="BC69" s="75"/>
      <c r="BD69" s="75"/>
      <c r="BE69" s="75"/>
      <c r="BF69" s="75"/>
      <c r="BG69" s="75"/>
      <c r="BH69" s="75"/>
    </row>
    <row r="70" spans="1:60" x14ac:dyDescent="0.25">
      <c r="A70" s="75"/>
      <c r="B70" s="75"/>
      <c r="C70" s="75"/>
      <c r="D70" s="75"/>
      <c r="E70" s="75"/>
      <c r="F70" s="75"/>
      <c r="G70" s="75"/>
      <c r="H70" s="75"/>
      <c r="I70" s="75"/>
      <c r="J70" s="75"/>
      <c r="K70" s="75"/>
      <c r="L70" s="75"/>
      <c r="M70" s="75"/>
      <c r="N70" s="75"/>
      <c r="O70" s="75"/>
      <c r="P70" s="75"/>
      <c r="Q70" s="75"/>
      <c r="R70" s="75"/>
      <c r="S70" s="75"/>
      <c r="T70" s="75"/>
      <c r="U70" s="75"/>
      <c r="V70" s="75"/>
      <c r="W70" s="75"/>
      <c r="X70" s="75"/>
      <c r="Y70" s="75"/>
      <c r="Z70" s="75"/>
      <c r="AA70" s="75"/>
      <c r="AB70" s="75"/>
      <c r="AC70" s="75"/>
      <c r="AD70" s="75"/>
      <c r="AE70" s="75"/>
      <c r="AF70" s="75"/>
      <c r="AG70" s="75"/>
      <c r="AH70" s="75"/>
      <c r="AI70" s="75"/>
      <c r="AJ70" s="75"/>
      <c r="AK70" s="75"/>
      <c r="AL70" s="75"/>
      <c r="AM70" s="75"/>
      <c r="AN70" s="75"/>
      <c r="AO70" s="75"/>
      <c r="AP70" s="75"/>
      <c r="AQ70" s="75"/>
      <c r="AR70" s="75"/>
      <c r="AS70" s="75"/>
      <c r="AT70" s="75"/>
      <c r="AU70" s="75"/>
      <c r="AV70" s="75"/>
      <c r="AW70" s="75"/>
      <c r="AX70" s="75"/>
      <c r="AY70" s="75"/>
      <c r="AZ70" s="75"/>
      <c r="BA70" s="75"/>
      <c r="BB70" s="75"/>
      <c r="BC70" s="75"/>
      <c r="BD70" s="75"/>
      <c r="BE70" s="75"/>
      <c r="BF70" s="75"/>
      <c r="BG70" s="75"/>
      <c r="BH70" s="75"/>
    </row>
    <row r="71" spans="1:60" x14ac:dyDescent="0.25">
      <c r="A71" s="75"/>
      <c r="B71" s="75"/>
      <c r="C71" s="75"/>
      <c r="D71" s="75"/>
      <c r="E71" s="75"/>
      <c r="F71" s="75"/>
      <c r="G71" s="75"/>
      <c r="H71" s="75"/>
      <c r="I71" s="75"/>
      <c r="J71" s="75"/>
      <c r="K71" s="75"/>
      <c r="L71" s="75"/>
      <c r="M71" s="75"/>
      <c r="N71" s="75"/>
      <c r="O71" s="75"/>
      <c r="P71" s="75"/>
      <c r="Q71" s="75"/>
      <c r="R71" s="75"/>
      <c r="S71" s="75"/>
      <c r="T71" s="75"/>
      <c r="U71" s="75"/>
      <c r="V71" s="75"/>
      <c r="W71" s="75"/>
      <c r="X71" s="75"/>
      <c r="Y71" s="75"/>
      <c r="Z71" s="75"/>
      <c r="AA71" s="75"/>
      <c r="AB71" s="75"/>
      <c r="AC71" s="75"/>
      <c r="AD71" s="75"/>
      <c r="AE71" s="75"/>
      <c r="AF71" s="75"/>
      <c r="AG71" s="75"/>
      <c r="AH71" s="75"/>
      <c r="AI71" s="75"/>
      <c r="AJ71" s="75"/>
      <c r="AK71" s="75"/>
      <c r="AL71" s="75"/>
      <c r="AM71" s="75"/>
      <c r="AN71" s="75"/>
      <c r="AO71" s="75"/>
      <c r="AP71" s="75"/>
      <c r="AQ71" s="75"/>
      <c r="AR71" s="75"/>
      <c r="AS71" s="75"/>
      <c r="AT71" s="75"/>
      <c r="AU71" s="75"/>
      <c r="AV71" s="75"/>
      <c r="AW71" s="75"/>
      <c r="AX71" s="75"/>
      <c r="AY71" s="75"/>
      <c r="AZ71" s="75"/>
      <c r="BA71" s="75"/>
      <c r="BB71" s="75"/>
      <c r="BC71" s="75"/>
      <c r="BD71" s="75"/>
      <c r="BE71" s="75"/>
      <c r="BF71" s="75"/>
      <c r="BG71" s="75"/>
      <c r="BH71" s="75"/>
    </row>
    <row r="72" spans="1:60" x14ac:dyDescent="0.25">
      <c r="A72" s="75"/>
      <c r="B72" s="75"/>
      <c r="C72" s="75"/>
      <c r="D72" s="75"/>
      <c r="E72" s="75"/>
      <c r="F72" s="75"/>
      <c r="G72" s="75"/>
      <c r="H72" s="75"/>
      <c r="I72" s="75"/>
      <c r="J72" s="75"/>
      <c r="K72" s="75"/>
      <c r="L72" s="75"/>
      <c r="M72" s="75"/>
      <c r="N72" s="75"/>
      <c r="O72" s="75"/>
      <c r="P72" s="75"/>
      <c r="Q72" s="75"/>
      <c r="R72" s="75"/>
      <c r="S72" s="75"/>
      <c r="T72" s="75"/>
      <c r="U72" s="75"/>
      <c r="V72" s="75"/>
      <c r="W72" s="75"/>
      <c r="X72" s="75"/>
      <c r="Y72" s="75"/>
      <c r="Z72" s="75"/>
      <c r="AA72" s="75"/>
      <c r="AB72" s="75"/>
      <c r="AC72" s="75"/>
      <c r="AD72" s="75"/>
      <c r="AE72" s="75"/>
      <c r="AF72" s="75"/>
      <c r="AG72" s="75"/>
      <c r="AH72" s="75"/>
      <c r="AI72" s="75"/>
      <c r="AJ72" s="75"/>
      <c r="AK72" s="75"/>
      <c r="AL72" s="75"/>
      <c r="AM72" s="75"/>
      <c r="AN72" s="75"/>
      <c r="AO72" s="75"/>
      <c r="AP72" s="75"/>
      <c r="AQ72" s="75"/>
      <c r="AR72" s="75"/>
      <c r="AS72" s="75"/>
      <c r="AT72" s="75"/>
      <c r="AU72" s="75"/>
      <c r="AV72" s="75"/>
      <c r="AW72" s="75"/>
      <c r="AX72" s="75"/>
      <c r="AY72" s="75"/>
      <c r="AZ72" s="75"/>
      <c r="BA72" s="75"/>
      <c r="BB72" s="75"/>
      <c r="BC72" s="75"/>
      <c r="BD72" s="75"/>
      <c r="BE72" s="75"/>
      <c r="BF72" s="75"/>
      <c r="BG72" s="75"/>
      <c r="BH72" s="75"/>
    </row>
    <row r="73" spans="1:60" x14ac:dyDescent="0.25">
      <c r="A73" s="75"/>
      <c r="B73" s="75"/>
      <c r="C73" s="75"/>
      <c r="D73" s="75"/>
      <c r="E73" s="75"/>
      <c r="F73" s="75"/>
      <c r="G73" s="75"/>
      <c r="H73" s="75"/>
      <c r="I73" s="75"/>
      <c r="J73" s="75"/>
      <c r="K73" s="75"/>
      <c r="L73" s="75"/>
      <c r="M73" s="75"/>
      <c r="N73" s="75"/>
      <c r="O73" s="75"/>
      <c r="P73" s="75"/>
      <c r="Q73" s="75"/>
      <c r="R73" s="75"/>
      <c r="S73" s="75"/>
      <c r="T73" s="75"/>
      <c r="U73" s="75"/>
      <c r="V73" s="75"/>
      <c r="W73" s="75"/>
      <c r="X73" s="75"/>
      <c r="Y73" s="75"/>
      <c r="Z73" s="75"/>
      <c r="AA73" s="75"/>
      <c r="AB73" s="75"/>
      <c r="AC73" s="75"/>
      <c r="AD73" s="75"/>
      <c r="AE73" s="75"/>
      <c r="AF73" s="75"/>
      <c r="AG73" s="75"/>
      <c r="AH73" s="75"/>
      <c r="AI73" s="75"/>
      <c r="AJ73" s="75"/>
      <c r="AK73" s="75"/>
      <c r="AL73" s="75"/>
      <c r="AM73" s="75"/>
      <c r="AN73" s="75"/>
      <c r="AO73" s="75"/>
      <c r="AP73" s="75"/>
      <c r="AQ73" s="75"/>
      <c r="AR73" s="75"/>
      <c r="AS73" s="75"/>
      <c r="AT73" s="75"/>
      <c r="AU73" s="75"/>
      <c r="AV73" s="75"/>
      <c r="AW73" s="75"/>
      <c r="AX73" s="75"/>
      <c r="AY73" s="75"/>
      <c r="AZ73" s="75"/>
      <c r="BA73" s="75"/>
      <c r="BB73" s="75"/>
      <c r="BC73" s="75"/>
      <c r="BD73" s="75"/>
      <c r="BE73" s="75"/>
      <c r="BF73" s="75"/>
      <c r="BG73" s="75"/>
      <c r="BH73" s="75"/>
    </row>
    <row r="74" spans="1:60" x14ac:dyDescent="0.25">
      <c r="A74" s="75"/>
      <c r="B74" s="75"/>
      <c r="C74" s="75"/>
      <c r="D74" s="75"/>
      <c r="E74" s="75"/>
      <c r="F74" s="75"/>
      <c r="G74" s="75"/>
      <c r="H74" s="75"/>
      <c r="I74" s="75"/>
      <c r="J74" s="75"/>
      <c r="K74" s="75"/>
      <c r="L74" s="75"/>
      <c r="M74" s="75"/>
      <c r="N74" s="75"/>
      <c r="O74" s="75"/>
      <c r="P74" s="75"/>
      <c r="Q74" s="75"/>
      <c r="R74" s="75"/>
      <c r="S74" s="75"/>
      <c r="T74" s="75"/>
      <c r="U74" s="75"/>
      <c r="V74" s="75"/>
      <c r="W74" s="75"/>
      <c r="X74" s="75"/>
      <c r="Y74" s="75"/>
      <c r="Z74" s="75"/>
      <c r="AA74" s="75"/>
      <c r="AB74" s="75"/>
      <c r="AC74" s="75"/>
      <c r="AD74" s="75"/>
      <c r="AE74" s="75"/>
      <c r="AF74" s="75"/>
      <c r="AG74" s="75"/>
      <c r="AH74" s="75"/>
      <c r="AI74" s="75"/>
      <c r="AJ74" s="75"/>
      <c r="AK74" s="75"/>
      <c r="AL74" s="75"/>
      <c r="AM74" s="75"/>
      <c r="AN74" s="75"/>
      <c r="AO74" s="75"/>
      <c r="AP74" s="75"/>
      <c r="AQ74" s="75"/>
      <c r="AR74" s="75"/>
      <c r="AS74" s="75"/>
      <c r="AT74" s="75"/>
      <c r="AU74" s="75"/>
      <c r="AV74" s="75"/>
      <c r="AW74" s="75"/>
      <c r="AX74" s="75"/>
      <c r="AY74" s="75"/>
      <c r="AZ74" s="75"/>
      <c r="BA74" s="75"/>
      <c r="BB74" s="75"/>
      <c r="BC74" s="75"/>
      <c r="BD74" s="75"/>
      <c r="BE74" s="75"/>
      <c r="BF74" s="75"/>
      <c r="BG74" s="75"/>
      <c r="BH74" s="75"/>
    </row>
    <row r="75" spans="1:60" x14ac:dyDescent="0.25">
      <c r="A75" s="75"/>
      <c r="B75" s="75"/>
      <c r="C75" s="75"/>
      <c r="D75" s="75"/>
      <c r="E75" s="75"/>
      <c r="F75" s="75"/>
      <c r="G75" s="75"/>
      <c r="H75" s="75"/>
      <c r="I75" s="75"/>
      <c r="J75" s="75"/>
      <c r="K75" s="75"/>
      <c r="L75" s="75"/>
      <c r="M75" s="75"/>
      <c r="N75" s="75"/>
      <c r="O75" s="75"/>
      <c r="P75" s="75"/>
      <c r="Q75" s="75"/>
      <c r="R75" s="75"/>
      <c r="S75" s="75"/>
      <c r="T75" s="75"/>
      <c r="U75" s="75"/>
      <c r="V75" s="75"/>
      <c r="W75" s="75"/>
      <c r="X75" s="75"/>
      <c r="Y75" s="75"/>
      <c r="Z75" s="75"/>
      <c r="AA75" s="75"/>
      <c r="AB75" s="75"/>
      <c r="AC75" s="75"/>
      <c r="AD75" s="75"/>
      <c r="AE75" s="75"/>
      <c r="AF75" s="75"/>
      <c r="AG75" s="75"/>
      <c r="AH75" s="75"/>
      <c r="AI75" s="75"/>
      <c r="AJ75" s="75"/>
      <c r="AK75" s="75"/>
      <c r="AL75" s="75"/>
      <c r="AM75" s="75"/>
      <c r="AN75" s="75"/>
      <c r="AO75" s="75"/>
      <c r="AP75" s="75"/>
      <c r="AQ75" s="75"/>
      <c r="AR75" s="75"/>
      <c r="AS75" s="75"/>
      <c r="AT75" s="75"/>
      <c r="AU75" s="75"/>
      <c r="AV75" s="75"/>
      <c r="AW75" s="75"/>
      <c r="AX75" s="75"/>
      <c r="AY75" s="75"/>
      <c r="AZ75" s="75"/>
      <c r="BA75" s="75"/>
      <c r="BB75" s="75"/>
      <c r="BC75" s="75"/>
      <c r="BD75" s="75"/>
      <c r="BE75" s="75"/>
      <c r="BF75" s="75"/>
      <c r="BG75" s="75"/>
      <c r="BH75" s="75"/>
    </row>
    <row r="76" spans="1:60" x14ac:dyDescent="0.25">
      <c r="A76" s="75"/>
      <c r="B76" s="75"/>
      <c r="C76" s="75"/>
      <c r="D76" s="75"/>
      <c r="E76" s="75"/>
      <c r="F76" s="75"/>
      <c r="G76" s="75"/>
      <c r="H76" s="75"/>
      <c r="I76" s="75"/>
      <c r="J76" s="75"/>
      <c r="K76" s="75"/>
      <c r="L76" s="75"/>
      <c r="M76" s="75"/>
      <c r="N76" s="75"/>
      <c r="O76" s="75"/>
      <c r="P76" s="75"/>
      <c r="Q76" s="75"/>
      <c r="R76" s="75"/>
      <c r="S76" s="75"/>
      <c r="T76" s="75"/>
      <c r="U76" s="75"/>
      <c r="V76" s="75"/>
      <c r="W76" s="75"/>
      <c r="X76" s="75"/>
      <c r="Y76" s="75"/>
      <c r="Z76" s="75"/>
      <c r="AA76" s="75"/>
      <c r="AB76" s="75"/>
      <c r="AC76" s="75"/>
      <c r="AD76" s="75"/>
      <c r="AE76" s="75"/>
      <c r="AF76" s="75"/>
      <c r="AG76" s="75"/>
      <c r="AH76" s="75"/>
      <c r="AI76" s="75"/>
      <c r="AJ76" s="75"/>
      <c r="AK76" s="75"/>
      <c r="AL76" s="75"/>
      <c r="AM76" s="75"/>
      <c r="AN76" s="75"/>
      <c r="AO76" s="75"/>
      <c r="AP76" s="75"/>
      <c r="AQ76" s="75"/>
      <c r="AR76" s="75"/>
      <c r="AS76" s="75"/>
      <c r="AT76" s="75"/>
      <c r="AU76" s="75"/>
      <c r="AV76" s="75"/>
      <c r="AW76" s="75"/>
      <c r="AX76" s="75"/>
      <c r="AY76" s="75"/>
      <c r="AZ76" s="75"/>
      <c r="BA76" s="75"/>
      <c r="BB76" s="75"/>
      <c r="BC76" s="75"/>
      <c r="BD76" s="75"/>
      <c r="BE76" s="75"/>
      <c r="BF76" s="75"/>
      <c r="BG76" s="75"/>
      <c r="BH76" s="75"/>
    </row>
    <row r="77" spans="1:60" x14ac:dyDescent="0.25">
      <c r="A77" s="75"/>
      <c r="B77" s="75"/>
      <c r="C77" s="75"/>
      <c r="D77" s="75"/>
      <c r="E77" s="75"/>
      <c r="F77" s="75"/>
      <c r="G77" s="75"/>
      <c r="H77" s="75"/>
      <c r="I77" s="75"/>
      <c r="J77" s="75"/>
      <c r="K77" s="75"/>
      <c r="L77" s="75"/>
      <c r="M77" s="75"/>
      <c r="N77" s="75"/>
      <c r="O77" s="75"/>
      <c r="P77" s="75"/>
      <c r="Q77" s="75"/>
      <c r="R77" s="75"/>
      <c r="S77" s="75"/>
      <c r="T77" s="75"/>
      <c r="U77" s="75"/>
      <c r="V77" s="75"/>
      <c r="W77" s="75"/>
      <c r="X77" s="75"/>
      <c r="Y77" s="75"/>
      <c r="Z77" s="75"/>
      <c r="AA77" s="75"/>
      <c r="AB77" s="75"/>
      <c r="AC77" s="75"/>
      <c r="AD77" s="75"/>
      <c r="AE77" s="75"/>
      <c r="AF77" s="75"/>
      <c r="AG77" s="75"/>
      <c r="AH77" s="75"/>
      <c r="AI77" s="75"/>
      <c r="AJ77" s="75"/>
      <c r="AK77" s="75"/>
      <c r="AL77" s="75"/>
      <c r="AM77" s="75"/>
      <c r="AN77" s="75"/>
      <c r="AO77" s="75"/>
      <c r="AP77" s="75"/>
      <c r="AQ77" s="75"/>
      <c r="AR77" s="75"/>
      <c r="AS77" s="75"/>
      <c r="AT77" s="75"/>
      <c r="AU77" s="75"/>
      <c r="AV77" s="75"/>
      <c r="AW77" s="75"/>
      <c r="AX77" s="75"/>
      <c r="AY77" s="75"/>
      <c r="AZ77" s="75"/>
      <c r="BA77" s="75"/>
      <c r="BB77" s="75"/>
      <c r="BC77" s="75"/>
      <c r="BD77" s="75"/>
      <c r="BE77" s="75"/>
      <c r="BF77" s="75"/>
      <c r="BG77" s="75"/>
      <c r="BH77" s="75"/>
    </row>
    <row r="78" spans="1:60" x14ac:dyDescent="0.25">
      <c r="A78" s="75"/>
      <c r="B78" s="75"/>
      <c r="C78" s="75"/>
      <c r="D78" s="75"/>
      <c r="E78" s="75"/>
      <c r="F78" s="75"/>
      <c r="G78" s="75"/>
      <c r="H78" s="75"/>
      <c r="I78" s="75"/>
      <c r="J78" s="75"/>
      <c r="K78" s="75"/>
      <c r="L78" s="75"/>
      <c r="M78" s="75"/>
      <c r="N78" s="75"/>
      <c r="O78" s="75"/>
      <c r="P78" s="75"/>
      <c r="Q78" s="75"/>
      <c r="R78" s="75"/>
      <c r="S78" s="75"/>
      <c r="T78" s="75"/>
      <c r="U78" s="75"/>
      <c r="V78" s="75"/>
      <c r="W78" s="75"/>
      <c r="X78" s="75"/>
      <c r="Y78" s="75"/>
      <c r="Z78" s="75"/>
      <c r="AA78" s="75"/>
      <c r="AB78" s="75"/>
      <c r="AC78" s="75"/>
      <c r="AD78" s="75"/>
      <c r="AE78" s="75"/>
      <c r="AF78" s="75"/>
      <c r="AG78" s="75"/>
      <c r="AH78" s="75"/>
      <c r="AI78" s="75"/>
      <c r="AJ78" s="75"/>
      <c r="AK78" s="75"/>
      <c r="AL78" s="75"/>
      <c r="AM78" s="75"/>
      <c r="AN78" s="75"/>
      <c r="AO78" s="75"/>
      <c r="AP78" s="75"/>
      <c r="AQ78" s="75"/>
      <c r="AR78" s="75"/>
      <c r="AS78" s="75"/>
      <c r="AT78" s="75"/>
      <c r="AU78" s="75"/>
      <c r="AV78" s="75"/>
      <c r="AW78" s="75"/>
      <c r="AX78" s="75"/>
      <c r="AY78" s="75"/>
      <c r="AZ78" s="75"/>
      <c r="BA78" s="75"/>
      <c r="BB78" s="75"/>
      <c r="BC78" s="75"/>
      <c r="BD78" s="75"/>
      <c r="BE78" s="75"/>
      <c r="BF78" s="75"/>
      <c r="BG78" s="75"/>
      <c r="BH78" s="75"/>
    </row>
    <row r="79" spans="1:60" x14ac:dyDescent="0.25">
      <c r="A79" s="75"/>
      <c r="B79" s="75"/>
      <c r="C79" s="75"/>
      <c r="D79" s="75"/>
      <c r="E79" s="75"/>
      <c r="F79" s="75"/>
      <c r="G79" s="75"/>
      <c r="H79" s="75"/>
      <c r="I79" s="75"/>
      <c r="J79" s="75"/>
      <c r="K79" s="75"/>
      <c r="L79" s="75"/>
      <c r="M79" s="75"/>
      <c r="N79" s="75"/>
      <c r="O79" s="75"/>
      <c r="P79" s="75"/>
      <c r="Q79" s="75"/>
      <c r="R79" s="75"/>
      <c r="S79" s="75"/>
      <c r="T79" s="75"/>
      <c r="U79" s="75"/>
      <c r="V79" s="75"/>
      <c r="W79" s="75"/>
      <c r="X79" s="75"/>
      <c r="Y79" s="75"/>
      <c r="Z79" s="75"/>
      <c r="AA79" s="75"/>
      <c r="AB79" s="75"/>
      <c r="AC79" s="75"/>
      <c r="AD79" s="75"/>
      <c r="AE79" s="75"/>
      <c r="AF79" s="75"/>
      <c r="AG79" s="75"/>
      <c r="AH79" s="75"/>
      <c r="AI79" s="75"/>
      <c r="AJ79" s="75"/>
      <c r="AK79" s="75"/>
      <c r="AL79" s="75"/>
      <c r="AM79" s="75"/>
      <c r="AN79" s="75"/>
      <c r="AO79" s="75"/>
      <c r="AP79" s="75"/>
      <c r="AQ79" s="75"/>
      <c r="AR79" s="75"/>
      <c r="AS79" s="75"/>
      <c r="AT79" s="75"/>
      <c r="AU79" s="75"/>
      <c r="AV79" s="75"/>
      <c r="AW79" s="75"/>
      <c r="AX79" s="75"/>
      <c r="AY79" s="75"/>
      <c r="AZ79" s="75"/>
      <c r="BA79" s="75"/>
      <c r="BB79" s="75"/>
      <c r="BC79" s="75"/>
      <c r="BD79" s="75"/>
      <c r="BE79" s="75"/>
      <c r="BF79" s="75"/>
      <c r="BG79" s="75"/>
      <c r="BH79" s="75"/>
    </row>
    <row r="80" spans="1:60" x14ac:dyDescent="0.25">
      <c r="A80" s="75"/>
      <c r="B80" s="75"/>
      <c r="C80" s="75"/>
      <c r="D80" s="75"/>
      <c r="E80" s="75"/>
      <c r="F80" s="75"/>
      <c r="G80" s="75"/>
      <c r="H80" s="75"/>
      <c r="I80" s="75"/>
      <c r="J80" s="75"/>
      <c r="K80" s="75"/>
      <c r="L80" s="75"/>
      <c r="M80" s="75"/>
      <c r="N80" s="75"/>
      <c r="O80" s="75"/>
      <c r="P80" s="75"/>
      <c r="Q80" s="75"/>
      <c r="R80" s="75"/>
      <c r="S80" s="75"/>
      <c r="T80" s="75"/>
      <c r="U80" s="75"/>
      <c r="V80" s="75"/>
      <c r="W80" s="75"/>
      <c r="X80" s="75"/>
      <c r="Y80" s="75"/>
      <c r="Z80" s="75"/>
      <c r="AA80" s="75"/>
      <c r="AB80" s="75"/>
      <c r="AC80" s="75"/>
      <c r="AD80" s="75"/>
      <c r="AE80" s="75"/>
      <c r="AF80" s="75"/>
      <c r="AG80" s="75"/>
      <c r="AH80" s="75"/>
      <c r="AI80" s="75"/>
      <c r="AJ80" s="75"/>
      <c r="AK80" s="75"/>
      <c r="AL80" s="75"/>
      <c r="AM80" s="75"/>
      <c r="AN80" s="75"/>
      <c r="AO80" s="75"/>
      <c r="AP80" s="75"/>
      <c r="AQ80" s="75"/>
      <c r="AR80" s="75"/>
      <c r="AS80" s="75"/>
      <c r="AT80" s="75"/>
      <c r="AU80" s="75"/>
      <c r="AV80" s="75"/>
      <c r="AW80" s="75"/>
      <c r="AX80" s="75"/>
      <c r="AY80" s="75"/>
      <c r="AZ80" s="75"/>
      <c r="BA80" s="75"/>
      <c r="BB80" s="75"/>
      <c r="BC80" s="75"/>
      <c r="BD80" s="75"/>
      <c r="BE80" s="75"/>
      <c r="BF80" s="75"/>
      <c r="BG80" s="75"/>
      <c r="BH80" s="75"/>
    </row>
    <row r="81" spans="1:60" x14ac:dyDescent="0.25">
      <c r="A81" s="75"/>
      <c r="B81" s="75"/>
      <c r="C81" s="75"/>
      <c r="D81" s="75"/>
      <c r="E81" s="75"/>
      <c r="F81" s="75"/>
      <c r="G81" s="75"/>
      <c r="H81" s="75"/>
      <c r="I81" s="75"/>
      <c r="J81" s="75"/>
      <c r="K81" s="75"/>
      <c r="L81" s="75"/>
      <c r="M81" s="75"/>
      <c r="N81" s="75"/>
      <c r="O81" s="75"/>
      <c r="P81" s="75"/>
      <c r="Q81" s="75"/>
      <c r="R81" s="75"/>
      <c r="S81" s="75"/>
      <c r="T81" s="75"/>
      <c r="U81" s="75"/>
      <c r="V81" s="75"/>
      <c r="W81" s="75"/>
      <c r="X81" s="75"/>
      <c r="Y81" s="75"/>
      <c r="Z81" s="75"/>
      <c r="AA81" s="75"/>
      <c r="AB81" s="75"/>
      <c r="AC81" s="75"/>
      <c r="AD81" s="75"/>
      <c r="AE81" s="75"/>
      <c r="AF81" s="75"/>
      <c r="AG81" s="75"/>
      <c r="AH81" s="75"/>
      <c r="AI81" s="75"/>
      <c r="AJ81" s="75"/>
      <c r="AK81" s="75"/>
      <c r="AL81" s="75"/>
      <c r="AM81" s="75"/>
      <c r="AN81" s="75"/>
      <c r="AO81" s="75"/>
      <c r="AP81" s="75"/>
      <c r="AQ81" s="75"/>
      <c r="AR81" s="75"/>
      <c r="AS81" s="75"/>
      <c r="AT81" s="75"/>
      <c r="AU81" s="75"/>
      <c r="AV81" s="75"/>
      <c r="AW81" s="75"/>
      <c r="AX81" s="75"/>
      <c r="AY81" s="75"/>
      <c r="AZ81" s="75"/>
      <c r="BA81" s="75"/>
      <c r="BB81" s="75"/>
      <c r="BC81" s="75"/>
      <c r="BD81" s="75"/>
      <c r="BE81" s="75"/>
      <c r="BF81" s="75"/>
      <c r="BG81" s="75"/>
      <c r="BH81" s="75"/>
    </row>
    <row r="82" spans="1:60" x14ac:dyDescent="0.25">
      <c r="A82" s="75"/>
      <c r="B82" s="75"/>
      <c r="C82" s="75"/>
      <c r="D82" s="75"/>
      <c r="E82" s="75"/>
      <c r="F82" s="75"/>
      <c r="G82" s="75"/>
      <c r="H82" s="75"/>
      <c r="I82" s="75"/>
      <c r="J82" s="75"/>
      <c r="K82" s="75"/>
      <c r="L82" s="75"/>
      <c r="M82" s="75"/>
      <c r="N82" s="75"/>
      <c r="O82" s="75"/>
      <c r="P82" s="75"/>
      <c r="Q82" s="75"/>
      <c r="R82" s="75"/>
      <c r="S82" s="75"/>
      <c r="T82" s="75"/>
      <c r="U82" s="75"/>
      <c r="V82" s="75"/>
      <c r="W82" s="75"/>
      <c r="X82" s="75"/>
      <c r="Y82" s="75"/>
      <c r="Z82" s="75"/>
      <c r="AA82" s="75"/>
      <c r="AB82" s="75"/>
      <c r="AC82" s="75"/>
      <c r="AD82" s="75"/>
      <c r="AE82" s="75"/>
      <c r="AF82" s="75"/>
      <c r="AG82" s="75"/>
      <c r="AH82" s="75"/>
      <c r="AI82" s="75"/>
      <c r="AJ82" s="75"/>
      <c r="AK82" s="75"/>
      <c r="AL82" s="75"/>
      <c r="AM82" s="75"/>
      <c r="AN82" s="75"/>
      <c r="AO82" s="75"/>
      <c r="AP82" s="75"/>
      <c r="AQ82" s="75"/>
      <c r="AR82" s="75"/>
      <c r="AS82" s="75"/>
      <c r="AT82" s="75"/>
      <c r="AU82" s="75"/>
      <c r="AV82" s="75"/>
      <c r="AW82" s="75"/>
      <c r="AX82" s="75"/>
      <c r="AY82" s="75"/>
      <c r="AZ82" s="75"/>
      <c r="BA82" s="75"/>
      <c r="BB82" s="75"/>
      <c r="BC82" s="75"/>
      <c r="BD82" s="75"/>
      <c r="BE82" s="75"/>
      <c r="BF82" s="75"/>
      <c r="BG82" s="75"/>
      <c r="BH82" s="75"/>
    </row>
    <row r="83" spans="1:60" x14ac:dyDescent="0.25">
      <c r="A83" s="75"/>
      <c r="B83" s="75"/>
      <c r="C83" s="75"/>
      <c r="D83" s="75"/>
      <c r="E83" s="75"/>
      <c r="F83" s="75"/>
      <c r="G83" s="75"/>
      <c r="H83" s="75"/>
      <c r="I83" s="75"/>
      <c r="J83" s="75"/>
      <c r="K83" s="75"/>
      <c r="L83" s="75"/>
      <c r="M83" s="75"/>
      <c r="N83" s="75"/>
      <c r="O83" s="75"/>
      <c r="P83" s="75"/>
      <c r="Q83" s="75"/>
      <c r="R83" s="75"/>
      <c r="S83" s="75"/>
      <c r="T83" s="75"/>
      <c r="U83" s="75"/>
      <c r="V83" s="75"/>
      <c r="W83" s="75"/>
      <c r="X83" s="75"/>
      <c r="Y83" s="75"/>
      <c r="Z83" s="75"/>
      <c r="AA83" s="75"/>
      <c r="AB83" s="75"/>
      <c r="AC83" s="75"/>
      <c r="AD83" s="75"/>
      <c r="AE83" s="75"/>
      <c r="AF83" s="75"/>
      <c r="AG83" s="75"/>
      <c r="AH83" s="75"/>
      <c r="AI83" s="75"/>
      <c r="AJ83" s="75"/>
      <c r="AK83" s="75"/>
      <c r="AL83" s="75"/>
      <c r="AM83" s="75"/>
      <c r="AN83" s="75"/>
      <c r="AO83" s="75"/>
      <c r="AP83" s="75"/>
      <c r="AQ83" s="75"/>
      <c r="AR83" s="75"/>
      <c r="AS83" s="75"/>
      <c r="AT83" s="75"/>
      <c r="AU83" s="75"/>
      <c r="AV83" s="75"/>
      <c r="AW83" s="75"/>
      <c r="AX83" s="75"/>
      <c r="AY83" s="75"/>
      <c r="AZ83" s="75"/>
      <c r="BA83" s="75"/>
      <c r="BB83" s="75"/>
      <c r="BC83" s="75"/>
      <c r="BD83" s="75"/>
      <c r="BE83" s="75"/>
      <c r="BF83" s="75"/>
      <c r="BG83" s="75"/>
      <c r="BH83" s="75"/>
    </row>
    <row r="84" spans="1:60" x14ac:dyDescent="0.25">
      <c r="A84" s="75"/>
      <c r="B84" s="75"/>
      <c r="C84" s="75"/>
      <c r="D84" s="75"/>
      <c r="E84" s="75"/>
      <c r="F84" s="75"/>
      <c r="G84" s="75"/>
      <c r="H84" s="75"/>
      <c r="I84" s="75"/>
      <c r="J84" s="75"/>
      <c r="K84" s="75"/>
      <c r="L84" s="75"/>
      <c r="M84" s="75"/>
      <c r="N84" s="75"/>
      <c r="O84" s="75"/>
      <c r="P84" s="75"/>
      <c r="Q84" s="75"/>
      <c r="R84" s="75"/>
      <c r="S84" s="75"/>
      <c r="T84" s="75"/>
      <c r="U84" s="75"/>
      <c r="V84" s="75"/>
      <c r="W84" s="75"/>
      <c r="X84" s="75"/>
      <c r="Y84" s="75"/>
      <c r="Z84" s="75"/>
      <c r="AA84" s="75"/>
      <c r="AB84" s="75"/>
      <c r="AC84" s="75"/>
      <c r="AD84" s="75"/>
      <c r="AE84" s="75"/>
      <c r="AF84" s="75"/>
      <c r="AG84" s="75"/>
      <c r="AH84" s="75"/>
      <c r="AI84" s="75"/>
      <c r="AJ84" s="75"/>
      <c r="AK84" s="75"/>
      <c r="AL84" s="75"/>
      <c r="AM84" s="75"/>
      <c r="AN84" s="75"/>
      <c r="AO84" s="75"/>
      <c r="AP84" s="75"/>
      <c r="AQ84" s="75"/>
      <c r="AR84" s="75"/>
      <c r="AS84" s="75"/>
      <c r="AT84" s="75"/>
      <c r="AU84" s="75"/>
      <c r="AV84" s="75"/>
      <c r="AW84" s="75"/>
      <c r="AX84" s="75"/>
      <c r="AY84" s="75"/>
      <c r="AZ84" s="75"/>
      <c r="BA84" s="75"/>
      <c r="BB84" s="75"/>
      <c r="BC84" s="75"/>
      <c r="BD84" s="75"/>
      <c r="BE84" s="75"/>
      <c r="BF84" s="75"/>
      <c r="BG84" s="75"/>
      <c r="BH84" s="75"/>
    </row>
    <row r="85" spans="1:60" x14ac:dyDescent="0.25">
      <c r="A85" s="75"/>
      <c r="B85" s="75"/>
      <c r="C85" s="75"/>
      <c r="D85" s="75"/>
      <c r="E85" s="75"/>
      <c r="F85" s="75"/>
      <c r="G85" s="75"/>
      <c r="H85" s="75"/>
      <c r="I85" s="75"/>
      <c r="J85" s="75"/>
      <c r="K85" s="75"/>
      <c r="L85" s="75"/>
      <c r="M85" s="75"/>
      <c r="N85" s="75"/>
      <c r="O85" s="75"/>
      <c r="P85" s="75"/>
      <c r="Q85" s="75"/>
      <c r="R85" s="75"/>
      <c r="S85" s="75"/>
      <c r="T85" s="75"/>
      <c r="U85" s="75"/>
      <c r="V85" s="75"/>
      <c r="W85" s="75"/>
      <c r="X85" s="75"/>
      <c r="Y85" s="75"/>
      <c r="Z85" s="75"/>
      <c r="AA85" s="75"/>
      <c r="AB85" s="75"/>
      <c r="AC85" s="75"/>
      <c r="AD85" s="75"/>
      <c r="AE85" s="75"/>
      <c r="AF85" s="75"/>
      <c r="AG85" s="75"/>
      <c r="AH85" s="75"/>
      <c r="AI85" s="75"/>
      <c r="AJ85" s="75"/>
      <c r="AK85" s="75"/>
      <c r="AL85" s="75"/>
      <c r="AM85" s="75"/>
      <c r="AN85" s="75"/>
      <c r="AO85" s="75"/>
      <c r="AP85" s="75"/>
      <c r="AQ85" s="75"/>
      <c r="AR85" s="75"/>
      <c r="AS85" s="75"/>
      <c r="AT85" s="75"/>
      <c r="AU85" s="75"/>
      <c r="AV85" s="75"/>
      <c r="AW85" s="75"/>
      <c r="AX85" s="75"/>
      <c r="AY85" s="75"/>
      <c r="AZ85" s="75"/>
      <c r="BA85" s="75"/>
      <c r="BB85" s="75"/>
      <c r="BC85" s="75"/>
      <c r="BD85" s="75"/>
      <c r="BE85" s="75"/>
      <c r="BF85" s="75"/>
      <c r="BG85" s="75"/>
      <c r="BH85" s="75"/>
    </row>
    <row r="86" spans="1:60" x14ac:dyDescent="0.25">
      <c r="A86" s="75"/>
      <c r="B86" s="75"/>
      <c r="C86" s="75"/>
      <c r="D86" s="75"/>
      <c r="E86" s="75"/>
      <c r="F86" s="75"/>
      <c r="G86" s="75"/>
      <c r="H86" s="75"/>
      <c r="I86" s="75"/>
      <c r="J86" s="75"/>
      <c r="K86" s="75"/>
      <c r="L86" s="75"/>
      <c r="M86" s="75"/>
      <c r="N86" s="75"/>
      <c r="O86" s="75"/>
      <c r="P86" s="75"/>
      <c r="Q86" s="75"/>
      <c r="R86" s="75"/>
      <c r="S86" s="75"/>
      <c r="T86" s="75"/>
      <c r="U86" s="75"/>
      <c r="V86" s="75"/>
      <c r="W86" s="75"/>
      <c r="X86" s="75"/>
      <c r="Y86" s="75"/>
      <c r="Z86" s="75"/>
      <c r="AA86" s="75"/>
      <c r="AB86" s="75"/>
      <c r="AC86" s="75"/>
      <c r="AD86" s="75"/>
      <c r="AE86" s="75"/>
      <c r="AF86" s="75"/>
      <c r="AG86" s="75"/>
      <c r="AH86" s="75"/>
      <c r="AI86" s="75"/>
      <c r="AJ86" s="75"/>
      <c r="AK86" s="75"/>
      <c r="AL86" s="75"/>
      <c r="AM86" s="75"/>
      <c r="AN86" s="75"/>
      <c r="AO86" s="75"/>
      <c r="AP86" s="75"/>
      <c r="AQ86" s="75"/>
      <c r="AR86" s="75"/>
      <c r="AS86" s="75"/>
      <c r="AT86" s="75"/>
      <c r="AU86" s="75"/>
      <c r="AV86" s="75"/>
      <c r="AW86" s="75"/>
      <c r="AX86" s="75"/>
      <c r="AY86" s="75"/>
      <c r="AZ86" s="75"/>
      <c r="BA86" s="75"/>
      <c r="BB86" s="75"/>
      <c r="BC86" s="75"/>
      <c r="BD86" s="75"/>
      <c r="BE86" s="75"/>
      <c r="BF86" s="75"/>
      <c r="BG86" s="75"/>
      <c r="BH86" s="75"/>
    </row>
    <row r="87" spans="1:60" x14ac:dyDescent="0.25">
      <c r="A87" s="75"/>
      <c r="B87" s="75"/>
      <c r="C87" s="75"/>
      <c r="D87" s="75"/>
      <c r="E87" s="75"/>
      <c r="F87" s="75"/>
      <c r="G87" s="75"/>
      <c r="H87" s="75"/>
      <c r="I87" s="75"/>
      <c r="J87" s="75"/>
      <c r="K87" s="75"/>
      <c r="L87" s="75"/>
      <c r="M87" s="75"/>
      <c r="N87" s="75"/>
      <c r="O87" s="75"/>
      <c r="P87" s="75"/>
      <c r="Q87" s="75"/>
      <c r="R87" s="75"/>
      <c r="S87" s="75"/>
      <c r="T87" s="75"/>
      <c r="U87" s="75"/>
      <c r="V87" s="75"/>
      <c r="W87" s="75"/>
      <c r="X87" s="75"/>
      <c r="Y87" s="75"/>
      <c r="Z87" s="75"/>
      <c r="AA87" s="75"/>
      <c r="AB87" s="75"/>
      <c r="AC87" s="75"/>
      <c r="AD87" s="75"/>
      <c r="AE87" s="75"/>
      <c r="AF87" s="75"/>
      <c r="AG87" s="75"/>
      <c r="AH87" s="75"/>
      <c r="AI87" s="75"/>
      <c r="AJ87" s="75"/>
      <c r="AK87" s="75"/>
      <c r="AL87" s="75"/>
      <c r="AM87" s="75"/>
      <c r="AN87" s="75"/>
      <c r="AO87" s="75"/>
      <c r="AP87" s="75"/>
      <c r="AQ87" s="75"/>
      <c r="AR87" s="75"/>
      <c r="AS87" s="75"/>
      <c r="AT87" s="75"/>
      <c r="AU87" s="75"/>
      <c r="AV87" s="75"/>
      <c r="AW87" s="75"/>
      <c r="AX87" s="75"/>
      <c r="AY87" s="75"/>
      <c r="AZ87" s="75"/>
      <c r="BA87" s="75"/>
      <c r="BB87" s="75"/>
      <c r="BC87" s="75"/>
      <c r="BD87" s="75"/>
      <c r="BE87" s="75"/>
      <c r="BF87" s="75"/>
      <c r="BG87" s="75"/>
      <c r="BH87" s="75"/>
    </row>
    <row r="88" spans="1:60" x14ac:dyDescent="0.25">
      <c r="A88" s="75"/>
      <c r="B88" s="75"/>
      <c r="C88" s="75"/>
      <c r="D88" s="75"/>
      <c r="E88" s="75"/>
      <c r="F88" s="75"/>
      <c r="G88" s="75"/>
      <c r="H88" s="75"/>
      <c r="I88" s="75"/>
      <c r="J88" s="75"/>
      <c r="K88" s="75"/>
      <c r="L88" s="75"/>
      <c r="M88" s="75"/>
      <c r="N88" s="75"/>
      <c r="O88" s="75"/>
      <c r="P88" s="75"/>
      <c r="Q88" s="75"/>
      <c r="R88" s="75"/>
      <c r="S88" s="75"/>
      <c r="T88" s="75"/>
      <c r="U88" s="75"/>
      <c r="V88" s="75"/>
      <c r="W88" s="75"/>
      <c r="X88" s="75"/>
      <c r="Y88" s="75"/>
      <c r="Z88" s="75"/>
      <c r="AA88" s="75"/>
      <c r="AB88" s="75"/>
      <c r="AC88" s="75"/>
      <c r="AD88" s="75"/>
      <c r="AE88" s="75"/>
      <c r="AF88" s="75"/>
      <c r="AG88" s="75"/>
      <c r="AH88" s="75"/>
      <c r="AI88" s="75"/>
      <c r="AJ88" s="75"/>
      <c r="AK88" s="75"/>
      <c r="AL88" s="75"/>
      <c r="AM88" s="75"/>
      <c r="AN88" s="75"/>
      <c r="AO88" s="75"/>
      <c r="AP88" s="75"/>
      <c r="AQ88" s="75"/>
      <c r="AR88" s="75"/>
      <c r="AS88" s="75"/>
      <c r="AT88" s="75"/>
      <c r="AU88" s="75"/>
      <c r="AV88" s="75"/>
      <c r="AW88" s="75"/>
      <c r="AX88" s="75"/>
      <c r="AY88" s="75"/>
      <c r="AZ88" s="75"/>
      <c r="BA88" s="75"/>
      <c r="BB88" s="75"/>
      <c r="BC88" s="75"/>
      <c r="BD88" s="75"/>
      <c r="BE88" s="75"/>
      <c r="BF88" s="75"/>
      <c r="BG88" s="75"/>
      <c r="BH88" s="75"/>
    </row>
    <row r="89" spans="1:60" x14ac:dyDescent="0.25">
      <c r="A89" s="75"/>
      <c r="B89" s="75"/>
      <c r="C89" s="75"/>
      <c r="D89" s="75"/>
      <c r="E89" s="75"/>
      <c r="F89" s="75"/>
      <c r="G89" s="75"/>
      <c r="H89" s="75"/>
      <c r="I89" s="75"/>
      <c r="J89" s="75"/>
      <c r="K89" s="75"/>
      <c r="L89" s="75"/>
      <c r="M89" s="75"/>
      <c r="N89" s="75"/>
      <c r="O89" s="75"/>
      <c r="P89" s="75"/>
      <c r="Q89" s="75"/>
      <c r="R89" s="75"/>
      <c r="S89" s="75"/>
      <c r="T89" s="75"/>
      <c r="U89" s="75"/>
      <c r="V89" s="75"/>
      <c r="W89" s="75"/>
      <c r="X89" s="75"/>
      <c r="Y89" s="75"/>
      <c r="Z89" s="75"/>
      <c r="AA89" s="75"/>
      <c r="AB89" s="75"/>
      <c r="AC89" s="75"/>
      <c r="AD89" s="75"/>
      <c r="AE89" s="75"/>
      <c r="AF89" s="75"/>
      <c r="AG89" s="75"/>
      <c r="AH89" s="75"/>
      <c r="AI89" s="75"/>
      <c r="AJ89" s="75"/>
      <c r="AK89" s="75"/>
      <c r="AL89" s="75"/>
      <c r="AM89" s="75"/>
      <c r="AN89" s="75"/>
      <c r="AO89" s="75"/>
      <c r="AP89" s="75"/>
      <c r="AQ89" s="75"/>
      <c r="AR89" s="75"/>
      <c r="AS89" s="75"/>
      <c r="AT89" s="75"/>
      <c r="AU89" s="75"/>
      <c r="AV89" s="75"/>
      <c r="AW89" s="75"/>
      <c r="AX89" s="75"/>
      <c r="AY89" s="75"/>
      <c r="AZ89" s="75"/>
      <c r="BA89" s="75"/>
      <c r="BB89" s="75"/>
      <c r="BC89" s="75"/>
      <c r="BD89" s="75"/>
      <c r="BE89" s="75"/>
      <c r="BF89" s="75"/>
      <c r="BG89" s="75"/>
      <c r="BH89" s="75"/>
    </row>
    <row r="90" spans="1:60" x14ac:dyDescent="0.25">
      <c r="A90" s="75"/>
      <c r="B90" s="75"/>
      <c r="C90" s="75"/>
      <c r="D90" s="75"/>
      <c r="E90" s="75"/>
      <c r="F90" s="75"/>
      <c r="G90" s="75"/>
      <c r="H90" s="75"/>
      <c r="I90" s="75"/>
      <c r="J90" s="75"/>
      <c r="K90" s="75"/>
      <c r="L90" s="75"/>
      <c r="M90" s="75"/>
      <c r="N90" s="75"/>
      <c r="O90" s="75"/>
      <c r="P90" s="75"/>
      <c r="Q90" s="75"/>
      <c r="R90" s="75"/>
      <c r="S90" s="75"/>
      <c r="T90" s="75"/>
      <c r="U90" s="75"/>
      <c r="V90" s="75"/>
      <c r="W90" s="75"/>
      <c r="X90" s="75"/>
      <c r="Y90" s="75"/>
      <c r="Z90" s="75"/>
      <c r="AA90" s="75"/>
      <c r="AB90" s="75"/>
      <c r="AC90" s="75"/>
      <c r="AD90" s="75"/>
      <c r="AE90" s="75"/>
      <c r="AF90" s="75"/>
      <c r="AG90" s="75"/>
      <c r="AH90" s="75"/>
      <c r="AI90" s="75"/>
      <c r="AJ90" s="75"/>
      <c r="AK90" s="75"/>
      <c r="AL90" s="75"/>
      <c r="AM90" s="75"/>
      <c r="AN90" s="75"/>
      <c r="AO90" s="75"/>
      <c r="AP90" s="75"/>
      <c r="AQ90" s="75"/>
      <c r="AR90" s="75"/>
      <c r="AS90" s="75"/>
      <c r="AT90" s="75"/>
      <c r="AU90" s="75"/>
      <c r="AV90" s="75"/>
      <c r="AW90" s="75"/>
      <c r="AX90" s="75"/>
      <c r="AY90" s="75"/>
      <c r="AZ90" s="75"/>
      <c r="BA90" s="75"/>
      <c r="BB90" s="75"/>
      <c r="BC90" s="75"/>
      <c r="BD90" s="75"/>
      <c r="BE90" s="75"/>
      <c r="BF90" s="75"/>
      <c r="BG90" s="75"/>
      <c r="BH90" s="75"/>
    </row>
    <row r="91" spans="1:60" x14ac:dyDescent="0.25">
      <c r="A91" s="75"/>
      <c r="B91" s="75"/>
      <c r="C91" s="75"/>
      <c r="D91" s="75"/>
      <c r="E91" s="75"/>
      <c r="F91" s="75"/>
      <c r="G91" s="75"/>
      <c r="H91" s="75"/>
      <c r="I91" s="75"/>
      <c r="J91" s="75"/>
      <c r="K91" s="75"/>
      <c r="L91" s="75"/>
      <c r="M91" s="75"/>
      <c r="N91" s="75"/>
      <c r="O91" s="75"/>
      <c r="P91" s="75"/>
      <c r="Q91" s="75"/>
      <c r="R91" s="75"/>
      <c r="S91" s="75"/>
      <c r="T91" s="75"/>
      <c r="U91" s="75"/>
      <c r="V91" s="75"/>
      <c r="W91" s="75"/>
      <c r="X91" s="75"/>
      <c r="Y91" s="75"/>
      <c r="Z91" s="75"/>
      <c r="AA91" s="75"/>
      <c r="AB91" s="75"/>
      <c r="AC91" s="75"/>
      <c r="AD91" s="75"/>
      <c r="AE91" s="75"/>
      <c r="AF91" s="75"/>
      <c r="AG91" s="75"/>
      <c r="AH91" s="75"/>
      <c r="AI91" s="75"/>
      <c r="AJ91" s="75"/>
      <c r="AK91" s="75"/>
      <c r="AL91" s="75"/>
      <c r="AM91" s="75"/>
      <c r="AN91" s="75"/>
      <c r="AO91" s="75"/>
      <c r="AP91" s="75"/>
      <c r="AQ91" s="75"/>
      <c r="AR91" s="75"/>
      <c r="AS91" s="75"/>
      <c r="AT91" s="75"/>
      <c r="AU91" s="75"/>
      <c r="AV91" s="75"/>
      <c r="AW91" s="75"/>
      <c r="AX91" s="75"/>
      <c r="AY91" s="75"/>
      <c r="AZ91" s="75"/>
      <c r="BA91" s="75"/>
      <c r="BB91" s="75"/>
      <c r="BC91" s="75"/>
      <c r="BD91" s="75"/>
      <c r="BE91" s="75"/>
      <c r="BF91" s="75"/>
      <c r="BG91" s="75"/>
      <c r="BH91" s="75"/>
    </row>
    <row r="92" spans="1:60" x14ac:dyDescent="0.25">
      <c r="A92" s="75"/>
      <c r="B92" s="75"/>
      <c r="C92" s="75"/>
      <c r="D92" s="75"/>
      <c r="E92" s="75"/>
      <c r="F92" s="75"/>
      <c r="G92" s="75"/>
      <c r="H92" s="75"/>
      <c r="I92" s="75"/>
      <c r="J92" s="75"/>
      <c r="K92" s="75"/>
      <c r="L92" s="75"/>
      <c r="M92" s="75"/>
      <c r="N92" s="75"/>
      <c r="O92" s="75"/>
      <c r="P92" s="75"/>
      <c r="Q92" s="75"/>
      <c r="R92" s="75"/>
      <c r="S92" s="75"/>
      <c r="T92" s="75"/>
      <c r="U92" s="75"/>
      <c r="V92" s="75"/>
      <c r="W92" s="75"/>
      <c r="X92" s="75"/>
      <c r="Y92" s="75"/>
      <c r="Z92" s="75"/>
      <c r="AA92" s="75"/>
      <c r="AB92" s="75"/>
      <c r="AC92" s="75"/>
      <c r="AD92" s="75"/>
      <c r="AE92" s="75"/>
      <c r="AF92" s="75"/>
      <c r="AG92" s="75"/>
      <c r="AH92" s="75"/>
      <c r="AI92" s="75"/>
      <c r="AJ92" s="75"/>
      <c r="AK92" s="75"/>
      <c r="AL92" s="75"/>
      <c r="AM92" s="75"/>
      <c r="AN92" s="75"/>
      <c r="AO92" s="75"/>
      <c r="AP92" s="75"/>
      <c r="AQ92" s="75"/>
      <c r="AR92" s="75"/>
      <c r="AS92" s="75"/>
      <c r="AT92" s="75"/>
      <c r="AU92" s="75"/>
      <c r="AV92" s="75"/>
      <c r="AW92" s="75"/>
      <c r="AX92" s="75"/>
      <c r="AY92" s="75"/>
      <c r="AZ92" s="75"/>
      <c r="BA92" s="75"/>
      <c r="BB92" s="75"/>
      <c r="BC92" s="75"/>
      <c r="BD92" s="75"/>
      <c r="BE92" s="75"/>
      <c r="BF92" s="75"/>
      <c r="BG92" s="75"/>
      <c r="BH92" s="75"/>
    </row>
    <row r="93" spans="1:60" x14ac:dyDescent="0.25">
      <c r="A93" s="75"/>
      <c r="B93" s="75"/>
      <c r="C93" s="75"/>
      <c r="D93" s="75"/>
      <c r="E93" s="75"/>
      <c r="F93" s="75"/>
      <c r="G93" s="75"/>
      <c r="H93" s="75"/>
      <c r="I93" s="75"/>
      <c r="J93" s="75"/>
      <c r="K93" s="75"/>
      <c r="L93" s="75"/>
      <c r="M93" s="75"/>
      <c r="N93" s="75"/>
      <c r="O93" s="75"/>
      <c r="P93" s="75"/>
      <c r="Q93" s="75"/>
      <c r="R93" s="75"/>
      <c r="S93" s="75"/>
      <c r="T93" s="75"/>
      <c r="U93" s="75"/>
      <c r="V93" s="75"/>
      <c r="W93" s="75"/>
      <c r="X93" s="75"/>
      <c r="Y93" s="75"/>
      <c r="Z93" s="75"/>
      <c r="AA93" s="75"/>
      <c r="AB93" s="75"/>
      <c r="AC93" s="75"/>
      <c r="AD93" s="75"/>
      <c r="AE93" s="75"/>
      <c r="AF93" s="75"/>
      <c r="AG93" s="75"/>
      <c r="AH93" s="75"/>
      <c r="AI93" s="75"/>
      <c r="AJ93" s="75"/>
      <c r="AK93" s="75"/>
      <c r="AL93" s="75"/>
      <c r="AM93" s="75"/>
      <c r="AN93" s="75"/>
      <c r="AO93" s="75"/>
      <c r="AP93" s="75"/>
      <c r="AQ93" s="75"/>
      <c r="AR93" s="75"/>
      <c r="AS93" s="75"/>
      <c r="AT93" s="75"/>
      <c r="AU93" s="75"/>
      <c r="AV93" s="75"/>
      <c r="AW93" s="75"/>
      <c r="AX93" s="75"/>
      <c r="AY93" s="75"/>
      <c r="AZ93" s="75"/>
      <c r="BA93" s="75"/>
      <c r="BB93" s="75"/>
      <c r="BC93" s="75"/>
      <c r="BD93" s="75"/>
      <c r="BE93" s="75"/>
      <c r="BF93" s="75"/>
      <c r="BG93" s="75"/>
      <c r="BH93" s="75"/>
    </row>
    <row r="94" spans="1:60" x14ac:dyDescent="0.25">
      <c r="A94" s="75"/>
      <c r="B94" s="75"/>
      <c r="C94" s="75"/>
      <c r="D94" s="75"/>
      <c r="E94" s="75"/>
      <c r="F94" s="75"/>
      <c r="G94" s="75"/>
      <c r="H94" s="75"/>
      <c r="I94" s="75"/>
      <c r="J94" s="75"/>
      <c r="K94" s="75"/>
      <c r="L94" s="75"/>
      <c r="M94" s="75"/>
      <c r="N94" s="75"/>
      <c r="O94" s="75"/>
      <c r="P94" s="75"/>
      <c r="Q94" s="75"/>
      <c r="R94" s="75"/>
      <c r="S94" s="75"/>
      <c r="T94" s="75"/>
      <c r="U94" s="75"/>
      <c r="V94" s="75"/>
      <c r="W94" s="75"/>
      <c r="X94" s="75"/>
      <c r="Y94" s="75"/>
      <c r="Z94" s="75"/>
      <c r="AA94" s="75"/>
      <c r="AB94" s="75"/>
      <c r="AC94" s="75"/>
      <c r="AD94" s="75"/>
      <c r="AE94" s="75"/>
      <c r="AF94" s="75"/>
      <c r="AG94" s="75"/>
      <c r="AH94" s="75"/>
      <c r="AI94" s="75"/>
      <c r="AJ94" s="75"/>
      <c r="AK94" s="75"/>
      <c r="AL94" s="75"/>
      <c r="AM94" s="75"/>
      <c r="AN94" s="75"/>
      <c r="AO94" s="75"/>
      <c r="AP94" s="75"/>
      <c r="AQ94" s="75"/>
      <c r="AR94" s="75"/>
      <c r="AS94" s="75"/>
      <c r="AT94" s="75"/>
      <c r="AU94" s="75"/>
      <c r="AV94" s="75"/>
      <c r="AW94" s="75"/>
      <c r="AX94" s="75"/>
      <c r="AY94" s="75"/>
      <c r="AZ94" s="75"/>
      <c r="BA94" s="75"/>
      <c r="BB94" s="75"/>
      <c r="BC94" s="75"/>
      <c r="BD94" s="75"/>
      <c r="BE94" s="75"/>
      <c r="BF94" s="75"/>
      <c r="BG94" s="75"/>
      <c r="BH94" s="75"/>
    </row>
    <row r="95" spans="1:60" x14ac:dyDescent="0.25">
      <c r="A95" s="75"/>
      <c r="B95" s="75"/>
      <c r="C95" s="75"/>
      <c r="D95" s="75"/>
      <c r="E95" s="75"/>
      <c r="F95" s="75"/>
      <c r="G95" s="75"/>
      <c r="H95" s="75"/>
      <c r="I95" s="75"/>
      <c r="J95" s="75"/>
      <c r="K95" s="75"/>
      <c r="L95" s="75"/>
      <c r="M95" s="75"/>
      <c r="N95" s="75"/>
      <c r="O95" s="75"/>
      <c r="P95" s="75"/>
      <c r="Q95" s="75"/>
      <c r="R95" s="75"/>
      <c r="S95" s="75"/>
      <c r="T95" s="75"/>
      <c r="U95" s="75"/>
      <c r="V95" s="75"/>
      <c r="W95" s="75"/>
      <c r="X95" s="75"/>
      <c r="Y95" s="75"/>
      <c r="Z95" s="75"/>
      <c r="AA95" s="75"/>
      <c r="AB95" s="75"/>
      <c r="AC95" s="75"/>
      <c r="AD95" s="75"/>
      <c r="AE95" s="75"/>
      <c r="AF95" s="75"/>
      <c r="AG95" s="75"/>
      <c r="AH95" s="75"/>
      <c r="AI95" s="75"/>
      <c r="AJ95" s="75"/>
      <c r="AK95" s="75"/>
      <c r="AL95" s="75"/>
      <c r="AM95" s="75"/>
      <c r="AN95" s="75"/>
      <c r="AO95" s="75"/>
      <c r="AP95" s="75"/>
      <c r="AQ95" s="75"/>
      <c r="AR95" s="75"/>
      <c r="AS95" s="75"/>
      <c r="AT95" s="75"/>
      <c r="AU95" s="75"/>
      <c r="AV95" s="75"/>
      <c r="AW95" s="75"/>
      <c r="AX95" s="75"/>
      <c r="AY95" s="75"/>
      <c r="AZ95" s="75"/>
      <c r="BA95" s="75"/>
      <c r="BB95" s="75"/>
      <c r="BC95" s="75"/>
      <c r="BD95" s="75"/>
      <c r="BE95" s="75"/>
      <c r="BF95" s="75"/>
      <c r="BG95" s="75"/>
      <c r="BH95" s="75"/>
    </row>
    <row r="96" spans="1:60" x14ac:dyDescent="0.25">
      <c r="A96" s="75"/>
      <c r="B96" s="75"/>
      <c r="C96" s="75"/>
      <c r="D96" s="75"/>
      <c r="E96" s="75"/>
      <c r="F96" s="75"/>
      <c r="G96" s="75"/>
      <c r="H96" s="75"/>
      <c r="I96" s="75"/>
      <c r="J96" s="75"/>
      <c r="K96" s="75"/>
      <c r="L96" s="75"/>
      <c r="M96" s="75"/>
      <c r="N96" s="75"/>
      <c r="O96" s="75"/>
      <c r="P96" s="75"/>
      <c r="Q96" s="75"/>
      <c r="R96" s="75"/>
      <c r="S96" s="75"/>
      <c r="T96" s="75"/>
      <c r="U96" s="75"/>
      <c r="V96" s="75"/>
      <c r="W96" s="75"/>
      <c r="X96" s="75"/>
      <c r="Y96" s="75"/>
      <c r="Z96" s="75"/>
      <c r="AA96" s="75"/>
      <c r="AB96" s="75"/>
      <c r="AC96" s="75"/>
      <c r="AD96" s="75"/>
      <c r="AE96" s="75"/>
      <c r="AF96" s="75"/>
      <c r="AG96" s="75"/>
      <c r="AH96" s="75"/>
      <c r="AI96" s="75"/>
      <c r="AJ96" s="75"/>
      <c r="AK96" s="75"/>
      <c r="AL96" s="75"/>
      <c r="AM96" s="75"/>
      <c r="AN96" s="75"/>
      <c r="AO96" s="75"/>
      <c r="AP96" s="75"/>
      <c r="AQ96" s="75"/>
      <c r="AR96" s="75"/>
      <c r="AS96" s="75"/>
      <c r="AT96" s="75"/>
      <c r="AU96" s="75"/>
      <c r="AV96" s="75"/>
      <c r="AW96" s="75"/>
      <c r="AX96" s="75"/>
      <c r="AY96" s="75"/>
      <c r="AZ96" s="75"/>
      <c r="BA96" s="75"/>
      <c r="BB96" s="75"/>
      <c r="BC96" s="75"/>
      <c r="BD96" s="75"/>
      <c r="BE96" s="75"/>
      <c r="BF96" s="75"/>
      <c r="BG96" s="75"/>
      <c r="BH96" s="75"/>
    </row>
    <row r="97" spans="1:60" x14ac:dyDescent="0.25">
      <c r="A97" s="75"/>
      <c r="B97" s="75"/>
      <c r="C97" s="75"/>
      <c r="D97" s="75"/>
      <c r="E97" s="75"/>
      <c r="F97" s="75"/>
      <c r="G97" s="75"/>
      <c r="H97" s="75"/>
      <c r="I97" s="75"/>
      <c r="J97" s="75"/>
      <c r="K97" s="75"/>
      <c r="L97" s="75"/>
      <c r="M97" s="75"/>
      <c r="N97" s="75"/>
      <c r="O97" s="75"/>
      <c r="P97" s="75"/>
      <c r="Q97" s="75"/>
      <c r="R97" s="75"/>
      <c r="S97" s="75"/>
      <c r="T97" s="75"/>
      <c r="U97" s="75"/>
      <c r="V97" s="75"/>
      <c r="W97" s="75"/>
      <c r="X97" s="75"/>
      <c r="Y97" s="75"/>
      <c r="Z97" s="75"/>
      <c r="AA97" s="75"/>
      <c r="AB97" s="75"/>
      <c r="AC97" s="75"/>
      <c r="AD97" s="75"/>
      <c r="AE97" s="75"/>
      <c r="AF97" s="75"/>
      <c r="AG97" s="75"/>
      <c r="AH97" s="75"/>
      <c r="AI97" s="75"/>
      <c r="AJ97" s="75"/>
      <c r="AK97" s="75"/>
      <c r="AL97" s="75"/>
      <c r="AM97" s="75"/>
      <c r="AN97" s="75"/>
      <c r="AO97" s="75"/>
      <c r="AP97" s="75"/>
      <c r="AQ97" s="75"/>
      <c r="AR97" s="75"/>
      <c r="AS97" s="75"/>
      <c r="AT97" s="75"/>
      <c r="AU97" s="75"/>
      <c r="AV97" s="75"/>
      <c r="AW97" s="75"/>
      <c r="AX97" s="75"/>
      <c r="AY97" s="75"/>
      <c r="AZ97" s="75"/>
      <c r="BA97" s="75"/>
      <c r="BB97" s="75"/>
      <c r="BC97" s="75"/>
      <c r="BD97" s="75"/>
      <c r="BE97" s="75"/>
      <c r="BF97" s="75"/>
      <c r="BG97" s="75"/>
      <c r="BH97" s="75"/>
    </row>
    <row r="98" spans="1:60" x14ac:dyDescent="0.25">
      <c r="A98" s="75"/>
      <c r="B98" s="75"/>
      <c r="C98" s="75"/>
      <c r="D98" s="75"/>
      <c r="E98" s="75"/>
      <c r="F98" s="75"/>
      <c r="G98" s="75"/>
      <c r="H98" s="75"/>
      <c r="I98" s="75"/>
      <c r="J98" s="75"/>
      <c r="K98" s="75"/>
      <c r="L98" s="75"/>
      <c r="M98" s="75"/>
      <c r="N98" s="75"/>
      <c r="O98" s="75"/>
      <c r="P98" s="75"/>
      <c r="Q98" s="75"/>
      <c r="R98" s="75"/>
      <c r="S98" s="75"/>
      <c r="T98" s="75"/>
      <c r="U98" s="75"/>
      <c r="V98" s="75"/>
      <c r="W98" s="75"/>
      <c r="X98" s="75"/>
      <c r="Y98" s="75"/>
      <c r="Z98" s="75"/>
      <c r="AA98" s="75"/>
      <c r="AB98" s="75"/>
      <c r="AC98" s="75"/>
      <c r="AD98" s="75"/>
      <c r="AE98" s="75"/>
      <c r="AF98" s="75"/>
      <c r="AG98" s="75"/>
      <c r="AH98" s="75"/>
      <c r="AI98" s="75"/>
      <c r="AJ98" s="75"/>
      <c r="AK98" s="75"/>
      <c r="AL98" s="75"/>
      <c r="AM98" s="75"/>
      <c r="AN98" s="75"/>
      <c r="AO98" s="75"/>
      <c r="AP98" s="75"/>
      <c r="AQ98" s="75"/>
      <c r="AR98" s="75"/>
      <c r="AS98" s="75"/>
      <c r="AT98" s="75"/>
      <c r="AU98" s="75"/>
      <c r="AV98" s="75"/>
      <c r="AW98" s="75"/>
      <c r="AX98" s="75"/>
      <c r="AY98" s="75"/>
      <c r="AZ98" s="75"/>
      <c r="BA98" s="75"/>
      <c r="BB98" s="75"/>
      <c r="BC98" s="75"/>
      <c r="BD98" s="75"/>
      <c r="BE98" s="75"/>
      <c r="BF98" s="75"/>
      <c r="BG98" s="75"/>
      <c r="BH98" s="75"/>
    </row>
    <row r="99" spans="1:60" x14ac:dyDescent="0.25">
      <c r="A99" s="75"/>
      <c r="B99" s="75"/>
      <c r="C99" s="75"/>
      <c r="D99" s="75"/>
      <c r="E99" s="75"/>
      <c r="F99" s="75"/>
      <c r="G99" s="75"/>
      <c r="H99" s="75"/>
      <c r="I99" s="75"/>
      <c r="J99" s="75"/>
      <c r="K99" s="75"/>
      <c r="L99" s="75"/>
      <c r="M99" s="75"/>
      <c r="N99" s="75"/>
      <c r="O99" s="75"/>
      <c r="P99" s="75"/>
      <c r="Q99" s="75"/>
      <c r="R99" s="75"/>
      <c r="S99" s="75"/>
      <c r="T99" s="75"/>
      <c r="U99" s="75"/>
      <c r="V99" s="75"/>
      <c r="W99" s="75"/>
      <c r="X99" s="75"/>
      <c r="Y99" s="75"/>
      <c r="Z99" s="75"/>
      <c r="AA99" s="75"/>
      <c r="AB99" s="75"/>
      <c r="AC99" s="75"/>
      <c r="AD99" s="75"/>
      <c r="AE99" s="75"/>
      <c r="AF99" s="75"/>
      <c r="AG99" s="75"/>
      <c r="AH99" s="75"/>
      <c r="AI99" s="75"/>
      <c r="AJ99" s="75"/>
      <c r="AK99" s="75"/>
      <c r="AL99" s="75"/>
      <c r="AM99" s="75"/>
      <c r="AN99" s="75"/>
      <c r="AO99" s="75"/>
      <c r="AP99" s="75"/>
      <c r="AQ99" s="75"/>
      <c r="AR99" s="75"/>
      <c r="AS99" s="75"/>
      <c r="AT99" s="75"/>
      <c r="AU99" s="75"/>
      <c r="AV99" s="75"/>
      <c r="AW99" s="75"/>
      <c r="AX99" s="75"/>
      <c r="AY99" s="75"/>
      <c r="AZ99" s="75"/>
      <c r="BA99" s="75"/>
      <c r="BB99" s="75"/>
      <c r="BC99" s="75"/>
      <c r="BD99" s="75"/>
      <c r="BE99" s="75"/>
      <c r="BF99" s="75"/>
      <c r="BG99" s="75"/>
      <c r="BH99" s="75"/>
    </row>
    <row r="100" spans="1:60" x14ac:dyDescent="0.25">
      <c r="A100" s="75"/>
      <c r="B100" s="75"/>
      <c r="C100" s="75"/>
      <c r="D100" s="75"/>
      <c r="E100" s="75"/>
      <c r="F100" s="75"/>
      <c r="G100" s="75"/>
      <c r="H100" s="75"/>
      <c r="I100" s="75"/>
      <c r="J100" s="75"/>
      <c r="K100" s="75"/>
      <c r="L100" s="75"/>
      <c r="M100" s="75"/>
      <c r="N100" s="75"/>
      <c r="O100" s="75"/>
      <c r="P100" s="75"/>
      <c r="Q100" s="75"/>
      <c r="R100" s="75"/>
      <c r="S100" s="75"/>
      <c r="T100" s="75"/>
      <c r="U100" s="75"/>
      <c r="V100" s="75"/>
      <c r="W100" s="75"/>
      <c r="X100" s="75"/>
      <c r="Y100" s="75"/>
      <c r="Z100" s="75"/>
      <c r="AA100" s="75"/>
      <c r="AB100" s="75"/>
      <c r="AC100" s="75"/>
      <c r="AD100" s="75"/>
      <c r="AE100" s="75"/>
      <c r="AF100" s="75"/>
      <c r="AG100" s="75"/>
      <c r="AH100" s="75"/>
      <c r="AI100" s="75"/>
      <c r="AJ100" s="75"/>
      <c r="AK100" s="75"/>
      <c r="AL100" s="75"/>
      <c r="AM100" s="75"/>
      <c r="AN100" s="75"/>
      <c r="AO100" s="75"/>
      <c r="AP100" s="75"/>
      <c r="AQ100" s="75"/>
      <c r="AR100" s="75"/>
      <c r="AS100" s="75"/>
      <c r="AT100" s="75"/>
      <c r="AU100" s="75"/>
      <c r="AV100" s="75"/>
      <c r="AW100" s="75"/>
      <c r="AX100" s="75"/>
      <c r="AY100" s="75"/>
      <c r="AZ100" s="75"/>
      <c r="BA100" s="75"/>
      <c r="BB100" s="75"/>
      <c r="BC100" s="75"/>
      <c r="BD100" s="75"/>
      <c r="BE100" s="75"/>
      <c r="BF100" s="75"/>
      <c r="BG100" s="75"/>
      <c r="BH100" s="75"/>
    </row>
    <row r="101" spans="1:60" x14ac:dyDescent="0.25">
      <c r="A101" s="75"/>
      <c r="B101" s="75"/>
      <c r="C101" s="75"/>
      <c r="D101" s="75"/>
      <c r="E101" s="75"/>
      <c r="F101" s="75"/>
      <c r="G101" s="75"/>
      <c r="H101" s="75"/>
      <c r="I101" s="75"/>
      <c r="J101" s="75"/>
      <c r="K101" s="75"/>
      <c r="L101" s="75"/>
      <c r="M101" s="75"/>
      <c r="N101" s="75"/>
      <c r="O101" s="75"/>
      <c r="P101" s="75"/>
      <c r="Q101" s="75"/>
      <c r="R101" s="75"/>
      <c r="S101" s="75"/>
      <c r="T101" s="75"/>
      <c r="U101" s="75"/>
      <c r="V101" s="75"/>
      <c r="W101" s="75"/>
      <c r="X101" s="75"/>
      <c r="Y101" s="75"/>
      <c r="Z101" s="75"/>
      <c r="AA101" s="75"/>
      <c r="AB101" s="75"/>
      <c r="AC101" s="75"/>
      <c r="AD101" s="75"/>
      <c r="AE101" s="75"/>
      <c r="AF101" s="75"/>
      <c r="AG101" s="75"/>
      <c r="AH101" s="75"/>
      <c r="AI101" s="75"/>
      <c r="AJ101" s="75"/>
      <c r="AK101" s="75"/>
      <c r="AL101" s="75"/>
      <c r="AM101" s="75"/>
      <c r="AN101" s="75"/>
      <c r="AO101" s="75"/>
      <c r="AP101" s="75"/>
      <c r="AQ101" s="75"/>
      <c r="AR101" s="75"/>
      <c r="AS101" s="75"/>
      <c r="AT101" s="75"/>
      <c r="AU101" s="75"/>
      <c r="AV101" s="75"/>
      <c r="AW101" s="75"/>
      <c r="AX101" s="75"/>
      <c r="AY101" s="75"/>
      <c r="AZ101" s="75"/>
      <c r="BA101" s="75"/>
      <c r="BB101" s="75"/>
      <c r="BC101" s="75"/>
      <c r="BD101" s="75"/>
      <c r="BE101" s="75"/>
      <c r="BF101" s="75"/>
      <c r="BG101" s="75"/>
      <c r="BH101" s="75"/>
    </row>
    <row r="102" spans="1:60" x14ac:dyDescent="0.25">
      <c r="A102" s="75"/>
      <c r="B102" s="75"/>
      <c r="C102" s="75"/>
      <c r="D102" s="75"/>
      <c r="E102" s="75"/>
      <c r="F102" s="75"/>
      <c r="G102" s="75"/>
      <c r="H102" s="75"/>
      <c r="I102" s="75"/>
      <c r="J102" s="75"/>
      <c r="K102" s="75"/>
      <c r="L102" s="75"/>
      <c r="M102" s="75"/>
      <c r="N102" s="75"/>
      <c r="O102" s="75"/>
      <c r="P102" s="75"/>
      <c r="Q102" s="75"/>
      <c r="R102" s="75"/>
      <c r="S102" s="75"/>
      <c r="T102" s="75"/>
      <c r="U102" s="75"/>
      <c r="V102" s="75"/>
      <c r="W102" s="75"/>
      <c r="X102" s="75"/>
      <c r="Y102" s="75"/>
      <c r="Z102" s="75"/>
      <c r="AA102" s="75"/>
      <c r="AB102" s="75"/>
      <c r="AC102" s="75"/>
      <c r="AD102" s="75"/>
      <c r="AE102" s="75"/>
      <c r="AF102" s="75"/>
      <c r="AG102" s="75"/>
      <c r="AH102" s="75"/>
      <c r="AI102" s="75"/>
      <c r="AJ102" s="75"/>
      <c r="AK102" s="75"/>
      <c r="AL102" s="75"/>
      <c r="AM102" s="75"/>
      <c r="AN102" s="75"/>
      <c r="AO102" s="75"/>
      <c r="AP102" s="75"/>
      <c r="AQ102" s="75"/>
      <c r="AR102" s="75"/>
      <c r="AS102" s="75"/>
      <c r="AT102" s="75"/>
      <c r="AU102" s="75"/>
      <c r="AV102" s="75"/>
      <c r="AW102" s="75"/>
      <c r="AX102" s="75"/>
      <c r="AY102" s="75"/>
      <c r="AZ102" s="75"/>
      <c r="BA102" s="75"/>
      <c r="BB102" s="75"/>
      <c r="BC102" s="75"/>
      <c r="BD102" s="75"/>
      <c r="BE102" s="75"/>
      <c r="BF102" s="75"/>
      <c r="BG102" s="75"/>
      <c r="BH102" s="75"/>
    </row>
    <row r="103" spans="1:60" x14ac:dyDescent="0.25">
      <c r="A103" s="75"/>
      <c r="B103" s="75"/>
      <c r="C103" s="75"/>
      <c r="D103" s="75"/>
      <c r="E103" s="75"/>
      <c r="F103" s="75"/>
      <c r="G103" s="75"/>
      <c r="H103" s="75"/>
      <c r="I103" s="75"/>
      <c r="J103" s="75"/>
      <c r="K103" s="75"/>
      <c r="L103" s="75"/>
      <c r="M103" s="75"/>
      <c r="N103" s="75"/>
      <c r="O103" s="75"/>
      <c r="P103" s="75"/>
      <c r="Q103" s="75"/>
      <c r="R103" s="75"/>
      <c r="S103" s="75"/>
      <c r="T103" s="75"/>
      <c r="U103" s="75"/>
      <c r="V103" s="75"/>
      <c r="W103" s="75"/>
      <c r="X103" s="75"/>
      <c r="Y103" s="75"/>
      <c r="Z103" s="75"/>
      <c r="AA103" s="75"/>
      <c r="AB103" s="75"/>
      <c r="AC103" s="75"/>
      <c r="AD103" s="75"/>
      <c r="AE103" s="75"/>
      <c r="AF103" s="75"/>
      <c r="AG103" s="75"/>
      <c r="AH103" s="75"/>
      <c r="AI103" s="75"/>
      <c r="AJ103" s="75"/>
      <c r="AK103" s="75"/>
      <c r="AL103" s="75"/>
      <c r="AM103" s="75"/>
      <c r="AN103" s="75"/>
      <c r="AO103" s="75"/>
      <c r="AP103" s="75"/>
      <c r="AQ103" s="75"/>
      <c r="AR103" s="75"/>
      <c r="AS103" s="75"/>
      <c r="AT103" s="75"/>
      <c r="AU103" s="75"/>
      <c r="AV103" s="75"/>
      <c r="AW103" s="75"/>
      <c r="AX103" s="75"/>
      <c r="AY103" s="75"/>
      <c r="AZ103" s="75"/>
      <c r="BA103" s="75"/>
      <c r="BB103" s="75"/>
      <c r="BC103" s="75"/>
      <c r="BD103" s="75"/>
      <c r="BE103" s="75"/>
      <c r="BF103" s="75"/>
      <c r="BG103" s="75"/>
      <c r="BH103" s="75"/>
    </row>
    <row r="104" spans="1:60" x14ac:dyDescent="0.25">
      <c r="A104" s="75"/>
      <c r="B104" s="75"/>
      <c r="C104" s="75"/>
      <c r="D104" s="75"/>
      <c r="E104" s="75"/>
      <c r="F104" s="75"/>
      <c r="G104" s="75"/>
      <c r="H104" s="75"/>
      <c r="I104" s="75"/>
      <c r="J104" s="75"/>
      <c r="K104" s="75"/>
      <c r="L104" s="75"/>
      <c r="M104" s="75"/>
      <c r="N104" s="75"/>
      <c r="O104" s="75"/>
      <c r="P104" s="75"/>
      <c r="Q104" s="75"/>
      <c r="R104" s="75"/>
      <c r="S104" s="75"/>
      <c r="T104" s="75"/>
      <c r="U104" s="75"/>
      <c r="V104" s="75"/>
      <c r="W104" s="75"/>
      <c r="X104" s="75"/>
      <c r="Y104" s="75"/>
      <c r="Z104" s="75"/>
      <c r="AA104" s="75"/>
      <c r="AB104" s="75"/>
      <c r="AC104" s="75"/>
      <c r="AD104" s="75"/>
      <c r="AE104" s="75"/>
      <c r="AF104" s="75"/>
      <c r="AG104" s="75"/>
      <c r="AH104" s="75"/>
      <c r="AI104" s="75"/>
      <c r="AJ104" s="75"/>
      <c r="AK104" s="75"/>
      <c r="AL104" s="75"/>
      <c r="AM104" s="75"/>
      <c r="AN104" s="75"/>
      <c r="AO104" s="75"/>
      <c r="AP104" s="75"/>
      <c r="AQ104" s="75"/>
      <c r="AR104" s="75"/>
      <c r="AS104" s="75"/>
      <c r="AT104" s="75"/>
      <c r="AU104" s="75"/>
      <c r="AV104" s="75"/>
      <c r="AW104" s="75"/>
      <c r="AX104" s="75"/>
      <c r="AY104" s="75"/>
      <c r="AZ104" s="75"/>
      <c r="BA104" s="75"/>
      <c r="BB104" s="75"/>
      <c r="BC104" s="75"/>
      <c r="BD104" s="75"/>
      <c r="BE104" s="75"/>
      <c r="BF104" s="75"/>
      <c r="BG104" s="75"/>
      <c r="BH104" s="75"/>
    </row>
    <row r="105" spans="1:60" x14ac:dyDescent="0.25">
      <c r="A105" s="75"/>
      <c r="B105" s="75"/>
      <c r="C105" s="75"/>
      <c r="D105" s="75"/>
      <c r="E105" s="75"/>
      <c r="F105" s="75"/>
      <c r="G105" s="75"/>
      <c r="H105" s="75"/>
      <c r="I105" s="75"/>
      <c r="J105" s="75"/>
      <c r="K105" s="75"/>
      <c r="L105" s="75"/>
      <c r="M105" s="75"/>
      <c r="N105" s="75"/>
      <c r="O105" s="75"/>
      <c r="P105" s="75"/>
      <c r="Q105" s="75"/>
      <c r="R105" s="75"/>
      <c r="S105" s="75"/>
      <c r="T105" s="75"/>
      <c r="U105" s="75"/>
      <c r="V105" s="75"/>
      <c r="W105" s="75"/>
      <c r="X105" s="75"/>
      <c r="Y105" s="75"/>
      <c r="Z105" s="75"/>
      <c r="AA105" s="75"/>
      <c r="AB105" s="75"/>
      <c r="AC105" s="75"/>
      <c r="AD105" s="75"/>
      <c r="AE105" s="75"/>
      <c r="AF105" s="75"/>
      <c r="AG105" s="75"/>
      <c r="AH105" s="75"/>
      <c r="AI105" s="75"/>
      <c r="AJ105" s="75"/>
      <c r="AK105" s="75"/>
      <c r="AL105" s="75"/>
      <c r="AM105" s="75"/>
      <c r="AN105" s="75"/>
      <c r="AO105" s="75"/>
      <c r="AP105" s="75"/>
      <c r="AQ105" s="75"/>
      <c r="AR105" s="75"/>
      <c r="AS105" s="75"/>
      <c r="AT105" s="75"/>
      <c r="AU105" s="75"/>
      <c r="AV105" s="75"/>
      <c r="AW105" s="75"/>
      <c r="AX105" s="75"/>
      <c r="AY105" s="75"/>
      <c r="AZ105" s="75"/>
      <c r="BA105" s="75"/>
      <c r="BB105" s="75"/>
      <c r="BC105" s="75"/>
      <c r="BD105" s="75"/>
      <c r="BE105" s="75"/>
      <c r="BF105" s="75"/>
      <c r="BG105" s="75"/>
      <c r="BH105" s="75"/>
    </row>
    <row r="106" spans="1:60" x14ac:dyDescent="0.25">
      <c r="A106" s="75"/>
      <c r="B106" s="75"/>
      <c r="C106" s="75"/>
      <c r="D106" s="75"/>
      <c r="E106" s="75"/>
      <c r="F106" s="75"/>
      <c r="G106" s="75"/>
      <c r="H106" s="75"/>
      <c r="I106" s="75"/>
      <c r="J106" s="75"/>
      <c r="K106" s="75"/>
      <c r="L106" s="75"/>
      <c r="M106" s="75"/>
      <c r="N106" s="75"/>
      <c r="O106" s="75"/>
      <c r="P106" s="75"/>
      <c r="Q106" s="75"/>
      <c r="R106" s="75"/>
      <c r="S106" s="75"/>
      <c r="T106" s="75"/>
      <c r="U106" s="75"/>
      <c r="V106" s="75"/>
      <c r="W106" s="75"/>
      <c r="X106" s="75"/>
      <c r="Y106" s="75"/>
      <c r="Z106" s="75"/>
      <c r="AA106" s="75"/>
      <c r="AB106" s="75"/>
      <c r="AC106" s="75"/>
      <c r="AD106" s="75"/>
      <c r="AE106" s="75"/>
      <c r="AF106" s="75"/>
      <c r="AG106" s="75"/>
      <c r="AH106" s="75"/>
      <c r="AI106" s="75"/>
      <c r="AJ106" s="75"/>
      <c r="AK106" s="75"/>
      <c r="AL106" s="75"/>
      <c r="AM106" s="75"/>
      <c r="AN106" s="75"/>
      <c r="AO106" s="75"/>
      <c r="AP106" s="75"/>
      <c r="AQ106" s="75"/>
      <c r="AR106" s="75"/>
      <c r="AS106" s="75"/>
      <c r="AT106" s="75"/>
      <c r="AU106" s="75"/>
      <c r="AV106" s="75"/>
      <c r="AW106" s="75"/>
      <c r="AX106" s="75"/>
      <c r="AY106" s="75"/>
      <c r="AZ106" s="75"/>
      <c r="BA106" s="75"/>
      <c r="BB106" s="75"/>
      <c r="BC106" s="75"/>
      <c r="BD106" s="75"/>
      <c r="BE106" s="75"/>
      <c r="BF106" s="75"/>
      <c r="BG106" s="75"/>
      <c r="BH106" s="75"/>
    </row>
    <row r="107" spans="1:60" x14ac:dyDescent="0.25">
      <c r="A107" s="75"/>
      <c r="B107" s="75"/>
      <c r="C107" s="75"/>
      <c r="D107" s="75"/>
      <c r="E107" s="75"/>
      <c r="F107" s="75"/>
      <c r="G107" s="75"/>
      <c r="H107" s="75"/>
      <c r="I107" s="75"/>
      <c r="J107" s="75"/>
      <c r="K107" s="75"/>
      <c r="L107" s="75"/>
      <c r="M107" s="75"/>
      <c r="N107" s="75"/>
      <c r="O107" s="75"/>
      <c r="P107" s="75"/>
      <c r="Q107" s="75"/>
      <c r="R107" s="75"/>
      <c r="S107" s="75"/>
      <c r="T107" s="75"/>
      <c r="U107" s="75"/>
      <c r="V107" s="75"/>
      <c r="W107" s="75"/>
      <c r="X107" s="75"/>
      <c r="Y107" s="75"/>
      <c r="Z107" s="75"/>
      <c r="AA107" s="75"/>
      <c r="AB107" s="75"/>
      <c r="AC107" s="75"/>
      <c r="AD107" s="75"/>
      <c r="AE107" s="75"/>
      <c r="AF107" s="75"/>
      <c r="AG107" s="75"/>
      <c r="AH107" s="75"/>
      <c r="AI107" s="75"/>
      <c r="AJ107" s="75"/>
      <c r="AK107" s="75"/>
      <c r="AL107" s="75"/>
      <c r="AM107" s="75"/>
      <c r="AN107" s="75"/>
      <c r="AO107" s="75"/>
      <c r="AP107" s="75"/>
      <c r="AQ107" s="75"/>
      <c r="AR107" s="75"/>
      <c r="AS107" s="75"/>
      <c r="AT107" s="75"/>
      <c r="AU107" s="75"/>
      <c r="AV107" s="75"/>
      <c r="AW107" s="75"/>
      <c r="AX107" s="75"/>
      <c r="AY107" s="75"/>
      <c r="AZ107" s="75"/>
      <c r="BA107" s="75"/>
      <c r="BB107" s="75"/>
      <c r="BC107" s="75"/>
      <c r="BD107" s="75"/>
      <c r="BE107" s="75"/>
      <c r="BF107" s="75"/>
      <c r="BG107" s="75"/>
      <c r="BH107" s="75"/>
    </row>
    <row r="108" spans="1:60" x14ac:dyDescent="0.25">
      <c r="A108" s="75"/>
      <c r="B108" s="75"/>
      <c r="C108" s="75"/>
      <c r="D108" s="75"/>
      <c r="E108" s="75"/>
      <c r="F108" s="75"/>
      <c r="G108" s="75"/>
      <c r="H108" s="75"/>
      <c r="I108" s="75"/>
      <c r="J108" s="75"/>
      <c r="K108" s="75"/>
      <c r="L108" s="75"/>
      <c r="M108" s="75"/>
      <c r="N108" s="75"/>
      <c r="O108" s="75"/>
      <c r="P108" s="75"/>
      <c r="Q108" s="75"/>
      <c r="R108" s="75"/>
      <c r="S108" s="75"/>
      <c r="T108" s="75"/>
      <c r="U108" s="75"/>
      <c r="V108" s="75"/>
      <c r="W108" s="75"/>
      <c r="X108" s="75"/>
      <c r="Y108" s="75"/>
      <c r="Z108" s="75"/>
      <c r="AA108" s="75"/>
      <c r="AB108" s="75"/>
      <c r="AC108" s="75"/>
      <c r="AD108" s="75"/>
      <c r="AE108" s="75"/>
      <c r="AF108" s="75"/>
      <c r="AG108" s="75"/>
      <c r="AH108" s="75"/>
      <c r="AI108" s="75"/>
      <c r="AJ108" s="75"/>
      <c r="AK108" s="75"/>
      <c r="AL108" s="75"/>
      <c r="AM108" s="75"/>
      <c r="AN108" s="75"/>
      <c r="AO108" s="75"/>
      <c r="AP108" s="75"/>
      <c r="AQ108" s="75"/>
      <c r="AR108" s="75"/>
      <c r="AS108" s="75"/>
      <c r="AT108" s="75"/>
      <c r="AU108" s="75"/>
      <c r="AV108" s="75"/>
      <c r="AW108" s="75"/>
      <c r="AX108" s="75"/>
      <c r="AY108" s="75"/>
      <c r="AZ108" s="75"/>
      <c r="BA108" s="75"/>
      <c r="BB108" s="75"/>
      <c r="BC108" s="75"/>
      <c r="BD108" s="75"/>
      <c r="BE108" s="75"/>
      <c r="BF108" s="75"/>
      <c r="BG108" s="75"/>
      <c r="BH108" s="75"/>
    </row>
    <row r="109" spans="1:60" x14ac:dyDescent="0.25">
      <c r="A109" s="75"/>
      <c r="B109" s="75"/>
      <c r="C109" s="75"/>
      <c r="D109" s="75"/>
      <c r="E109" s="75"/>
      <c r="F109" s="75"/>
      <c r="G109" s="75"/>
      <c r="H109" s="75"/>
      <c r="I109" s="75"/>
      <c r="J109" s="75"/>
      <c r="K109" s="75"/>
      <c r="L109" s="75"/>
      <c r="M109" s="75"/>
      <c r="N109" s="75"/>
      <c r="O109" s="75"/>
      <c r="P109" s="75"/>
      <c r="Q109" s="75"/>
      <c r="R109" s="75"/>
      <c r="S109" s="75"/>
      <c r="T109" s="75"/>
      <c r="U109" s="75"/>
      <c r="V109" s="75"/>
      <c r="W109" s="75"/>
      <c r="X109" s="75"/>
      <c r="Y109" s="75"/>
      <c r="Z109" s="75"/>
      <c r="AA109" s="75"/>
      <c r="AB109" s="75"/>
      <c r="AC109" s="75"/>
      <c r="AD109" s="75"/>
      <c r="AE109" s="75"/>
      <c r="AF109" s="75"/>
      <c r="AG109" s="75"/>
      <c r="AH109" s="75"/>
      <c r="AI109" s="75"/>
      <c r="AJ109" s="75"/>
      <c r="AK109" s="75"/>
      <c r="AL109" s="75"/>
      <c r="AM109" s="75"/>
      <c r="AN109" s="75"/>
      <c r="AO109" s="75"/>
      <c r="AP109" s="75"/>
      <c r="AQ109" s="75"/>
      <c r="AR109" s="75"/>
      <c r="AS109" s="75"/>
      <c r="AT109" s="75"/>
      <c r="AU109" s="75"/>
      <c r="AV109" s="75"/>
      <c r="AW109" s="75"/>
      <c r="AX109" s="75"/>
      <c r="AY109" s="75"/>
      <c r="AZ109" s="75"/>
      <c r="BA109" s="75"/>
      <c r="BB109" s="75"/>
      <c r="BC109" s="75"/>
      <c r="BD109" s="75"/>
      <c r="BE109" s="75"/>
      <c r="BF109" s="75"/>
      <c r="BG109" s="75"/>
      <c r="BH109" s="75"/>
    </row>
    <row r="110" spans="1:60" x14ac:dyDescent="0.25">
      <c r="A110" s="75"/>
      <c r="B110" s="75"/>
      <c r="C110" s="75"/>
      <c r="D110" s="75"/>
      <c r="E110" s="75"/>
      <c r="F110" s="75"/>
      <c r="G110" s="75"/>
      <c r="H110" s="75"/>
      <c r="I110" s="75"/>
      <c r="J110" s="75"/>
      <c r="K110" s="75"/>
      <c r="L110" s="75"/>
      <c r="M110" s="75"/>
      <c r="N110" s="75"/>
      <c r="O110" s="75"/>
      <c r="P110" s="75"/>
      <c r="Q110" s="75"/>
      <c r="R110" s="75"/>
      <c r="S110" s="75"/>
      <c r="T110" s="75"/>
      <c r="U110" s="75"/>
      <c r="V110" s="75"/>
      <c r="W110" s="75"/>
      <c r="X110" s="75"/>
      <c r="Y110" s="75"/>
      <c r="Z110" s="75"/>
      <c r="AA110" s="75"/>
      <c r="AB110" s="75"/>
      <c r="AC110" s="75"/>
      <c r="AD110" s="75"/>
      <c r="AE110" s="75"/>
      <c r="AF110" s="75"/>
      <c r="AG110" s="75"/>
      <c r="AH110" s="75"/>
      <c r="AI110" s="75"/>
      <c r="AJ110" s="75"/>
      <c r="AK110" s="75"/>
      <c r="AL110" s="75"/>
      <c r="AM110" s="75"/>
      <c r="AN110" s="75"/>
      <c r="AO110" s="75"/>
      <c r="AP110" s="75"/>
      <c r="AQ110" s="75"/>
      <c r="AR110" s="75"/>
      <c r="AS110" s="75"/>
      <c r="AT110" s="75"/>
      <c r="AU110" s="75"/>
      <c r="AV110" s="75"/>
      <c r="AW110" s="75"/>
      <c r="AX110" s="75"/>
      <c r="AY110" s="75"/>
      <c r="AZ110" s="75"/>
      <c r="BA110" s="75"/>
      <c r="BB110" s="75"/>
      <c r="BC110" s="75"/>
      <c r="BD110" s="75"/>
      <c r="BE110" s="75"/>
      <c r="BF110" s="75"/>
      <c r="BG110" s="75"/>
      <c r="BH110" s="75"/>
    </row>
    <row r="111" spans="1:60" x14ac:dyDescent="0.25">
      <c r="A111" s="75"/>
      <c r="B111" s="75"/>
      <c r="C111" s="75"/>
      <c r="D111" s="75"/>
      <c r="E111" s="75"/>
      <c r="F111" s="75"/>
      <c r="G111" s="75"/>
      <c r="H111" s="75"/>
      <c r="I111" s="75"/>
      <c r="J111" s="75"/>
      <c r="K111" s="75"/>
      <c r="L111" s="75"/>
      <c r="M111" s="75"/>
      <c r="N111" s="75"/>
      <c r="O111" s="75"/>
      <c r="P111" s="75"/>
      <c r="Q111" s="75"/>
      <c r="R111" s="75"/>
      <c r="S111" s="75"/>
      <c r="T111" s="75"/>
      <c r="U111" s="75"/>
      <c r="V111" s="75"/>
      <c r="W111" s="75"/>
      <c r="X111" s="75"/>
      <c r="Y111" s="75"/>
      <c r="Z111" s="75"/>
      <c r="AA111" s="75"/>
      <c r="AB111" s="75"/>
      <c r="AC111" s="75"/>
      <c r="AD111" s="75"/>
      <c r="AE111" s="75"/>
      <c r="AF111" s="75"/>
      <c r="AG111" s="75"/>
      <c r="AH111" s="75"/>
      <c r="AI111" s="75"/>
      <c r="AJ111" s="75"/>
      <c r="AK111" s="75"/>
      <c r="AL111" s="75"/>
      <c r="AM111" s="75"/>
      <c r="AN111" s="75"/>
      <c r="AO111" s="75"/>
      <c r="AP111" s="75"/>
      <c r="AQ111" s="75"/>
      <c r="AR111" s="75"/>
      <c r="AS111" s="75"/>
      <c r="AT111" s="75"/>
      <c r="AU111" s="75"/>
      <c r="AV111" s="75"/>
      <c r="AW111" s="75"/>
      <c r="AX111" s="75"/>
      <c r="AY111" s="75"/>
      <c r="AZ111" s="75"/>
      <c r="BA111" s="75"/>
      <c r="BB111" s="75"/>
      <c r="BC111" s="75"/>
      <c r="BD111" s="75"/>
      <c r="BE111" s="75"/>
      <c r="BF111" s="75"/>
      <c r="BG111" s="75"/>
      <c r="BH111" s="75"/>
    </row>
    <row r="112" spans="1:60" x14ac:dyDescent="0.25">
      <c r="A112" s="75"/>
      <c r="B112" s="75"/>
      <c r="C112" s="75"/>
      <c r="D112" s="75"/>
      <c r="E112" s="75"/>
      <c r="F112" s="75"/>
      <c r="G112" s="75"/>
      <c r="H112" s="75"/>
      <c r="I112" s="75"/>
      <c r="J112" s="75"/>
      <c r="K112" s="75"/>
      <c r="L112" s="75"/>
      <c r="M112" s="75"/>
      <c r="N112" s="75"/>
      <c r="O112" s="75"/>
      <c r="P112" s="75"/>
      <c r="Q112" s="75"/>
      <c r="R112" s="75"/>
      <c r="S112" s="75"/>
      <c r="T112" s="75"/>
      <c r="U112" s="75"/>
      <c r="V112" s="75"/>
      <c r="W112" s="75"/>
      <c r="X112" s="75"/>
      <c r="Y112" s="75"/>
      <c r="Z112" s="75"/>
      <c r="AA112" s="75"/>
      <c r="AB112" s="75"/>
      <c r="AC112" s="75"/>
      <c r="AD112" s="75"/>
      <c r="AE112" s="75"/>
      <c r="AF112" s="75"/>
      <c r="AG112" s="75"/>
      <c r="AH112" s="75"/>
      <c r="AI112" s="75"/>
      <c r="AJ112" s="75"/>
      <c r="AK112" s="75"/>
      <c r="AL112" s="75"/>
      <c r="AM112" s="75"/>
      <c r="AN112" s="75"/>
      <c r="AO112" s="75"/>
      <c r="AP112" s="75"/>
      <c r="AQ112" s="75"/>
      <c r="AR112" s="75"/>
      <c r="AS112" s="75"/>
      <c r="AT112" s="75"/>
      <c r="AU112" s="75"/>
      <c r="AV112" s="75"/>
      <c r="AW112" s="75"/>
      <c r="AX112" s="75"/>
      <c r="AY112" s="75"/>
      <c r="AZ112" s="75"/>
      <c r="BA112" s="75"/>
      <c r="BB112" s="75"/>
      <c r="BC112" s="75"/>
      <c r="BD112" s="75"/>
      <c r="BE112" s="75"/>
      <c r="BF112" s="75"/>
      <c r="BG112" s="75"/>
      <c r="BH112" s="75"/>
    </row>
    <row r="113" spans="1:60" x14ac:dyDescent="0.25">
      <c r="A113" s="75"/>
      <c r="B113" s="75"/>
      <c r="C113" s="75"/>
      <c r="D113" s="75"/>
      <c r="E113" s="75"/>
      <c r="F113" s="75"/>
      <c r="G113" s="75"/>
      <c r="H113" s="75"/>
      <c r="I113" s="75"/>
      <c r="J113" s="75"/>
      <c r="K113" s="75"/>
      <c r="L113" s="75"/>
      <c r="M113" s="75"/>
      <c r="N113" s="75"/>
      <c r="O113" s="75"/>
      <c r="P113" s="75"/>
      <c r="Q113" s="75"/>
      <c r="R113" s="75"/>
      <c r="S113" s="75"/>
      <c r="T113" s="75"/>
      <c r="U113" s="75"/>
      <c r="V113" s="75"/>
      <c r="W113" s="75"/>
      <c r="X113" s="75"/>
      <c r="Y113" s="75"/>
      <c r="Z113" s="75"/>
      <c r="AA113" s="75"/>
      <c r="AB113" s="75"/>
      <c r="AC113" s="75"/>
      <c r="AD113" s="75"/>
      <c r="AE113" s="75"/>
      <c r="AF113" s="75"/>
      <c r="AG113" s="75"/>
      <c r="AH113" s="75"/>
      <c r="AI113" s="75"/>
      <c r="AJ113" s="75"/>
      <c r="AK113" s="75"/>
      <c r="AL113" s="75"/>
      <c r="AM113" s="75"/>
      <c r="AN113" s="75"/>
      <c r="AO113" s="75"/>
      <c r="AP113" s="75"/>
      <c r="AQ113" s="75"/>
      <c r="AR113" s="75"/>
      <c r="AS113" s="75"/>
      <c r="AT113" s="75"/>
      <c r="AU113" s="75"/>
      <c r="AV113" s="75"/>
      <c r="AW113" s="75"/>
      <c r="AX113" s="75"/>
      <c r="AY113" s="75"/>
      <c r="AZ113" s="75"/>
      <c r="BA113" s="75"/>
      <c r="BB113" s="75"/>
      <c r="BC113" s="75"/>
      <c r="BD113" s="75"/>
      <c r="BE113" s="75"/>
      <c r="BF113" s="75"/>
      <c r="BG113" s="75"/>
      <c r="BH113" s="75"/>
    </row>
    <row r="114" spans="1:60" x14ac:dyDescent="0.25">
      <c r="A114" s="75"/>
      <c r="B114" s="75"/>
      <c r="C114" s="75"/>
      <c r="D114" s="75"/>
      <c r="E114" s="75"/>
      <c r="F114" s="75"/>
      <c r="G114" s="75"/>
      <c r="H114" s="75"/>
      <c r="I114" s="75"/>
      <c r="J114" s="75"/>
      <c r="K114" s="75"/>
      <c r="L114" s="75"/>
      <c r="M114" s="75"/>
      <c r="N114" s="75"/>
      <c r="O114" s="75"/>
      <c r="P114" s="75"/>
      <c r="Q114" s="75"/>
      <c r="R114" s="75"/>
      <c r="S114" s="75"/>
      <c r="T114" s="75"/>
      <c r="U114" s="75"/>
      <c r="V114" s="75"/>
      <c r="W114" s="75"/>
      <c r="X114" s="75"/>
      <c r="Y114" s="75"/>
      <c r="Z114" s="75"/>
      <c r="AA114" s="75"/>
      <c r="AB114" s="75"/>
      <c r="AC114" s="75"/>
      <c r="AD114" s="75"/>
      <c r="AE114" s="75"/>
      <c r="AF114" s="75"/>
      <c r="AG114" s="75"/>
      <c r="AH114" s="75"/>
      <c r="AI114" s="75"/>
      <c r="AJ114" s="75"/>
      <c r="AK114" s="75"/>
      <c r="AL114" s="75"/>
      <c r="AM114" s="75"/>
      <c r="AN114" s="75"/>
      <c r="AO114" s="75"/>
      <c r="AP114" s="75"/>
      <c r="AQ114" s="75"/>
      <c r="AR114" s="75"/>
      <c r="AS114" s="75"/>
      <c r="AT114" s="75"/>
      <c r="AU114" s="75"/>
      <c r="AV114" s="75"/>
      <c r="AW114" s="75"/>
      <c r="AX114" s="75"/>
      <c r="AY114" s="75"/>
      <c r="AZ114" s="75"/>
      <c r="BA114" s="75"/>
      <c r="BB114" s="75"/>
      <c r="BC114" s="75"/>
      <c r="BD114" s="75"/>
      <c r="BE114" s="75"/>
      <c r="BF114" s="75"/>
      <c r="BG114" s="75"/>
      <c r="BH114" s="75"/>
    </row>
    <row r="115" spans="1:60" x14ac:dyDescent="0.25">
      <c r="A115" s="75"/>
      <c r="B115" s="75"/>
      <c r="C115" s="75"/>
      <c r="D115" s="75"/>
      <c r="E115" s="75"/>
      <c r="F115" s="75"/>
      <c r="G115" s="75"/>
      <c r="H115" s="75"/>
      <c r="I115" s="75"/>
      <c r="J115" s="75"/>
      <c r="K115" s="75"/>
      <c r="L115" s="75"/>
      <c r="M115" s="75"/>
      <c r="N115" s="75"/>
      <c r="O115" s="75"/>
      <c r="P115" s="75"/>
      <c r="Q115" s="75"/>
      <c r="R115" s="75"/>
      <c r="S115" s="75"/>
      <c r="T115" s="75"/>
      <c r="U115" s="75"/>
      <c r="V115" s="75"/>
      <c r="W115" s="75"/>
      <c r="X115" s="75"/>
      <c r="Y115" s="75"/>
      <c r="Z115" s="75"/>
      <c r="AA115" s="75"/>
      <c r="AB115" s="75"/>
      <c r="AC115" s="75"/>
      <c r="AD115" s="75"/>
      <c r="AE115" s="75"/>
      <c r="AF115" s="75"/>
      <c r="AG115" s="75"/>
      <c r="AH115" s="75"/>
      <c r="AI115" s="75"/>
      <c r="AJ115" s="75"/>
      <c r="AK115" s="75"/>
      <c r="AL115" s="75"/>
      <c r="AM115" s="75"/>
      <c r="AN115" s="75"/>
      <c r="AO115" s="75"/>
      <c r="AP115" s="75"/>
      <c r="AQ115" s="75"/>
      <c r="AR115" s="75"/>
      <c r="AS115" s="75"/>
      <c r="AT115" s="75"/>
      <c r="AU115" s="75"/>
      <c r="AV115" s="75"/>
      <c r="AW115" s="75"/>
      <c r="AX115" s="75"/>
      <c r="AY115" s="75"/>
      <c r="AZ115" s="75"/>
      <c r="BA115" s="75"/>
      <c r="BB115" s="75"/>
      <c r="BC115" s="75"/>
      <c r="BD115" s="75"/>
      <c r="BE115" s="75"/>
      <c r="BF115" s="75"/>
      <c r="BG115" s="75"/>
      <c r="BH115" s="75"/>
    </row>
    <row r="116" spans="1:60" x14ac:dyDescent="0.25">
      <c r="A116" s="75"/>
      <c r="B116" s="75"/>
      <c r="C116" s="75"/>
      <c r="D116" s="75"/>
      <c r="E116" s="75"/>
      <c r="F116" s="75"/>
      <c r="G116" s="75"/>
      <c r="H116" s="75"/>
      <c r="I116" s="75"/>
      <c r="J116" s="75"/>
      <c r="K116" s="75"/>
      <c r="L116" s="75"/>
      <c r="M116" s="75"/>
      <c r="N116" s="75"/>
      <c r="O116" s="75"/>
      <c r="P116" s="75"/>
      <c r="Q116" s="75"/>
      <c r="R116" s="75"/>
      <c r="S116" s="75"/>
      <c r="T116" s="75"/>
      <c r="U116" s="75"/>
      <c r="V116" s="75"/>
      <c r="W116" s="75"/>
      <c r="X116" s="75"/>
      <c r="Y116" s="75"/>
      <c r="Z116" s="75"/>
      <c r="AA116" s="75"/>
      <c r="AB116" s="75"/>
      <c r="AC116" s="75"/>
      <c r="AD116" s="75"/>
      <c r="AE116" s="75"/>
      <c r="AF116" s="75"/>
      <c r="AG116" s="75"/>
      <c r="AH116" s="75"/>
      <c r="AI116" s="75"/>
      <c r="AJ116" s="75"/>
      <c r="AK116" s="75"/>
      <c r="AL116" s="75"/>
      <c r="AM116" s="75"/>
      <c r="AN116" s="75"/>
      <c r="AO116" s="75"/>
      <c r="AP116" s="75"/>
      <c r="AQ116" s="75"/>
      <c r="AR116" s="75"/>
      <c r="AS116" s="75"/>
      <c r="AT116" s="75"/>
      <c r="AU116" s="75"/>
      <c r="AV116" s="75"/>
      <c r="AW116" s="75"/>
      <c r="AX116" s="75"/>
      <c r="AY116" s="75"/>
      <c r="AZ116" s="75"/>
      <c r="BA116" s="75"/>
      <c r="BB116" s="75"/>
      <c r="BC116" s="75"/>
      <c r="BD116" s="75"/>
      <c r="BE116" s="75"/>
      <c r="BF116" s="75"/>
      <c r="BG116" s="75"/>
      <c r="BH116" s="75"/>
    </row>
    <row r="117" spans="1:60" x14ac:dyDescent="0.25">
      <c r="A117" s="75"/>
      <c r="B117" s="75"/>
      <c r="C117" s="75"/>
      <c r="D117" s="75"/>
      <c r="E117" s="75"/>
      <c r="F117" s="75"/>
      <c r="G117" s="75"/>
      <c r="H117" s="75"/>
      <c r="I117" s="75"/>
      <c r="J117" s="75"/>
      <c r="K117" s="75"/>
      <c r="L117" s="75"/>
      <c r="M117" s="75"/>
      <c r="N117" s="75"/>
      <c r="O117" s="75"/>
      <c r="P117" s="75"/>
      <c r="Q117" s="75"/>
      <c r="R117" s="75"/>
      <c r="S117" s="75"/>
      <c r="T117" s="75"/>
      <c r="U117" s="75"/>
      <c r="V117" s="75"/>
      <c r="W117" s="75"/>
      <c r="X117" s="75"/>
      <c r="Y117" s="75"/>
      <c r="Z117" s="75"/>
      <c r="AA117" s="75"/>
      <c r="AB117" s="75"/>
      <c r="AC117" s="75"/>
      <c r="AD117" s="75"/>
      <c r="AE117" s="75"/>
      <c r="AF117" s="75"/>
      <c r="AG117" s="75"/>
      <c r="AH117" s="75"/>
      <c r="AI117" s="75"/>
      <c r="AJ117" s="75"/>
      <c r="AK117" s="75"/>
      <c r="AL117" s="75"/>
      <c r="AM117" s="75"/>
      <c r="AN117" s="75"/>
      <c r="AO117" s="75"/>
      <c r="AP117" s="75"/>
      <c r="AQ117" s="75"/>
      <c r="AR117" s="75"/>
      <c r="AS117" s="75"/>
      <c r="AT117" s="75"/>
      <c r="AU117" s="75"/>
      <c r="AV117" s="75"/>
      <c r="AW117" s="75"/>
      <c r="AX117" s="75"/>
      <c r="AY117" s="75"/>
      <c r="AZ117" s="75"/>
      <c r="BA117" s="75"/>
      <c r="BB117" s="75"/>
      <c r="BC117" s="75"/>
      <c r="BD117" s="75"/>
      <c r="BE117" s="75"/>
      <c r="BF117" s="75"/>
      <c r="BG117" s="75"/>
      <c r="BH117" s="75"/>
    </row>
    <row r="118" spans="1:60" x14ac:dyDescent="0.25">
      <c r="A118" s="75"/>
      <c r="B118" s="75"/>
      <c r="C118" s="75"/>
      <c r="D118" s="75"/>
      <c r="E118" s="75"/>
      <c r="F118" s="75"/>
      <c r="G118" s="75"/>
      <c r="H118" s="75"/>
      <c r="I118" s="75"/>
      <c r="J118" s="75"/>
      <c r="K118" s="75"/>
      <c r="L118" s="75"/>
      <c r="M118" s="75"/>
      <c r="N118" s="75"/>
      <c r="O118" s="75"/>
      <c r="P118" s="75"/>
      <c r="Q118" s="75"/>
      <c r="R118" s="75"/>
      <c r="S118" s="75"/>
      <c r="T118" s="75"/>
      <c r="U118" s="75"/>
      <c r="V118" s="75"/>
      <c r="W118" s="75"/>
      <c r="X118" s="75"/>
      <c r="Y118" s="75"/>
      <c r="Z118" s="75"/>
      <c r="AA118" s="75"/>
      <c r="AB118" s="75"/>
      <c r="AC118" s="75"/>
      <c r="AD118" s="75"/>
      <c r="AE118" s="75"/>
      <c r="AF118" s="75"/>
      <c r="AG118" s="75"/>
      <c r="AH118" s="75"/>
      <c r="AI118" s="75"/>
      <c r="AJ118" s="75"/>
      <c r="AK118" s="75"/>
      <c r="AL118" s="75"/>
      <c r="AM118" s="75"/>
      <c r="AN118" s="75"/>
      <c r="AO118" s="75"/>
      <c r="AP118" s="75"/>
      <c r="AQ118" s="75"/>
      <c r="AR118" s="75"/>
      <c r="AS118" s="75"/>
      <c r="AT118" s="75"/>
      <c r="AU118" s="75"/>
      <c r="AV118" s="75"/>
      <c r="AW118" s="75"/>
      <c r="AX118" s="75"/>
      <c r="AY118" s="75"/>
      <c r="AZ118" s="75"/>
      <c r="BA118" s="75"/>
      <c r="BB118" s="75"/>
      <c r="BC118" s="75"/>
      <c r="BD118" s="75"/>
      <c r="BE118" s="75"/>
      <c r="BF118" s="75"/>
      <c r="BG118" s="75"/>
      <c r="BH118" s="75"/>
    </row>
    <row r="119" spans="1:60" x14ac:dyDescent="0.25">
      <c r="A119" s="75"/>
      <c r="B119" s="75"/>
      <c r="C119" s="75"/>
      <c r="D119" s="75"/>
      <c r="E119" s="75"/>
      <c r="F119" s="75"/>
      <c r="G119" s="75"/>
      <c r="H119" s="75"/>
      <c r="I119" s="75"/>
      <c r="J119" s="75"/>
      <c r="K119" s="75"/>
      <c r="L119" s="75"/>
      <c r="M119" s="75"/>
      <c r="N119" s="75"/>
      <c r="O119" s="75"/>
      <c r="P119" s="75"/>
      <c r="Q119" s="75"/>
      <c r="R119" s="75"/>
      <c r="S119" s="75"/>
      <c r="T119" s="75"/>
      <c r="U119" s="75"/>
      <c r="V119" s="75"/>
      <c r="W119" s="75"/>
      <c r="X119" s="75"/>
      <c r="Y119" s="75"/>
      <c r="Z119" s="75"/>
      <c r="AA119" s="75"/>
      <c r="AB119" s="75"/>
      <c r="AC119" s="75"/>
      <c r="AD119" s="75"/>
      <c r="AE119" s="75"/>
      <c r="AF119" s="75"/>
      <c r="AG119" s="75"/>
      <c r="AH119" s="75"/>
      <c r="AI119" s="75"/>
      <c r="AJ119" s="75"/>
      <c r="AK119" s="75"/>
      <c r="AL119" s="75"/>
      <c r="AM119" s="75"/>
      <c r="AN119" s="75"/>
      <c r="AO119" s="75"/>
      <c r="AP119" s="75"/>
      <c r="AQ119" s="75"/>
      <c r="AR119" s="75"/>
      <c r="AS119" s="75"/>
      <c r="AT119" s="75"/>
      <c r="AU119" s="75"/>
      <c r="AV119" s="75"/>
      <c r="AW119" s="75"/>
      <c r="AX119" s="75"/>
      <c r="AY119" s="75"/>
      <c r="AZ119" s="75"/>
      <c r="BA119" s="75"/>
      <c r="BB119" s="75"/>
      <c r="BC119" s="75"/>
      <c r="BD119" s="75"/>
      <c r="BE119" s="75"/>
      <c r="BF119" s="75"/>
      <c r="BG119" s="75"/>
      <c r="BH119" s="75"/>
    </row>
    <row r="120" spans="1:60" x14ac:dyDescent="0.25">
      <c r="A120" s="75"/>
      <c r="B120" s="75"/>
      <c r="C120" s="75"/>
      <c r="D120" s="75"/>
      <c r="E120" s="75"/>
      <c r="F120" s="75"/>
      <c r="G120" s="75"/>
      <c r="H120" s="75"/>
      <c r="I120" s="75"/>
      <c r="J120" s="75"/>
      <c r="K120" s="75"/>
      <c r="L120" s="75"/>
      <c r="M120" s="75"/>
      <c r="N120" s="75"/>
      <c r="O120" s="75"/>
      <c r="P120" s="75"/>
      <c r="Q120" s="75"/>
      <c r="R120" s="75"/>
      <c r="S120" s="75"/>
      <c r="T120" s="75"/>
      <c r="U120" s="75"/>
      <c r="V120" s="75"/>
      <c r="W120" s="75"/>
      <c r="X120" s="75"/>
      <c r="Y120" s="75"/>
      <c r="Z120" s="75"/>
      <c r="AA120" s="75"/>
      <c r="AB120" s="75"/>
      <c r="AC120" s="75"/>
      <c r="AD120" s="75"/>
      <c r="AE120" s="75"/>
      <c r="AF120" s="75"/>
      <c r="AG120" s="75"/>
      <c r="AH120" s="75"/>
      <c r="AI120" s="75"/>
      <c r="AJ120" s="75"/>
      <c r="AK120" s="75"/>
      <c r="AL120" s="75"/>
      <c r="AM120" s="75"/>
      <c r="AN120" s="75"/>
      <c r="AO120" s="75"/>
      <c r="AP120" s="75"/>
      <c r="AQ120" s="75"/>
      <c r="AR120" s="75"/>
      <c r="AS120" s="75"/>
      <c r="AT120" s="75"/>
      <c r="AU120" s="75"/>
      <c r="AV120" s="75"/>
      <c r="AW120" s="75"/>
      <c r="AX120" s="75"/>
      <c r="AY120" s="75"/>
      <c r="AZ120" s="75"/>
      <c r="BA120" s="75"/>
      <c r="BB120" s="75"/>
      <c r="BC120" s="75"/>
      <c r="BD120" s="75"/>
      <c r="BE120" s="75"/>
      <c r="BF120" s="75"/>
      <c r="BG120" s="75"/>
      <c r="BH120" s="75"/>
    </row>
    <row r="121" spans="1:60" x14ac:dyDescent="0.25">
      <c r="A121" s="75"/>
      <c r="B121" s="75"/>
      <c r="C121" s="75"/>
      <c r="D121" s="75"/>
      <c r="E121" s="75"/>
      <c r="F121" s="75"/>
      <c r="G121" s="75"/>
      <c r="H121" s="75"/>
      <c r="I121" s="75"/>
      <c r="J121" s="75"/>
      <c r="K121" s="75"/>
      <c r="L121" s="75"/>
      <c r="M121" s="75"/>
      <c r="N121" s="75"/>
      <c r="O121" s="75"/>
      <c r="P121" s="75"/>
      <c r="Q121" s="75"/>
      <c r="R121" s="75"/>
      <c r="S121" s="75"/>
      <c r="T121" s="75"/>
      <c r="U121" s="75"/>
      <c r="V121" s="75"/>
      <c r="W121" s="75"/>
      <c r="X121" s="75"/>
      <c r="Y121" s="75"/>
      <c r="Z121" s="75"/>
      <c r="AA121" s="75"/>
      <c r="AB121" s="75"/>
      <c r="AC121" s="75"/>
      <c r="AD121" s="75"/>
      <c r="AE121" s="75"/>
      <c r="AF121" s="75"/>
      <c r="AG121" s="75"/>
      <c r="AH121" s="75"/>
      <c r="AI121" s="75"/>
      <c r="AJ121" s="75"/>
      <c r="AK121" s="75"/>
      <c r="AL121" s="75"/>
      <c r="AM121" s="75"/>
      <c r="AN121" s="75"/>
      <c r="AO121" s="75"/>
      <c r="AP121" s="75"/>
      <c r="AQ121" s="75"/>
      <c r="AR121" s="75"/>
      <c r="AS121" s="75"/>
      <c r="AT121" s="75"/>
      <c r="AU121" s="75"/>
      <c r="AV121" s="75"/>
      <c r="AW121" s="75"/>
      <c r="AX121" s="75"/>
      <c r="AY121" s="75"/>
      <c r="AZ121" s="75"/>
      <c r="BA121" s="75"/>
      <c r="BB121" s="75"/>
      <c r="BC121" s="75"/>
      <c r="BD121" s="75"/>
      <c r="BE121" s="75"/>
      <c r="BF121" s="75"/>
      <c r="BG121" s="75"/>
      <c r="BH121" s="75"/>
    </row>
    <row r="122" spans="1:60" x14ac:dyDescent="0.25">
      <c r="A122" s="75"/>
      <c r="B122" s="75"/>
      <c r="C122" s="75"/>
      <c r="D122" s="75"/>
      <c r="E122" s="75"/>
      <c r="F122" s="75"/>
      <c r="G122" s="75"/>
      <c r="H122" s="75"/>
      <c r="I122" s="75"/>
      <c r="J122" s="75"/>
      <c r="K122" s="75"/>
      <c r="L122" s="75"/>
      <c r="M122" s="75"/>
      <c r="N122" s="75"/>
      <c r="O122" s="75"/>
      <c r="P122" s="75"/>
      <c r="Q122" s="75"/>
      <c r="R122" s="75"/>
      <c r="S122" s="75"/>
      <c r="T122" s="75"/>
      <c r="U122" s="75"/>
      <c r="V122" s="75"/>
      <c r="W122" s="75"/>
      <c r="X122" s="75"/>
      <c r="Y122" s="75"/>
      <c r="Z122" s="75"/>
      <c r="AA122" s="75"/>
      <c r="AB122" s="75"/>
      <c r="AC122" s="75"/>
      <c r="AD122" s="75"/>
      <c r="AE122" s="75"/>
      <c r="AF122" s="75"/>
      <c r="AG122" s="75"/>
      <c r="AH122" s="75"/>
      <c r="AI122" s="75"/>
      <c r="AJ122" s="75"/>
      <c r="AK122" s="75"/>
      <c r="AL122" s="75"/>
      <c r="AM122" s="75"/>
      <c r="AN122" s="75"/>
      <c r="AO122" s="75"/>
      <c r="AP122" s="75"/>
      <c r="AQ122" s="75"/>
      <c r="AR122" s="75"/>
      <c r="AS122" s="75"/>
      <c r="AT122" s="75"/>
      <c r="AU122" s="75"/>
      <c r="AV122" s="75"/>
      <c r="AW122" s="75"/>
      <c r="AX122" s="75"/>
      <c r="AY122" s="75"/>
      <c r="AZ122" s="75"/>
      <c r="BA122" s="75"/>
      <c r="BB122" s="75"/>
      <c r="BC122" s="75"/>
      <c r="BD122" s="75"/>
      <c r="BE122" s="75"/>
      <c r="BF122" s="75"/>
      <c r="BG122" s="75"/>
      <c r="BH122" s="75"/>
    </row>
    <row r="123" spans="1:60" x14ac:dyDescent="0.25">
      <c r="A123" s="75"/>
      <c r="B123" s="75"/>
      <c r="C123" s="75"/>
      <c r="D123" s="75"/>
      <c r="E123" s="75"/>
      <c r="F123" s="75"/>
      <c r="G123" s="75"/>
      <c r="H123" s="75"/>
      <c r="I123" s="75"/>
      <c r="J123" s="75"/>
      <c r="K123" s="75"/>
      <c r="L123" s="75"/>
      <c r="M123" s="75"/>
      <c r="N123" s="75"/>
      <c r="O123" s="75"/>
      <c r="P123" s="75"/>
      <c r="Q123" s="75"/>
      <c r="R123" s="75"/>
      <c r="S123" s="75"/>
      <c r="T123" s="75"/>
      <c r="U123" s="75"/>
      <c r="V123" s="75"/>
      <c r="W123" s="75"/>
      <c r="X123" s="75"/>
      <c r="Y123" s="75"/>
      <c r="Z123" s="75"/>
      <c r="AA123" s="75"/>
      <c r="AB123" s="75"/>
      <c r="AC123" s="75"/>
      <c r="AD123" s="75"/>
      <c r="AE123" s="75"/>
      <c r="AF123" s="75"/>
      <c r="AG123" s="75"/>
      <c r="AH123" s="75"/>
      <c r="AI123" s="75"/>
      <c r="AJ123" s="75"/>
      <c r="AK123" s="75"/>
      <c r="AL123" s="75"/>
      <c r="AM123" s="75"/>
      <c r="AN123" s="75"/>
      <c r="AO123" s="75"/>
      <c r="AP123" s="75"/>
      <c r="AQ123" s="75"/>
      <c r="AR123" s="75"/>
      <c r="AS123" s="75"/>
      <c r="AT123" s="75"/>
      <c r="AU123" s="75"/>
      <c r="AV123" s="75"/>
      <c r="AW123" s="75"/>
      <c r="AX123" s="75"/>
      <c r="AY123" s="75"/>
      <c r="AZ123" s="75"/>
      <c r="BA123" s="75"/>
      <c r="BB123" s="75"/>
      <c r="BC123" s="75"/>
      <c r="BD123" s="75"/>
      <c r="BE123" s="75"/>
      <c r="BF123" s="75"/>
      <c r="BG123" s="75"/>
      <c r="BH123" s="75"/>
    </row>
    <row r="124" spans="1:60" x14ac:dyDescent="0.25">
      <c r="A124" s="75"/>
      <c r="B124" s="75"/>
      <c r="C124" s="75"/>
      <c r="D124" s="75"/>
      <c r="E124" s="75"/>
      <c r="F124" s="75"/>
      <c r="G124" s="75"/>
      <c r="H124" s="75"/>
      <c r="I124" s="75"/>
      <c r="J124" s="75"/>
      <c r="K124" s="75"/>
      <c r="L124" s="75"/>
      <c r="M124" s="75"/>
      <c r="N124" s="75"/>
      <c r="O124" s="75"/>
      <c r="P124" s="75"/>
      <c r="Q124" s="75"/>
      <c r="R124" s="75"/>
      <c r="S124" s="75"/>
      <c r="T124" s="75"/>
      <c r="U124" s="75"/>
      <c r="V124" s="75"/>
      <c r="W124" s="75"/>
      <c r="X124" s="75"/>
      <c r="Y124" s="75"/>
      <c r="Z124" s="75"/>
      <c r="AA124" s="75"/>
      <c r="AB124" s="75"/>
      <c r="AC124" s="75"/>
      <c r="AD124" s="75"/>
      <c r="AE124" s="75"/>
      <c r="AF124" s="75"/>
      <c r="AG124" s="75"/>
      <c r="AH124" s="75"/>
      <c r="AI124" s="75"/>
      <c r="AJ124" s="75"/>
      <c r="AK124" s="75"/>
      <c r="AL124" s="75"/>
      <c r="AM124" s="75"/>
      <c r="AN124" s="75"/>
      <c r="AO124" s="75"/>
      <c r="AP124" s="75"/>
      <c r="AQ124" s="75"/>
      <c r="AR124" s="75"/>
      <c r="AS124" s="75"/>
      <c r="AT124" s="75"/>
      <c r="AU124" s="75"/>
      <c r="AV124" s="75"/>
      <c r="AW124" s="75"/>
      <c r="AX124" s="75"/>
      <c r="AY124" s="75"/>
      <c r="AZ124" s="75"/>
      <c r="BA124" s="75"/>
      <c r="BB124" s="75"/>
      <c r="BC124" s="75"/>
      <c r="BD124" s="75"/>
      <c r="BE124" s="75"/>
      <c r="BF124" s="75"/>
      <c r="BG124" s="75"/>
      <c r="BH124" s="75"/>
    </row>
    <row r="125" spans="1:60" x14ac:dyDescent="0.25">
      <c r="A125" s="75"/>
      <c r="B125" s="75"/>
      <c r="C125" s="75"/>
      <c r="D125" s="75"/>
      <c r="E125" s="75"/>
      <c r="F125" s="75"/>
      <c r="G125" s="75"/>
      <c r="H125" s="75"/>
      <c r="I125" s="75"/>
      <c r="J125" s="75"/>
      <c r="K125" s="75"/>
      <c r="L125" s="75"/>
      <c r="M125" s="75"/>
      <c r="N125" s="75"/>
      <c r="O125" s="75"/>
      <c r="P125" s="75"/>
      <c r="Q125" s="75"/>
      <c r="R125" s="75"/>
      <c r="S125" s="75"/>
      <c r="T125" s="75"/>
      <c r="U125" s="75"/>
      <c r="V125" s="75"/>
      <c r="W125" s="75"/>
      <c r="X125" s="75"/>
      <c r="Y125" s="75"/>
      <c r="Z125" s="75"/>
      <c r="AA125" s="75"/>
      <c r="AB125" s="75"/>
      <c r="AC125" s="75"/>
      <c r="AD125" s="75"/>
      <c r="AE125" s="75"/>
      <c r="AF125" s="75"/>
      <c r="AG125" s="75"/>
      <c r="AH125" s="75"/>
      <c r="AI125" s="75"/>
      <c r="AJ125" s="75"/>
      <c r="AK125" s="75"/>
      <c r="AL125" s="75"/>
      <c r="AM125" s="75"/>
      <c r="AN125" s="75"/>
      <c r="AO125" s="75"/>
      <c r="AP125" s="75"/>
      <c r="AQ125" s="75"/>
      <c r="AR125" s="75"/>
      <c r="AS125" s="75"/>
      <c r="AT125" s="75"/>
      <c r="AU125" s="75"/>
      <c r="AV125" s="75"/>
      <c r="AW125" s="75"/>
      <c r="AX125" s="75"/>
      <c r="AY125" s="75"/>
      <c r="AZ125" s="75"/>
      <c r="BA125" s="75"/>
      <c r="BB125" s="75"/>
      <c r="BC125" s="75"/>
      <c r="BD125" s="75"/>
      <c r="BE125" s="75"/>
      <c r="BF125" s="75"/>
      <c r="BG125" s="75"/>
      <c r="BH125" s="75"/>
    </row>
    <row r="126" spans="1:60" x14ac:dyDescent="0.25">
      <c r="A126" s="75"/>
      <c r="B126" s="75"/>
      <c r="C126" s="75"/>
      <c r="D126" s="75"/>
      <c r="E126" s="75"/>
      <c r="F126" s="75"/>
      <c r="G126" s="75"/>
      <c r="H126" s="75"/>
      <c r="I126" s="75"/>
      <c r="J126" s="75"/>
      <c r="K126" s="75"/>
      <c r="L126" s="75"/>
      <c r="M126" s="75"/>
      <c r="N126" s="75"/>
      <c r="O126" s="75"/>
      <c r="P126" s="75"/>
      <c r="Q126" s="75"/>
      <c r="R126" s="75"/>
      <c r="S126" s="75"/>
      <c r="T126" s="75"/>
      <c r="U126" s="75"/>
      <c r="V126" s="75"/>
      <c r="W126" s="75"/>
      <c r="X126" s="75"/>
      <c r="Y126" s="75"/>
      <c r="Z126" s="75"/>
      <c r="AA126" s="75"/>
      <c r="AB126" s="75"/>
      <c r="AC126" s="75"/>
      <c r="AD126" s="75"/>
      <c r="AE126" s="75"/>
      <c r="AF126" s="75"/>
      <c r="AG126" s="75"/>
      <c r="AH126" s="75"/>
      <c r="AI126" s="75"/>
      <c r="AJ126" s="75"/>
      <c r="AK126" s="75"/>
      <c r="AL126" s="75"/>
      <c r="AM126" s="75"/>
      <c r="AN126" s="75"/>
      <c r="AO126" s="75"/>
      <c r="AP126" s="75"/>
      <c r="AQ126" s="75"/>
      <c r="AR126" s="75"/>
      <c r="AS126" s="75"/>
      <c r="AT126" s="75"/>
      <c r="AU126" s="75"/>
      <c r="AV126" s="75"/>
      <c r="AW126" s="75"/>
      <c r="AX126" s="75"/>
      <c r="AY126" s="75"/>
      <c r="AZ126" s="75"/>
      <c r="BA126" s="75"/>
      <c r="BB126" s="75"/>
      <c r="BC126" s="75"/>
      <c r="BD126" s="75"/>
      <c r="BE126" s="75"/>
      <c r="BF126" s="75"/>
      <c r="BG126" s="75"/>
      <c r="BH126" s="75"/>
    </row>
    <row r="127" spans="1:60" x14ac:dyDescent="0.25">
      <c r="A127" s="75"/>
      <c r="B127" s="75"/>
      <c r="C127" s="75"/>
      <c r="D127" s="75"/>
      <c r="E127" s="75"/>
      <c r="F127" s="75"/>
      <c r="G127" s="75"/>
      <c r="H127" s="75"/>
      <c r="I127" s="75"/>
      <c r="J127" s="75"/>
      <c r="K127" s="75"/>
      <c r="L127" s="75"/>
      <c r="M127" s="75"/>
      <c r="N127" s="75"/>
      <c r="O127" s="75"/>
      <c r="P127" s="75"/>
      <c r="Q127" s="75"/>
      <c r="R127" s="75"/>
      <c r="S127" s="75"/>
      <c r="T127" s="75"/>
      <c r="U127" s="75"/>
      <c r="V127" s="75"/>
      <c r="W127" s="75"/>
      <c r="X127" s="75"/>
      <c r="Y127" s="75"/>
      <c r="Z127" s="75"/>
      <c r="AA127" s="75"/>
      <c r="AB127" s="75"/>
      <c r="AC127" s="75"/>
      <c r="AD127" s="75"/>
      <c r="AE127" s="75"/>
      <c r="AF127" s="75"/>
      <c r="AG127" s="75"/>
      <c r="AH127" s="75"/>
      <c r="AI127" s="75"/>
      <c r="AJ127" s="75"/>
      <c r="AK127" s="75"/>
      <c r="AL127" s="75"/>
      <c r="AM127" s="75"/>
      <c r="AN127" s="75"/>
      <c r="AO127" s="75"/>
      <c r="AP127" s="75"/>
      <c r="AQ127" s="75"/>
      <c r="AR127" s="75"/>
      <c r="AS127" s="75"/>
      <c r="AT127" s="75"/>
      <c r="AU127" s="75"/>
      <c r="AV127" s="75"/>
      <c r="AW127" s="75"/>
      <c r="AX127" s="75"/>
      <c r="AY127" s="75"/>
      <c r="AZ127" s="75"/>
      <c r="BA127" s="75"/>
      <c r="BB127" s="75"/>
      <c r="BC127" s="75"/>
      <c r="BD127" s="75"/>
      <c r="BE127" s="75"/>
      <c r="BF127" s="75"/>
      <c r="BG127" s="75"/>
      <c r="BH127" s="75"/>
    </row>
    <row r="128" spans="1:60" x14ac:dyDescent="0.25">
      <c r="A128" s="75"/>
      <c r="B128" s="75"/>
      <c r="C128" s="75"/>
      <c r="D128" s="75"/>
      <c r="E128" s="75"/>
      <c r="F128" s="75"/>
      <c r="G128" s="75"/>
      <c r="H128" s="75"/>
      <c r="I128" s="75"/>
      <c r="J128" s="75"/>
      <c r="K128" s="75"/>
      <c r="L128" s="75"/>
      <c r="M128" s="75"/>
      <c r="N128" s="75"/>
      <c r="O128" s="75"/>
      <c r="P128" s="75"/>
      <c r="Q128" s="75"/>
      <c r="R128" s="75"/>
      <c r="S128" s="75"/>
      <c r="T128" s="75"/>
      <c r="U128" s="75"/>
      <c r="V128" s="75"/>
      <c r="W128" s="75"/>
      <c r="X128" s="75"/>
      <c r="Y128" s="75"/>
      <c r="Z128" s="75"/>
      <c r="AA128" s="75"/>
      <c r="AB128" s="75"/>
      <c r="AC128" s="75"/>
      <c r="AD128" s="75"/>
      <c r="AE128" s="75"/>
      <c r="AF128" s="75"/>
      <c r="AG128" s="75"/>
      <c r="AH128" s="75"/>
      <c r="AI128" s="75"/>
      <c r="AJ128" s="75"/>
      <c r="AK128" s="75"/>
      <c r="AL128" s="75"/>
      <c r="AM128" s="75"/>
      <c r="AN128" s="75"/>
      <c r="AO128" s="75"/>
      <c r="AP128" s="75"/>
      <c r="AQ128" s="75"/>
      <c r="AR128" s="75"/>
      <c r="AS128" s="75"/>
      <c r="AT128" s="75"/>
      <c r="AU128" s="75"/>
      <c r="AV128" s="75"/>
      <c r="AW128" s="75"/>
      <c r="AX128" s="75"/>
      <c r="AY128" s="75"/>
      <c r="AZ128" s="75"/>
      <c r="BA128" s="75"/>
      <c r="BB128" s="75"/>
      <c r="BC128" s="75"/>
      <c r="BD128" s="75"/>
      <c r="BE128" s="75"/>
      <c r="BF128" s="75"/>
      <c r="BG128" s="75"/>
      <c r="BH128" s="75"/>
    </row>
    <row r="129" spans="1:60" x14ac:dyDescent="0.25">
      <c r="A129" s="75"/>
      <c r="B129" s="75"/>
      <c r="C129" s="75"/>
      <c r="D129" s="75"/>
      <c r="E129" s="75"/>
      <c r="F129" s="75"/>
      <c r="G129" s="75"/>
      <c r="H129" s="75"/>
      <c r="I129" s="75"/>
      <c r="J129" s="75"/>
      <c r="K129" s="75"/>
      <c r="L129" s="75"/>
      <c r="M129" s="75"/>
      <c r="N129" s="75"/>
      <c r="O129" s="75"/>
      <c r="P129" s="75"/>
      <c r="Q129" s="75"/>
      <c r="R129" s="75"/>
      <c r="S129" s="75"/>
      <c r="T129" s="75"/>
      <c r="U129" s="75"/>
      <c r="V129" s="75"/>
      <c r="W129" s="75"/>
      <c r="X129" s="75"/>
      <c r="Y129" s="75"/>
      <c r="Z129" s="75"/>
      <c r="AA129" s="75"/>
      <c r="AB129" s="75"/>
      <c r="AC129" s="75"/>
      <c r="AD129" s="75"/>
      <c r="AE129" s="75"/>
      <c r="AF129" s="75"/>
      <c r="AG129" s="75"/>
      <c r="AH129" s="75"/>
      <c r="AI129" s="75"/>
      <c r="AJ129" s="75"/>
      <c r="AK129" s="75"/>
      <c r="AL129" s="75"/>
      <c r="AM129" s="75"/>
      <c r="AN129" s="75"/>
      <c r="AO129" s="75"/>
      <c r="AP129" s="75"/>
      <c r="AQ129" s="75"/>
      <c r="AR129" s="75"/>
      <c r="AS129" s="75"/>
      <c r="AT129" s="75"/>
      <c r="AU129" s="75"/>
      <c r="AV129" s="75"/>
      <c r="AW129" s="75"/>
      <c r="AX129" s="75"/>
      <c r="AY129" s="75"/>
      <c r="AZ129" s="75"/>
      <c r="BA129" s="75"/>
      <c r="BB129" s="75"/>
      <c r="BC129" s="75"/>
      <c r="BD129" s="75"/>
      <c r="BE129" s="75"/>
      <c r="BF129" s="75"/>
      <c r="BG129" s="75"/>
      <c r="BH129" s="75"/>
    </row>
    <row r="130" spans="1:60" x14ac:dyDescent="0.25">
      <c r="A130" s="75"/>
      <c r="B130" s="75"/>
      <c r="C130" s="75"/>
      <c r="D130" s="75"/>
      <c r="E130" s="75"/>
      <c r="F130" s="75"/>
      <c r="G130" s="75"/>
      <c r="H130" s="75"/>
      <c r="I130" s="75"/>
      <c r="J130" s="75"/>
      <c r="K130" s="75"/>
      <c r="L130" s="75"/>
      <c r="M130" s="75"/>
      <c r="N130" s="75"/>
      <c r="O130" s="75"/>
      <c r="P130" s="75"/>
      <c r="Q130" s="75"/>
      <c r="R130" s="75"/>
      <c r="S130" s="75"/>
      <c r="T130" s="75"/>
      <c r="U130" s="75"/>
      <c r="V130" s="75"/>
      <c r="W130" s="75"/>
      <c r="X130" s="75"/>
      <c r="Y130" s="75"/>
      <c r="Z130" s="75"/>
      <c r="AA130" s="75"/>
      <c r="AB130" s="75"/>
      <c r="AC130" s="75"/>
      <c r="AD130" s="75"/>
      <c r="AE130" s="75"/>
      <c r="AF130" s="75"/>
      <c r="AG130" s="75"/>
      <c r="AH130" s="75"/>
      <c r="AI130" s="75"/>
      <c r="AJ130" s="75"/>
      <c r="AK130" s="75"/>
      <c r="AL130" s="75"/>
      <c r="AM130" s="75"/>
      <c r="AN130" s="75"/>
      <c r="AO130" s="75"/>
      <c r="AP130" s="75"/>
      <c r="AQ130" s="75"/>
      <c r="AR130" s="75"/>
      <c r="AS130" s="75"/>
      <c r="AT130" s="75"/>
      <c r="AU130" s="75"/>
      <c r="AV130" s="75"/>
      <c r="AW130" s="75"/>
      <c r="AX130" s="75"/>
      <c r="AY130" s="75"/>
      <c r="AZ130" s="75"/>
      <c r="BA130" s="75"/>
      <c r="BB130" s="75"/>
      <c r="BC130" s="75"/>
      <c r="BD130" s="75"/>
      <c r="BE130" s="75"/>
      <c r="BF130" s="75"/>
      <c r="BG130" s="75"/>
      <c r="BH130" s="75"/>
    </row>
    <row r="131" spans="1:60" x14ac:dyDescent="0.25">
      <c r="A131" s="75"/>
      <c r="B131" s="75"/>
      <c r="C131" s="75"/>
      <c r="D131" s="75"/>
      <c r="E131" s="75"/>
      <c r="F131" s="75"/>
      <c r="G131" s="75"/>
      <c r="H131" s="75"/>
      <c r="I131" s="75"/>
      <c r="J131" s="75"/>
      <c r="K131" s="75"/>
      <c r="L131" s="75"/>
      <c r="M131" s="75"/>
      <c r="N131" s="75"/>
      <c r="O131" s="75"/>
      <c r="P131" s="75"/>
      <c r="Q131" s="75"/>
      <c r="R131" s="75"/>
      <c r="S131" s="75"/>
      <c r="T131" s="75"/>
      <c r="U131" s="75"/>
      <c r="V131" s="75"/>
      <c r="W131" s="75"/>
      <c r="X131" s="75"/>
      <c r="Y131" s="75"/>
      <c r="Z131" s="75"/>
      <c r="AA131" s="75"/>
      <c r="AB131" s="75"/>
      <c r="AC131" s="75"/>
      <c r="AD131" s="75"/>
      <c r="AE131" s="75"/>
      <c r="AF131" s="75"/>
      <c r="AG131" s="75"/>
      <c r="AH131" s="75"/>
      <c r="AI131" s="75"/>
      <c r="AJ131" s="75"/>
      <c r="AK131" s="75"/>
      <c r="AL131" s="75"/>
      <c r="AM131" s="75"/>
      <c r="AN131" s="75"/>
      <c r="AO131" s="75"/>
      <c r="AP131" s="75"/>
      <c r="AQ131" s="75"/>
      <c r="AR131" s="75"/>
      <c r="AS131" s="75"/>
      <c r="AT131" s="75"/>
      <c r="AU131" s="75"/>
      <c r="AV131" s="75"/>
      <c r="AW131" s="75"/>
      <c r="AX131" s="75"/>
      <c r="AY131" s="75"/>
      <c r="AZ131" s="75"/>
      <c r="BA131" s="75"/>
      <c r="BB131" s="75"/>
      <c r="BC131" s="75"/>
      <c r="BD131" s="75"/>
      <c r="BE131" s="75"/>
      <c r="BF131" s="75"/>
      <c r="BG131" s="75"/>
      <c r="BH131" s="75"/>
    </row>
    <row r="132" spans="1:60" x14ac:dyDescent="0.25">
      <c r="A132" s="75"/>
      <c r="B132" s="75"/>
      <c r="C132" s="75"/>
      <c r="D132" s="75"/>
      <c r="E132" s="75"/>
      <c r="F132" s="75"/>
      <c r="G132" s="75"/>
      <c r="H132" s="75"/>
      <c r="I132" s="75"/>
      <c r="J132" s="75"/>
      <c r="K132" s="75"/>
      <c r="L132" s="75"/>
      <c r="M132" s="75"/>
      <c r="N132" s="75"/>
      <c r="O132" s="75"/>
      <c r="P132" s="75"/>
      <c r="Q132" s="75"/>
      <c r="R132" s="75"/>
      <c r="S132" s="75"/>
      <c r="T132" s="75"/>
      <c r="U132" s="75"/>
      <c r="V132" s="75"/>
      <c r="W132" s="75"/>
      <c r="X132" s="75"/>
      <c r="Y132" s="75"/>
      <c r="Z132" s="75"/>
      <c r="AA132" s="75"/>
      <c r="AB132" s="75"/>
      <c r="AC132" s="75"/>
      <c r="AD132" s="75"/>
      <c r="AE132" s="75"/>
      <c r="AF132" s="75"/>
      <c r="AG132" s="75"/>
      <c r="AH132" s="75"/>
      <c r="AI132" s="75"/>
      <c r="AJ132" s="75"/>
      <c r="AK132" s="75"/>
      <c r="AL132" s="75"/>
      <c r="AM132" s="75"/>
      <c r="AN132" s="75"/>
      <c r="AO132" s="75"/>
      <c r="AP132" s="75"/>
      <c r="AQ132" s="75"/>
      <c r="AR132" s="75"/>
      <c r="AS132" s="75"/>
      <c r="AT132" s="75"/>
      <c r="AU132" s="75"/>
      <c r="AV132" s="75"/>
      <c r="AW132" s="75"/>
      <c r="AX132" s="75"/>
      <c r="AY132" s="75"/>
      <c r="AZ132" s="75"/>
      <c r="BA132" s="75"/>
      <c r="BB132" s="75"/>
      <c r="BC132" s="75"/>
      <c r="BD132" s="75"/>
      <c r="BE132" s="75"/>
      <c r="BF132" s="75"/>
      <c r="BG132" s="75"/>
      <c r="BH132" s="75"/>
    </row>
    <row r="133" spans="1:60" x14ac:dyDescent="0.25">
      <c r="A133" s="75"/>
      <c r="B133" s="75"/>
      <c r="C133" s="75"/>
      <c r="D133" s="75"/>
      <c r="E133" s="75"/>
      <c r="F133" s="75"/>
      <c r="G133" s="75"/>
      <c r="H133" s="75"/>
      <c r="I133" s="75"/>
      <c r="J133" s="75"/>
      <c r="K133" s="75"/>
      <c r="L133" s="75"/>
      <c r="M133" s="75"/>
      <c r="N133" s="75"/>
      <c r="O133" s="75"/>
      <c r="P133" s="75"/>
      <c r="Q133" s="75"/>
      <c r="R133" s="75"/>
      <c r="S133" s="75"/>
      <c r="T133" s="75"/>
      <c r="U133" s="75"/>
      <c r="V133" s="75"/>
      <c r="W133" s="75"/>
      <c r="X133" s="75"/>
      <c r="Y133" s="75"/>
      <c r="Z133" s="75"/>
      <c r="AA133" s="75"/>
      <c r="AB133" s="75"/>
      <c r="AC133" s="75"/>
      <c r="AD133" s="75"/>
      <c r="AE133" s="75"/>
      <c r="AF133" s="75"/>
      <c r="AG133" s="75"/>
      <c r="AH133" s="75"/>
      <c r="AI133" s="75"/>
      <c r="AJ133" s="75"/>
      <c r="AK133" s="75"/>
      <c r="AL133" s="75"/>
      <c r="AM133" s="75"/>
      <c r="AN133" s="75"/>
      <c r="AO133" s="75"/>
      <c r="AP133" s="75"/>
      <c r="AQ133" s="75"/>
      <c r="AR133" s="75"/>
      <c r="AS133" s="75"/>
      <c r="AT133" s="75"/>
      <c r="AU133" s="75"/>
      <c r="AV133" s="75"/>
      <c r="AW133" s="75"/>
      <c r="AX133" s="75"/>
      <c r="AY133" s="75"/>
      <c r="AZ133" s="75"/>
      <c r="BA133" s="75"/>
      <c r="BB133" s="75"/>
      <c r="BC133" s="75"/>
      <c r="BD133" s="75"/>
      <c r="BE133" s="75"/>
      <c r="BF133" s="75"/>
      <c r="BG133" s="75"/>
      <c r="BH133" s="75"/>
    </row>
    <row r="134" spans="1:60" x14ac:dyDescent="0.25">
      <c r="A134" s="75"/>
      <c r="B134" s="75"/>
      <c r="C134" s="75"/>
      <c r="D134" s="75"/>
      <c r="E134" s="75"/>
      <c r="F134" s="75"/>
      <c r="G134" s="75"/>
      <c r="H134" s="75"/>
      <c r="I134" s="75"/>
      <c r="J134" s="75"/>
      <c r="K134" s="75"/>
      <c r="L134" s="75"/>
      <c r="M134" s="75"/>
      <c r="N134" s="75"/>
      <c r="O134" s="75"/>
      <c r="P134" s="75"/>
      <c r="Q134" s="75"/>
      <c r="R134" s="75"/>
      <c r="S134" s="75"/>
      <c r="T134" s="75"/>
      <c r="U134" s="75"/>
      <c r="V134" s="75"/>
      <c r="W134" s="75"/>
      <c r="X134" s="75"/>
      <c r="Y134" s="75"/>
      <c r="Z134" s="75"/>
      <c r="AA134" s="75"/>
      <c r="AB134" s="75"/>
      <c r="AC134" s="75"/>
      <c r="AD134" s="75"/>
      <c r="AE134" s="75"/>
      <c r="AF134" s="75"/>
      <c r="AG134" s="75"/>
      <c r="AH134" s="75"/>
      <c r="AI134" s="75"/>
      <c r="AJ134" s="75"/>
      <c r="AK134" s="75"/>
      <c r="AL134" s="75"/>
      <c r="AM134" s="75"/>
      <c r="AN134" s="75"/>
      <c r="AO134" s="75"/>
      <c r="AP134" s="75"/>
      <c r="AQ134" s="75"/>
      <c r="AR134" s="75"/>
      <c r="AS134" s="75"/>
      <c r="AT134" s="75"/>
      <c r="AU134" s="75"/>
      <c r="AV134" s="75"/>
      <c r="AW134" s="75"/>
      <c r="AX134" s="75"/>
      <c r="AY134" s="75"/>
      <c r="AZ134" s="75"/>
      <c r="BA134" s="75"/>
      <c r="BB134" s="75"/>
      <c r="BC134" s="75"/>
      <c r="BD134" s="75"/>
      <c r="BE134" s="75"/>
      <c r="BF134" s="75"/>
      <c r="BG134" s="75"/>
      <c r="BH134" s="75"/>
    </row>
    <row r="135" spans="1:60" x14ac:dyDescent="0.25">
      <c r="A135" s="75"/>
      <c r="B135" s="75"/>
      <c r="C135" s="75"/>
      <c r="D135" s="75"/>
      <c r="E135" s="75"/>
      <c r="F135" s="75"/>
      <c r="G135" s="75"/>
      <c r="H135" s="75"/>
      <c r="I135" s="75"/>
      <c r="J135" s="75"/>
      <c r="K135" s="75"/>
      <c r="L135" s="75"/>
      <c r="M135" s="75"/>
      <c r="N135" s="75"/>
      <c r="O135" s="75"/>
      <c r="P135" s="75"/>
      <c r="Q135" s="75"/>
      <c r="R135" s="75"/>
      <c r="S135" s="75"/>
      <c r="T135" s="75"/>
      <c r="U135" s="75"/>
      <c r="V135" s="75"/>
      <c r="W135" s="75"/>
      <c r="X135" s="75"/>
      <c r="Y135" s="75"/>
      <c r="Z135" s="75"/>
      <c r="AA135" s="75"/>
      <c r="AB135" s="75"/>
      <c r="AC135" s="75"/>
      <c r="AD135" s="75"/>
      <c r="AE135" s="75"/>
      <c r="AF135" s="75"/>
      <c r="AG135" s="75"/>
      <c r="AH135" s="75"/>
      <c r="AI135" s="75"/>
      <c r="AJ135" s="75"/>
      <c r="AK135" s="75"/>
      <c r="AL135" s="75"/>
      <c r="AM135" s="75"/>
      <c r="AN135" s="75"/>
      <c r="AO135" s="75"/>
      <c r="AP135" s="75"/>
      <c r="AQ135" s="75"/>
      <c r="AR135" s="75"/>
      <c r="AS135" s="75"/>
      <c r="AT135" s="75"/>
      <c r="AU135" s="75"/>
      <c r="AV135" s="75"/>
      <c r="AW135" s="75"/>
      <c r="AX135" s="75"/>
      <c r="AY135" s="75"/>
      <c r="AZ135" s="75"/>
      <c r="BA135" s="75"/>
      <c r="BB135" s="75"/>
      <c r="BC135" s="75"/>
      <c r="BD135" s="75"/>
      <c r="BE135" s="75"/>
      <c r="BF135" s="75"/>
      <c r="BG135" s="75"/>
      <c r="BH135" s="75"/>
    </row>
    <row r="136" spans="1:60" x14ac:dyDescent="0.25">
      <c r="A136" s="75"/>
      <c r="B136" s="75"/>
      <c r="C136" s="75"/>
      <c r="D136" s="75"/>
      <c r="E136" s="75"/>
      <c r="F136" s="75"/>
      <c r="G136" s="75"/>
      <c r="H136" s="75"/>
      <c r="I136" s="75"/>
      <c r="J136" s="75"/>
      <c r="K136" s="75"/>
      <c r="L136" s="75"/>
      <c r="M136" s="75"/>
      <c r="N136" s="75"/>
      <c r="O136" s="75"/>
      <c r="P136" s="75"/>
      <c r="Q136" s="75"/>
      <c r="R136" s="75"/>
      <c r="S136" s="75"/>
      <c r="T136" s="75"/>
      <c r="U136" s="75"/>
      <c r="V136" s="75"/>
      <c r="W136" s="75"/>
      <c r="X136" s="75"/>
      <c r="Y136" s="75"/>
      <c r="Z136" s="75"/>
      <c r="AA136" s="75"/>
      <c r="AB136" s="75"/>
      <c r="AC136" s="75"/>
      <c r="AD136" s="75"/>
      <c r="AE136" s="75"/>
      <c r="AF136" s="75"/>
      <c r="AG136" s="75"/>
      <c r="AH136" s="75"/>
      <c r="AI136" s="75"/>
      <c r="AJ136" s="75"/>
      <c r="AK136" s="75"/>
      <c r="AL136" s="75"/>
      <c r="AM136" s="75"/>
      <c r="AN136" s="75"/>
      <c r="AO136" s="75"/>
      <c r="AP136" s="75"/>
      <c r="AQ136" s="75"/>
      <c r="AR136" s="75"/>
      <c r="AS136" s="75"/>
      <c r="AT136" s="75"/>
      <c r="AU136" s="75"/>
      <c r="AV136" s="75"/>
      <c r="AW136" s="75"/>
      <c r="AX136" s="75"/>
      <c r="AY136" s="75"/>
      <c r="AZ136" s="75"/>
      <c r="BA136" s="75"/>
      <c r="BB136" s="75"/>
      <c r="BC136" s="75"/>
      <c r="BD136" s="75"/>
      <c r="BE136" s="75"/>
      <c r="BF136" s="75"/>
      <c r="BG136" s="75"/>
      <c r="BH136" s="75"/>
    </row>
    <row r="137" spans="1:60" x14ac:dyDescent="0.25">
      <c r="A137" s="75"/>
      <c r="B137" s="75"/>
      <c r="C137" s="75"/>
      <c r="D137" s="75"/>
      <c r="E137" s="75"/>
      <c r="F137" s="75"/>
      <c r="G137" s="75"/>
      <c r="H137" s="75"/>
      <c r="I137" s="75"/>
      <c r="J137" s="75"/>
      <c r="K137" s="75"/>
      <c r="L137" s="75"/>
      <c r="M137" s="75"/>
      <c r="N137" s="75"/>
      <c r="O137" s="75"/>
      <c r="P137" s="75"/>
      <c r="Q137" s="75"/>
      <c r="R137" s="75"/>
      <c r="S137" s="75"/>
      <c r="T137" s="75"/>
      <c r="U137" s="75"/>
      <c r="V137" s="75"/>
      <c r="W137" s="75"/>
      <c r="X137" s="75"/>
      <c r="Y137" s="75"/>
      <c r="Z137" s="75"/>
      <c r="AA137" s="75"/>
      <c r="AB137" s="75"/>
      <c r="AC137" s="75"/>
      <c r="AD137" s="75"/>
      <c r="AE137" s="75"/>
      <c r="AF137" s="75"/>
      <c r="AG137" s="75"/>
      <c r="AH137" s="75"/>
      <c r="AI137" s="75"/>
      <c r="AJ137" s="75"/>
      <c r="AK137" s="75"/>
      <c r="AL137" s="75"/>
      <c r="AM137" s="75"/>
      <c r="AN137" s="75"/>
      <c r="AO137" s="75"/>
      <c r="AP137" s="75"/>
      <c r="AQ137" s="75"/>
      <c r="AR137" s="75"/>
      <c r="AS137" s="75"/>
      <c r="AT137" s="75"/>
      <c r="AU137" s="75"/>
      <c r="AV137" s="75"/>
      <c r="AW137" s="75"/>
      <c r="AX137" s="75"/>
      <c r="AY137" s="75"/>
      <c r="AZ137" s="75"/>
      <c r="BA137" s="75"/>
      <c r="BB137" s="75"/>
      <c r="BC137" s="75"/>
      <c r="BD137" s="75"/>
      <c r="BE137" s="75"/>
      <c r="BF137" s="75"/>
      <c r="BG137" s="75"/>
      <c r="BH137" s="75"/>
    </row>
    <row r="138" spans="1:60" x14ac:dyDescent="0.25">
      <c r="A138" s="75"/>
      <c r="B138" s="75"/>
      <c r="C138" s="75"/>
      <c r="D138" s="75"/>
      <c r="E138" s="75"/>
      <c r="F138" s="75"/>
      <c r="G138" s="75"/>
      <c r="H138" s="75"/>
      <c r="I138" s="75"/>
      <c r="J138" s="75"/>
      <c r="K138" s="75"/>
      <c r="L138" s="75"/>
      <c r="M138" s="75"/>
      <c r="N138" s="75"/>
      <c r="O138" s="75"/>
      <c r="P138" s="75"/>
      <c r="Q138" s="75"/>
      <c r="R138" s="75"/>
      <c r="S138" s="75"/>
      <c r="T138" s="75"/>
      <c r="U138" s="75"/>
      <c r="V138" s="75"/>
      <c r="W138" s="75"/>
      <c r="X138" s="75"/>
      <c r="Y138" s="75"/>
      <c r="Z138" s="75"/>
      <c r="AA138" s="75"/>
      <c r="AB138" s="75"/>
      <c r="AC138" s="75"/>
      <c r="AD138" s="75"/>
      <c r="AE138" s="75"/>
      <c r="AF138" s="75"/>
      <c r="AG138" s="75"/>
      <c r="AH138" s="75"/>
      <c r="AI138" s="75"/>
      <c r="AJ138" s="75"/>
      <c r="AK138" s="75"/>
      <c r="AL138" s="75"/>
      <c r="AM138" s="75"/>
      <c r="AN138" s="75"/>
      <c r="AO138" s="75"/>
      <c r="AP138" s="75"/>
      <c r="AQ138" s="75"/>
      <c r="AR138" s="75"/>
      <c r="AS138" s="75"/>
      <c r="AT138" s="75"/>
      <c r="AU138" s="75"/>
      <c r="AV138" s="75"/>
      <c r="AW138" s="75"/>
      <c r="AX138" s="75"/>
      <c r="AY138" s="75"/>
      <c r="AZ138" s="75"/>
      <c r="BA138" s="75"/>
      <c r="BB138" s="75"/>
      <c r="BC138" s="75"/>
      <c r="BD138" s="75"/>
      <c r="BE138" s="75"/>
      <c r="BF138" s="75"/>
      <c r="BG138" s="75"/>
      <c r="BH138" s="75"/>
    </row>
    <row r="139" spans="1:60" x14ac:dyDescent="0.25">
      <c r="A139" s="75"/>
      <c r="B139" s="75"/>
      <c r="C139" s="75"/>
      <c r="D139" s="75"/>
      <c r="E139" s="75"/>
      <c r="F139" s="75"/>
      <c r="G139" s="75"/>
      <c r="H139" s="75"/>
      <c r="I139" s="75"/>
      <c r="J139" s="75"/>
      <c r="K139" s="75"/>
      <c r="L139" s="75"/>
      <c r="M139" s="75"/>
      <c r="N139" s="75"/>
      <c r="O139" s="75"/>
      <c r="P139" s="75"/>
      <c r="Q139" s="75"/>
      <c r="R139" s="75"/>
      <c r="S139" s="75"/>
      <c r="T139" s="75"/>
      <c r="U139" s="75"/>
      <c r="V139" s="75"/>
      <c r="W139" s="75"/>
      <c r="X139" s="75"/>
      <c r="Y139" s="75"/>
      <c r="Z139" s="75"/>
      <c r="AA139" s="75"/>
      <c r="AB139" s="75"/>
      <c r="AC139" s="75"/>
      <c r="AD139" s="75"/>
      <c r="AE139" s="75"/>
      <c r="AF139" s="75"/>
      <c r="AG139" s="75"/>
      <c r="AH139" s="75"/>
      <c r="AI139" s="75"/>
      <c r="AJ139" s="75"/>
      <c r="AK139" s="75"/>
      <c r="AL139" s="75"/>
      <c r="AM139" s="75"/>
      <c r="AN139" s="75"/>
      <c r="AO139" s="75"/>
      <c r="AP139" s="75"/>
      <c r="AQ139" s="75"/>
      <c r="AR139" s="75"/>
      <c r="AS139" s="75"/>
      <c r="AT139" s="75"/>
      <c r="AU139" s="75"/>
      <c r="AV139" s="75"/>
      <c r="AW139" s="75"/>
      <c r="AX139" s="75"/>
      <c r="AY139" s="75"/>
      <c r="AZ139" s="75"/>
      <c r="BA139" s="75"/>
      <c r="BB139" s="75"/>
      <c r="BC139" s="75"/>
      <c r="BD139" s="75"/>
      <c r="BE139" s="75"/>
      <c r="BF139" s="75"/>
      <c r="BG139" s="75"/>
      <c r="BH139" s="75"/>
    </row>
    <row r="140" spans="1:60" x14ac:dyDescent="0.25">
      <c r="A140" s="75"/>
      <c r="B140" s="75"/>
      <c r="C140" s="75"/>
      <c r="D140" s="75"/>
      <c r="E140" s="75"/>
      <c r="F140" s="75"/>
      <c r="G140" s="75"/>
      <c r="H140" s="75"/>
      <c r="I140" s="75"/>
      <c r="J140" s="75"/>
      <c r="K140" s="75"/>
      <c r="L140" s="75"/>
      <c r="M140" s="75"/>
      <c r="N140" s="75"/>
      <c r="O140" s="75"/>
      <c r="P140" s="75"/>
      <c r="Q140" s="75"/>
      <c r="R140" s="75"/>
      <c r="S140" s="75"/>
      <c r="T140" s="75"/>
      <c r="U140" s="75"/>
      <c r="V140" s="75"/>
      <c r="W140" s="75"/>
      <c r="X140" s="75"/>
      <c r="Y140" s="75"/>
      <c r="Z140" s="75"/>
      <c r="AA140" s="75"/>
      <c r="AB140" s="75"/>
      <c r="AC140" s="75"/>
      <c r="AD140" s="75"/>
      <c r="AE140" s="75"/>
      <c r="AF140" s="75"/>
      <c r="AG140" s="75"/>
      <c r="AH140" s="75"/>
      <c r="AI140" s="75"/>
      <c r="AJ140" s="75"/>
      <c r="AK140" s="75"/>
      <c r="AL140" s="75"/>
      <c r="AM140" s="75"/>
      <c r="AN140" s="75"/>
      <c r="AO140" s="75"/>
      <c r="AP140" s="75"/>
      <c r="AQ140" s="75"/>
      <c r="AR140" s="75"/>
      <c r="AS140" s="75"/>
      <c r="AT140" s="75"/>
      <c r="AU140" s="75"/>
      <c r="AV140" s="75"/>
      <c r="AW140" s="75"/>
      <c r="AX140" s="75"/>
      <c r="AY140" s="75"/>
      <c r="AZ140" s="75"/>
      <c r="BA140" s="75"/>
      <c r="BB140" s="75"/>
      <c r="BC140" s="75"/>
      <c r="BD140" s="75"/>
      <c r="BE140" s="75"/>
      <c r="BF140" s="75"/>
      <c r="BG140" s="75"/>
      <c r="BH140" s="75"/>
    </row>
    <row r="141" spans="1:60" x14ac:dyDescent="0.25">
      <c r="A141" s="75"/>
      <c r="B141" s="75"/>
      <c r="C141" s="75"/>
      <c r="D141" s="75"/>
      <c r="E141" s="75"/>
      <c r="F141" s="75"/>
      <c r="G141" s="75"/>
      <c r="H141" s="75"/>
      <c r="I141" s="75"/>
      <c r="J141" s="75"/>
      <c r="K141" s="75"/>
      <c r="L141" s="75"/>
      <c r="M141" s="75"/>
      <c r="N141" s="75"/>
      <c r="O141" s="75"/>
      <c r="P141" s="75"/>
      <c r="Q141" s="75"/>
      <c r="R141" s="75"/>
      <c r="S141" s="75"/>
      <c r="T141" s="75"/>
      <c r="U141" s="75"/>
      <c r="V141" s="75"/>
      <c r="W141" s="75"/>
      <c r="X141" s="75"/>
      <c r="Y141" s="75"/>
      <c r="Z141" s="75"/>
      <c r="AA141" s="75"/>
      <c r="AB141" s="75"/>
      <c r="AC141" s="75"/>
      <c r="AD141" s="75"/>
      <c r="AE141" s="75"/>
      <c r="AF141" s="75"/>
      <c r="AG141" s="75"/>
      <c r="AH141" s="75"/>
      <c r="AI141" s="75"/>
      <c r="AJ141" s="75"/>
      <c r="AK141" s="75"/>
      <c r="AL141" s="75"/>
      <c r="AM141" s="75"/>
      <c r="AN141" s="75"/>
      <c r="AO141" s="75"/>
      <c r="AP141" s="75"/>
      <c r="AQ141" s="75"/>
      <c r="AR141" s="75"/>
      <c r="AS141" s="75"/>
      <c r="AT141" s="75"/>
      <c r="AU141" s="75"/>
      <c r="AV141" s="75"/>
      <c r="AW141" s="75"/>
      <c r="AX141" s="75"/>
      <c r="AY141" s="75"/>
      <c r="AZ141" s="75"/>
      <c r="BA141" s="75"/>
      <c r="BB141" s="75"/>
      <c r="BC141" s="75"/>
      <c r="BD141" s="75"/>
      <c r="BE141" s="75"/>
      <c r="BF141" s="75"/>
      <c r="BG141" s="75"/>
      <c r="BH141" s="75"/>
    </row>
    <row r="142" spans="1:60" x14ac:dyDescent="0.25">
      <c r="A142" s="75"/>
      <c r="B142" s="75"/>
      <c r="C142" s="75"/>
      <c r="D142" s="75"/>
      <c r="E142" s="75"/>
      <c r="F142" s="75"/>
      <c r="G142" s="75"/>
      <c r="H142" s="75"/>
      <c r="I142" s="75"/>
      <c r="J142" s="75"/>
      <c r="K142" s="75"/>
      <c r="L142" s="75"/>
      <c r="M142" s="75"/>
      <c r="N142" s="75"/>
      <c r="O142" s="75"/>
      <c r="P142" s="75"/>
      <c r="Q142" s="75"/>
      <c r="R142" s="75"/>
      <c r="S142" s="75"/>
      <c r="T142" s="75"/>
      <c r="U142" s="75"/>
      <c r="V142" s="75"/>
      <c r="W142" s="75"/>
      <c r="X142" s="75"/>
      <c r="Y142" s="75"/>
      <c r="Z142" s="75"/>
      <c r="AA142" s="75"/>
      <c r="AB142" s="75"/>
      <c r="AC142" s="75"/>
      <c r="AD142" s="75"/>
      <c r="AE142" s="75"/>
      <c r="AF142" s="75"/>
      <c r="AG142" s="75"/>
      <c r="AH142" s="75"/>
      <c r="AI142" s="75"/>
      <c r="AJ142" s="75"/>
      <c r="AK142" s="75"/>
      <c r="AL142" s="75"/>
      <c r="AM142" s="75"/>
      <c r="AN142" s="75"/>
      <c r="AO142" s="75"/>
      <c r="AP142" s="75"/>
      <c r="AQ142" s="75"/>
      <c r="AR142" s="75"/>
      <c r="AS142" s="75"/>
      <c r="AT142" s="75"/>
      <c r="AU142" s="75"/>
      <c r="AV142" s="75"/>
      <c r="AW142" s="75"/>
      <c r="AX142" s="75"/>
      <c r="AY142" s="75"/>
      <c r="AZ142" s="75"/>
      <c r="BA142" s="75"/>
      <c r="BB142" s="75"/>
      <c r="BC142" s="75"/>
      <c r="BD142" s="75"/>
      <c r="BE142" s="75"/>
      <c r="BF142" s="75"/>
      <c r="BG142" s="75"/>
      <c r="BH142" s="75"/>
    </row>
    <row r="143" spans="1:60" x14ac:dyDescent="0.25">
      <c r="A143" s="75"/>
      <c r="B143" s="75"/>
      <c r="C143" s="75"/>
      <c r="D143" s="75"/>
      <c r="E143" s="75"/>
      <c r="F143" s="75"/>
      <c r="G143" s="75"/>
      <c r="H143" s="75"/>
      <c r="I143" s="75"/>
      <c r="J143" s="75"/>
      <c r="K143" s="75"/>
      <c r="L143" s="75"/>
      <c r="M143" s="75"/>
      <c r="N143" s="75"/>
      <c r="O143" s="75"/>
      <c r="P143" s="75"/>
      <c r="Q143" s="75"/>
      <c r="R143" s="75"/>
      <c r="S143" s="75"/>
      <c r="T143" s="75"/>
      <c r="U143" s="75"/>
      <c r="V143" s="75"/>
      <c r="W143" s="75"/>
      <c r="X143" s="75"/>
      <c r="Y143" s="75"/>
      <c r="Z143" s="75"/>
      <c r="AA143" s="75"/>
      <c r="AB143" s="75"/>
      <c r="AC143" s="75"/>
      <c r="AD143" s="75"/>
      <c r="AE143" s="75"/>
      <c r="AF143" s="75"/>
      <c r="AG143" s="75"/>
      <c r="AH143" s="75"/>
      <c r="AI143" s="75"/>
      <c r="AJ143" s="75"/>
      <c r="AK143" s="75"/>
      <c r="AL143" s="75"/>
      <c r="AM143" s="75"/>
      <c r="AN143" s="75"/>
      <c r="AO143" s="75"/>
      <c r="AP143" s="75"/>
      <c r="AQ143" s="75"/>
      <c r="AR143" s="75"/>
      <c r="AS143" s="75"/>
      <c r="AT143" s="75"/>
      <c r="AU143" s="75"/>
      <c r="AV143" s="75"/>
      <c r="AW143" s="75"/>
      <c r="AX143" s="75"/>
      <c r="AY143" s="75"/>
      <c r="AZ143" s="75"/>
      <c r="BA143" s="75"/>
      <c r="BB143" s="75"/>
      <c r="BC143" s="75"/>
      <c r="BD143" s="75"/>
      <c r="BE143" s="75"/>
      <c r="BF143" s="75"/>
      <c r="BG143" s="75"/>
      <c r="BH143" s="75"/>
    </row>
    <row r="144" spans="1:60" x14ac:dyDescent="0.25">
      <c r="A144" s="75"/>
      <c r="B144" s="75"/>
      <c r="C144" s="75"/>
      <c r="D144" s="75"/>
      <c r="E144" s="75"/>
      <c r="F144" s="75"/>
      <c r="G144" s="75"/>
      <c r="H144" s="75"/>
      <c r="I144" s="75"/>
      <c r="J144" s="75"/>
      <c r="K144" s="75"/>
      <c r="L144" s="75"/>
      <c r="M144" s="75"/>
      <c r="N144" s="75"/>
      <c r="O144" s="75"/>
      <c r="P144" s="75"/>
      <c r="Q144" s="75"/>
      <c r="R144" s="75"/>
      <c r="S144" s="75"/>
      <c r="T144" s="75"/>
      <c r="U144" s="75"/>
      <c r="V144" s="75"/>
      <c r="W144" s="75"/>
      <c r="X144" s="75"/>
      <c r="Y144" s="75"/>
      <c r="Z144" s="75"/>
      <c r="AA144" s="75"/>
      <c r="AB144" s="75"/>
      <c r="AC144" s="75"/>
      <c r="AD144" s="75"/>
      <c r="AE144" s="75"/>
      <c r="AF144" s="75"/>
      <c r="AG144" s="75"/>
      <c r="AH144" s="75"/>
      <c r="AI144" s="75"/>
      <c r="AJ144" s="75"/>
      <c r="AK144" s="75"/>
      <c r="AL144" s="75"/>
      <c r="AM144" s="75"/>
      <c r="AN144" s="75"/>
      <c r="AO144" s="75"/>
      <c r="AP144" s="75"/>
      <c r="AQ144" s="75"/>
      <c r="AR144" s="75"/>
      <c r="AS144" s="75"/>
      <c r="AT144" s="75"/>
      <c r="AU144" s="75"/>
      <c r="AV144" s="75"/>
      <c r="AW144" s="75"/>
      <c r="AX144" s="75"/>
      <c r="AY144" s="75"/>
      <c r="AZ144" s="75"/>
      <c r="BA144" s="75"/>
      <c r="BB144" s="75"/>
      <c r="BC144" s="75"/>
      <c r="BD144" s="75"/>
      <c r="BE144" s="75"/>
      <c r="BF144" s="75"/>
      <c r="BG144" s="75"/>
      <c r="BH144" s="75"/>
    </row>
    <row r="145" spans="1:60" x14ac:dyDescent="0.25">
      <c r="A145" s="75"/>
      <c r="B145" s="75"/>
      <c r="C145" s="75"/>
      <c r="D145" s="75"/>
      <c r="E145" s="75"/>
      <c r="F145" s="75"/>
      <c r="G145" s="75"/>
      <c r="H145" s="75"/>
      <c r="I145" s="75"/>
      <c r="J145" s="75"/>
      <c r="K145" s="75"/>
      <c r="L145" s="75"/>
      <c r="M145" s="75"/>
      <c r="N145" s="75"/>
      <c r="O145" s="75"/>
      <c r="P145" s="75"/>
      <c r="Q145" s="75"/>
      <c r="R145" s="75"/>
      <c r="S145" s="75"/>
      <c r="T145" s="75"/>
      <c r="U145" s="75"/>
      <c r="V145" s="75"/>
      <c r="W145" s="75"/>
      <c r="X145" s="75"/>
      <c r="Y145" s="75"/>
      <c r="Z145" s="75"/>
      <c r="AA145" s="75"/>
      <c r="AB145" s="75"/>
      <c r="AC145" s="75"/>
      <c r="AD145" s="75"/>
      <c r="AE145" s="75"/>
      <c r="AF145" s="75"/>
      <c r="AG145" s="75"/>
      <c r="AH145" s="75"/>
      <c r="AI145" s="75"/>
      <c r="AJ145" s="75"/>
      <c r="AK145" s="75"/>
      <c r="AL145" s="75"/>
      <c r="AM145" s="75"/>
      <c r="AN145" s="75"/>
      <c r="AO145" s="75"/>
      <c r="AP145" s="75"/>
      <c r="AQ145" s="75"/>
      <c r="AR145" s="75"/>
      <c r="AS145" s="75"/>
      <c r="AT145" s="75"/>
      <c r="AU145" s="75"/>
      <c r="AV145" s="75"/>
      <c r="AW145" s="75"/>
      <c r="AX145" s="75"/>
      <c r="AY145" s="75"/>
      <c r="AZ145" s="75"/>
      <c r="BA145" s="75"/>
      <c r="BB145" s="75"/>
      <c r="BC145" s="75"/>
      <c r="BD145" s="75"/>
      <c r="BE145" s="75"/>
      <c r="BF145" s="75"/>
      <c r="BG145" s="75"/>
      <c r="BH145" s="75"/>
    </row>
    <row r="146" spans="1:60" x14ac:dyDescent="0.25">
      <c r="A146" s="75"/>
      <c r="B146" s="75"/>
      <c r="C146" s="75"/>
      <c r="D146" s="75"/>
      <c r="E146" s="75"/>
      <c r="F146" s="75"/>
      <c r="G146" s="75"/>
      <c r="H146" s="75"/>
      <c r="I146" s="75"/>
      <c r="J146" s="75"/>
      <c r="K146" s="75"/>
      <c r="L146" s="75"/>
      <c r="M146" s="75"/>
      <c r="N146" s="75"/>
      <c r="O146" s="75"/>
      <c r="P146" s="75"/>
      <c r="Q146" s="75"/>
      <c r="R146" s="75"/>
      <c r="S146" s="75"/>
      <c r="T146" s="75"/>
      <c r="U146" s="75"/>
      <c r="V146" s="75"/>
      <c r="W146" s="75"/>
      <c r="X146" s="75"/>
      <c r="Y146" s="75"/>
      <c r="Z146" s="75"/>
      <c r="AA146" s="75"/>
      <c r="AB146" s="75"/>
      <c r="AC146" s="75"/>
      <c r="AD146" s="75"/>
      <c r="AE146" s="75"/>
      <c r="AF146" s="75"/>
      <c r="AG146" s="75"/>
      <c r="AH146" s="75"/>
      <c r="AI146" s="75"/>
      <c r="AJ146" s="75"/>
      <c r="AK146" s="75"/>
      <c r="AL146" s="75"/>
      <c r="AM146" s="75"/>
      <c r="AN146" s="75"/>
      <c r="AO146" s="75"/>
      <c r="AP146" s="75"/>
      <c r="AQ146" s="75"/>
      <c r="AR146" s="75"/>
      <c r="AS146" s="75"/>
      <c r="AT146" s="75"/>
      <c r="AU146" s="75"/>
      <c r="AV146" s="75"/>
      <c r="AW146" s="75"/>
      <c r="AX146" s="75"/>
      <c r="AY146" s="75"/>
      <c r="AZ146" s="75"/>
      <c r="BA146" s="75"/>
      <c r="BB146" s="75"/>
      <c r="BC146" s="75"/>
      <c r="BD146" s="75"/>
      <c r="BE146" s="75"/>
      <c r="BF146" s="75"/>
      <c r="BG146" s="75"/>
      <c r="BH146" s="75"/>
    </row>
    <row r="147" spans="1:60" x14ac:dyDescent="0.25">
      <c r="A147" s="75"/>
      <c r="B147" s="75"/>
      <c r="C147" s="75"/>
      <c r="D147" s="75"/>
      <c r="E147" s="75"/>
      <c r="F147" s="75"/>
      <c r="G147" s="75"/>
      <c r="H147" s="75"/>
      <c r="I147" s="75"/>
      <c r="J147" s="75"/>
      <c r="K147" s="75"/>
      <c r="L147" s="75"/>
      <c r="M147" s="75"/>
      <c r="N147" s="75"/>
      <c r="O147" s="75"/>
      <c r="P147" s="75"/>
      <c r="Q147" s="75"/>
      <c r="R147" s="75"/>
      <c r="S147" s="75"/>
      <c r="T147" s="75"/>
      <c r="U147" s="75"/>
      <c r="V147" s="75"/>
      <c r="W147" s="75"/>
      <c r="X147" s="75"/>
      <c r="Y147" s="75"/>
      <c r="Z147" s="75"/>
      <c r="AA147" s="75"/>
      <c r="AB147" s="75"/>
      <c r="AC147" s="75"/>
      <c r="AD147" s="75"/>
      <c r="AE147" s="75"/>
      <c r="AF147" s="75"/>
      <c r="AG147" s="75"/>
      <c r="AH147" s="75"/>
      <c r="AI147" s="75"/>
      <c r="AJ147" s="75"/>
      <c r="AK147" s="75"/>
      <c r="AL147" s="75"/>
      <c r="AM147" s="75"/>
      <c r="AN147" s="75"/>
      <c r="AO147" s="75"/>
      <c r="AP147" s="75"/>
      <c r="AQ147" s="75"/>
      <c r="AR147" s="75"/>
      <c r="AS147" s="75"/>
      <c r="AT147" s="75"/>
      <c r="AU147" s="75"/>
      <c r="AV147" s="75"/>
      <c r="AW147" s="75"/>
      <c r="AX147" s="75"/>
      <c r="AY147" s="75"/>
      <c r="AZ147" s="75"/>
      <c r="BA147" s="75"/>
      <c r="BB147" s="75"/>
      <c r="BC147" s="75"/>
      <c r="BD147" s="75"/>
      <c r="BE147" s="75"/>
      <c r="BF147" s="75"/>
      <c r="BG147" s="75"/>
      <c r="BH147" s="75"/>
    </row>
    <row r="148" spans="1:60" x14ac:dyDescent="0.25">
      <c r="A148" s="75"/>
      <c r="B148" s="75"/>
      <c r="C148" s="75"/>
      <c r="D148" s="75"/>
      <c r="E148" s="75"/>
      <c r="F148" s="75"/>
      <c r="G148" s="75"/>
      <c r="H148" s="75"/>
      <c r="I148" s="75"/>
      <c r="J148" s="75"/>
      <c r="K148" s="75"/>
      <c r="L148" s="75"/>
      <c r="M148" s="75"/>
      <c r="N148" s="75"/>
      <c r="O148" s="75"/>
      <c r="P148" s="75"/>
      <c r="Q148" s="75"/>
      <c r="R148" s="75"/>
      <c r="S148" s="75"/>
      <c r="T148" s="75"/>
      <c r="U148" s="75"/>
      <c r="V148" s="75"/>
      <c r="W148" s="75"/>
      <c r="X148" s="75"/>
      <c r="Y148" s="75"/>
      <c r="Z148" s="75"/>
      <c r="AA148" s="75"/>
      <c r="AB148" s="75"/>
      <c r="AC148" s="75"/>
      <c r="AD148" s="75"/>
      <c r="AE148" s="75"/>
      <c r="AF148" s="75"/>
      <c r="AG148" s="75"/>
      <c r="AH148" s="75"/>
      <c r="AI148" s="75"/>
      <c r="AJ148" s="75"/>
      <c r="AK148" s="75"/>
      <c r="AL148" s="75"/>
      <c r="AM148" s="75"/>
      <c r="AN148" s="75"/>
      <c r="AO148" s="75"/>
      <c r="AP148" s="75"/>
      <c r="AQ148" s="75"/>
      <c r="AR148" s="75"/>
      <c r="AS148" s="75"/>
      <c r="AT148" s="75"/>
      <c r="AU148" s="75"/>
      <c r="AV148" s="75"/>
      <c r="AW148" s="75"/>
      <c r="AX148" s="75"/>
      <c r="AY148" s="75"/>
      <c r="AZ148" s="75"/>
      <c r="BA148" s="75"/>
      <c r="BB148" s="75"/>
      <c r="BC148" s="75"/>
      <c r="BD148" s="75"/>
      <c r="BE148" s="75"/>
      <c r="BF148" s="75"/>
      <c r="BG148" s="75"/>
      <c r="BH148" s="75"/>
    </row>
    <row r="149" spans="1:60" x14ac:dyDescent="0.25">
      <c r="A149" s="75"/>
      <c r="B149" s="75"/>
      <c r="C149" s="75"/>
      <c r="D149" s="75"/>
      <c r="E149" s="75"/>
      <c r="F149" s="75"/>
      <c r="G149" s="75"/>
      <c r="H149" s="75"/>
      <c r="I149" s="75"/>
      <c r="J149" s="75"/>
      <c r="K149" s="75"/>
      <c r="L149" s="75"/>
      <c r="M149" s="75"/>
      <c r="N149" s="75"/>
      <c r="O149" s="75"/>
      <c r="P149" s="75"/>
      <c r="Q149" s="75"/>
      <c r="R149" s="75"/>
      <c r="S149" s="75"/>
      <c r="T149" s="75"/>
      <c r="U149" s="75"/>
      <c r="V149" s="75"/>
      <c r="W149" s="75"/>
      <c r="X149" s="75"/>
      <c r="Y149" s="75"/>
      <c r="Z149" s="75"/>
      <c r="AA149" s="75"/>
      <c r="AB149" s="75"/>
      <c r="AC149" s="75"/>
      <c r="AD149" s="75"/>
      <c r="AE149" s="75"/>
      <c r="AF149" s="75"/>
      <c r="AG149" s="75"/>
      <c r="AH149" s="75"/>
      <c r="AI149" s="75"/>
      <c r="AJ149" s="75"/>
      <c r="AK149" s="75"/>
      <c r="AL149" s="75"/>
      <c r="AM149" s="75"/>
      <c r="AN149" s="75"/>
      <c r="AO149" s="75"/>
      <c r="AP149" s="75"/>
      <c r="AQ149" s="75"/>
      <c r="AR149" s="75"/>
      <c r="AS149" s="75"/>
      <c r="AT149" s="75"/>
      <c r="AU149" s="75"/>
      <c r="AV149" s="75"/>
      <c r="AW149" s="75"/>
      <c r="AX149" s="75"/>
      <c r="AY149" s="75"/>
      <c r="AZ149" s="75"/>
      <c r="BA149" s="75"/>
      <c r="BB149" s="75"/>
      <c r="BC149" s="75"/>
      <c r="BD149" s="75"/>
      <c r="BE149" s="75"/>
      <c r="BF149" s="75"/>
      <c r="BG149" s="75"/>
      <c r="BH149" s="75"/>
    </row>
    <row r="150" spans="1:60" x14ac:dyDescent="0.25">
      <c r="A150" s="75"/>
      <c r="B150" s="75"/>
      <c r="C150" s="75"/>
      <c r="D150" s="75"/>
      <c r="E150" s="75"/>
      <c r="F150" s="75"/>
      <c r="G150" s="75"/>
      <c r="H150" s="75"/>
      <c r="I150" s="75"/>
      <c r="J150" s="75"/>
      <c r="K150" s="75"/>
      <c r="L150" s="75"/>
      <c r="M150" s="75"/>
      <c r="N150" s="75"/>
      <c r="O150" s="75"/>
      <c r="P150" s="75"/>
      <c r="Q150" s="75"/>
      <c r="R150" s="75"/>
      <c r="S150" s="75"/>
      <c r="T150" s="75"/>
      <c r="U150" s="75"/>
      <c r="V150" s="75"/>
      <c r="W150" s="75"/>
      <c r="X150" s="75"/>
      <c r="Y150" s="75"/>
      <c r="Z150" s="75"/>
      <c r="AA150" s="75"/>
      <c r="AB150" s="75"/>
      <c r="AC150" s="75"/>
      <c r="AD150" s="75"/>
      <c r="AE150" s="75"/>
      <c r="AF150" s="75"/>
      <c r="AG150" s="75"/>
      <c r="AH150" s="75"/>
      <c r="AI150" s="75"/>
      <c r="AJ150" s="75"/>
      <c r="AK150" s="75"/>
      <c r="AL150" s="75"/>
      <c r="AM150" s="75"/>
      <c r="AN150" s="75"/>
      <c r="AO150" s="75"/>
      <c r="AP150" s="75"/>
      <c r="AQ150" s="75"/>
      <c r="AR150" s="75"/>
      <c r="AS150" s="75"/>
      <c r="AT150" s="75"/>
      <c r="AU150" s="75"/>
      <c r="AV150" s="75"/>
      <c r="AW150" s="75"/>
      <c r="AX150" s="75"/>
      <c r="AY150" s="75"/>
      <c r="AZ150" s="75"/>
      <c r="BA150" s="75"/>
      <c r="BB150" s="75"/>
      <c r="BC150" s="75"/>
      <c r="BD150" s="75"/>
      <c r="BE150" s="75"/>
      <c r="BF150" s="75"/>
      <c r="BG150" s="75"/>
      <c r="BH150" s="75"/>
    </row>
    <row r="151" spans="1:60" x14ac:dyDescent="0.25">
      <c r="A151" s="75"/>
      <c r="B151" s="75"/>
      <c r="C151" s="75"/>
      <c r="D151" s="75"/>
      <c r="E151" s="75"/>
      <c r="F151" s="75"/>
      <c r="G151" s="75"/>
      <c r="H151" s="75"/>
      <c r="I151" s="75"/>
      <c r="J151" s="75"/>
      <c r="K151" s="75"/>
      <c r="L151" s="75"/>
      <c r="M151" s="75"/>
      <c r="N151" s="75"/>
      <c r="O151" s="75"/>
      <c r="P151" s="75"/>
      <c r="Q151" s="75"/>
      <c r="R151" s="75"/>
      <c r="S151" s="75"/>
      <c r="T151" s="75"/>
      <c r="U151" s="75"/>
      <c r="V151" s="75"/>
      <c r="W151" s="75"/>
      <c r="X151" s="75"/>
      <c r="Y151" s="75"/>
      <c r="Z151" s="75"/>
      <c r="AA151" s="75"/>
      <c r="AB151" s="75"/>
      <c r="AC151" s="75"/>
      <c r="AD151" s="75"/>
      <c r="AE151" s="75"/>
      <c r="AF151" s="75"/>
      <c r="AG151" s="75"/>
      <c r="AH151" s="75"/>
      <c r="AI151" s="75"/>
      <c r="AJ151" s="75"/>
      <c r="AK151" s="75"/>
      <c r="AL151" s="75"/>
      <c r="AM151" s="75"/>
      <c r="AN151" s="75"/>
      <c r="AO151" s="75"/>
      <c r="AP151" s="75"/>
      <c r="AQ151" s="75"/>
      <c r="AR151" s="75"/>
      <c r="AS151" s="75"/>
      <c r="AT151" s="75"/>
      <c r="AU151" s="75"/>
      <c r="AV151" s="75"/>
      <c r="AW151" s="75"/>
      <c r="AX151" s="75"/>
      <c r="AY151" s="75"/>
      <c r="AZ151" s="75"/>
      <c r="BA151" s="75"/>
      <c r="BB151" s="75"/>
      <c r="BC151" s="75"/>
      <c r="BD151" s="75"/>
      <c r="BE151" s="75"/>
      <c r="BF151" s="75"/>
      <c r="BG151" s="75"/>
      <c r="BH151" s="75"/>
    </row>
    <row r="152" spans="1:60" x14ac:dyDescent="0.25">
      <c r="A152" s="75"/>
      <c r="B152" s="75"/>
      <c r="C152" s="75"/>
      <c r="D152" s="75"/>
      <c r="E152" s="75"/>
      <c r="F152" s="75"/>
      <c r="G152" s="75"/>
      <c r="H152" s="75"/>
      <c r="I152" s="75"/>
      <c r="J152" s="75"/>
      <c r="K152" s="75"/>
      <c r="L152" s="75"/>
      <c r="M152" s="75"/>
      <c r="N152" s="75"/>
      <c r="O152" s="75"/>
      <c r="P152" s="75"/>
      <c r="Q152" s="75"/>
      <c r="R152" s="75"/>
      <c r="S152" s="75"/>
      <c r="T152" s="75"/>
      <c r="U152" s="75"/>
      <c r="V152" s="75"/>
      <c r="W152" s="75"/>
      <c r="X152" s="75"/>
      <c r="Y152" s="75"/>
      <c r="Z152" s="75"/>
      <c r="AA152" s="75"/>
      <c r="AB152" s="75"/>
      <c r="AC152" s="75"/>
      <c r="AD152" s="75"/>
      <c r="AE152" s="75"/>
      <c r="AF152" s="75"/>
      <c r="AG152" s="75"/>
      <c r="AH152" s="75"/>
      <c r="AI152" s="75"/>
      <c r="AJ152" s="75"/>
      <c r="AK152" s="75"/>
      <c r="AL152" s="75"/>
      <c r="AM152" s="75"/>
      <c r="AN152" s="75"/>
      <c r="AO152" s="75"/>
      <c r="AP152" s="75"/>
      <c r="AQ152" s="75"/>
      <c r="AR152" s="75"/>
      <c r="AS152" s="75"/>
      <c r="AT152" s="75"/>
      <c r="AU152" s="75"/>
      <c r="AV152" s="75"/>
      <c r="AW152" s="75"/>
      <c r="AX152" s="75"/>
      <c r="AY152" s="75"/>
      <c r="AZ152" s="75"/>
      <c r="BA152" s="75"/>
      <c r="BB152" s="75"/>
      <c r="BC152" s="75"/>
      <c r="BD152" s="75"/>
      <c r="BE152" s="75"/>
      <c r="BF152" s="75"/>
      <c r="BG152" s="75"/>
      <c r="BH152" s="75"/>
    </row>
    <row r="153" spans="1:60" x14ac:dyDescent="0.25">
      <c r="A153" s="75"/>
      <c r="B153" s="75"/>
      <c r="C153" s="75"/>
      <c r="D153" s="75"/>
      <c r="E153" s="75"/>
      <c r="F153" s="75"/>
      <c r="G153" s="75"/>
      <c r="H153" s="75"/>
      <c r="I153" s="75"/>
      <c r="J153" s="75"/>
      <c r="K153" s="75"/>
      <c r="L153" s="75"/>
      <c r="M153" s="75"/>
      <c r="N153" s="75"/>
      <c r="O153" s="75"/>
      <c r="P153" s="75"/>
      <c r="Q153" s="75"/>
      <c r="R153" s="75"/>
      <c r="S153" s="75"/>
      <c r="T153" s="75"/>
      <c r="U153" s="75"/>
      <c r="V153" s="75"/>
      <c r="W153" s="75"/>
      <c r="X153" s="75"/>
      <c r="Y153" s="75"/>
      <c r="Z153" s="75"/>
      <c r="AA153" s="75"/>
      <c r="AB153" s="75"/>
      <c r="AC153" s="75"/>
      <c r="AD153" s="75"/>
      <c r="AE153" s="75"/>
      <c r="AF153" s="75"/>
      <c r="AG153" s="75"/>
      <c r="AH153" s="75"/>
      <c r="AI153" s="75"/>
      <c r="AJ153" s="75"/>
      <c r="AK153" s="75"/>
      <c r="AL153" s="75"/>
      <c r="AM153" s="75"/>
      <c r="AN153" s="75"/>
      <c r="AO153" s="75"/>
      <c r="AP153" s="75"/>
      <c r="AQ153" s="75"/>
      <c r="AR153" s="75"/>
      <c r="AS153" s="75"/>
      <c r="AT153" s="75"/>
      <c r="AU153" s="75"/>
      <c r="AV153" s="75"/>
      <c r="AW153" s="75"/>
      <c r="AX153" s="75"/>
      <c r="AY153" s="75"/>
      <c r="AZ153" s="75"/>
      <c r="BA153" s="75"/>
      <c r="BB153" s="75"/>
      <c r="BC153" s="75"/>
      <c r="BD153" s="75"/>
      <c r="BE153" s="75"/>
      <c r="BF153" s="75"/>
      <c r="BG153" s="75"/>
      <c r="BH153" s="75"/>
    </row>
    <row r="154" spans="1:60" x14ac:dyDescent="0.25">
      <c r="A154" s="75"/>
      <c r="B154" s="75"/>
      <c r="C154" s="75"/>
      <c r="D154" s="75"/>
      <c r="E154" s="75"/>
      <c r="F154" s="75"/>
      <c r="G154" s="75"/>
      <c r="H154" s="75"/>
      <c r="I154" s="75"/>
      <c r="J154" s="75"/>
      <c r="K154" s="75"/>
      <c r="L154" s="75"/>
      <c r="M154" s="75"/>
      <c r="N154" s="75"/>
      <c r="O154" s="75"/>
      <c r="P154" s="75"/>
      <c r="Q154" s="75"/>
      <c r="R154" s="75"/>
      <c r="S154" s="75"/>
      <c r="T154" s="75"/>
      <c r="U154" s="75"/>
      <c r="V154" s="75"/>
      <c r="W154" s="75"/>
      <c r="X154" s="75"/>
      <c r="Y154" s="75"/>
      <c r="Z154" s="75"/>
      <c r="AA154" s="75"/>
      <c r="AB154" s="75"/>
      <c r="AC154" s="75"/>
      <c r="AD154" s="75"/>
      <c r="AE154" s="75"/>
      <c r="AF154" s="75"/>
      <c r="AG154" s="75"/>
      <c r="AH154" s="75"/>
      <c r="AI154" s="75"/>
      <c r="AJ154" s="75"/>
      <c r="AK154" s="75"/>
      <c r="AL154" s="75"/>
      <c r="AM154" s="75"/>
      <c r="AN154" s="75"/>
      <c r="AO154" s="75"/>
      <c r="AP154" s="75"/>
      <c r="AQ154" s="75"/>
      <c r="AR154" s="75"/>
      <c r="AS154" s="75"/>
      <c r="AT154" s="75"/>
      <c r="AU154" s="75"/>
      <c r="AV154" s="75"/>
      <c r="AW154" s="75"/>
      <c r="AX154" s="75"/>
      <c r="AY154" s="75"/>
      <c r="AZ154" s="75"/>
      <c r="BA154" s="75"/>
      <c r="BB154" s="75"/>
      <c r="BC154" s="75"/>
      <c r="BD154" s="75"/>
      <c r="BE154" s="75"/>
      <c r="BF154" s="75"/>
      <c r="BG154" s="75"/>
      <c r="BH154" s="75"/>
    </row>
    <row r="155" spans="1:60" x14ac:dyDescent="0.25">
      <c r="A155" s="75"/>
      <c r="B155" s="75"/>
      <c r="C155" s="75"/>
      <c r="D155" s="75"/>
      <c r="E155" s="75"/>
      <c r="F155" s="75"/>
      <c r="G155" s="75"/>
      <c r="H155" s="75"/>
      <c r="I155" s="75"/>
      <c r="J155" s="75"/>
      <c r="K155" s="75"/>
      <c r="L155" s="75"/>
      <c r="M155" s="75"/>
      <c r="N155" s="75"/>
      <c r="O155" s="75"/>
      <c r="P155" s="75"/>
      <c r="Q155" s="75"/>
      <c r="R155" s="75"/>
      <c r="S155" s="75"/>
      <c r="T155" s="75"/>
      <c r="U155" s="75"/>
      <c r="V155" s="75"/>
      <c r="W155" s="75"/>
      <c r="X155" s="75"/>
      <c r="Y155" s="75"/>
      <c r="Z155" s="75"/>
      <c r="AA155" s="75"/>
      <c r="AB155" s="75"/>
      <c r="AC155" s="75"/>
      <c r="AD155" s="75"/>
      <c r="AE155" s="75"/>
      <c r="AF155" s="75"/>
      <c r="AG155" s="75"/>
      <c r="AH155" s="75"/>
      <c r="AI155" s="75"/>
      <c r="AJ155" s="75"/>
      <c r="AK155" s="75"/>
      <c r="AL155" s="75"/>
      <c r="AM155" s="75"/>
      <c r="AN155" s="75"/>
      <c r="AO155" s="75"/>
      <c r="AP155" s="75"/>
      <c r="AQ155" s="75"/>
      <c r="AR155" s="75"/>
      <c r="AS155" s="75"/>
      <c r="AT155" s="75"/>
      <c r="AU155" s="75"/>
      <c r="AV155" s="75"/>
      <c r="AW155" s="75"/>
      <c r="AX155" s="75"/>
      <c r="AY155" s="75"/>
      <c r="AZ155" s="75"/>
      <c r="BA155" s="75"/>
      <c r="BB155" s="75"/>
      <c r="BC155" s="75"/>
      <c r="BD155" s="75"/>
      <c r="BE155" s="75"/>
      <c r="BF155" s="75"/>
      <c r="BG155" s="75"/>
      <c r="BH155" s="75"/>
    </row>
    <row r="156" spans="1:60" x14ac:dyDescent="0.25">
      <c r="A156" s="75"/>
      <c r="B156" s="75"/>
      <c r="C156" s="75"/>
      <c r="D156" s="75"/>
      <c r="E156" s="75"/>
      <c r="F156" s="75"/>
      <c r="G156" s="75"/>
      <c r="H156" s="75"/>
      <c r="I156" s="75"/>
      <c r="J156" s="75"/>
      <c r="K156" s="75"/>
      <c r="L156" s="75"/>
      <c r="M156" s="75"/>
      <c r="N156" s="75"/>
      <c r="O156" s="75"/>
      <c r="P156" s="75"/>
      <c r="Q156" s="75"/>
      <c r="R156" s="75"/>
      <c r="S156" s="75"/>
      <c r="T156" s="75"/>
      <c r="U156" s="75"/>
      <c r="V156" s="75"/>
      <c r="W156" s="75"/>
      <c r="X156" s="75"/>
      <c r="Y156" s="75"/>
      <c r="Z156" s="75"/>
      <c r="AA156" s="75"/>
      <c r="AB156" s="75"/>
      <c r="AC156" s="75"/>
      <c r="AD156" s="75"/>
      <c r="AE156" s="75"/>
      <c r="AF156" s="75"/>
      <c r="AG156" s="75"/>
      <c r="AH156" s="75"/>
      <c r="AI156" s="75"/>
      <c r="AJ156" s="75"/>
      <c r="AK156" s="75"/>
      <c r="AL156" s="75"/>
      <c r="AM156" s="75"/>
      <c r="AN156" s="75"/>
      <c r="AO156" s="75"/>
      <c r="AP156" s="75"/>
      <c r="AQ156" s="75"/>
      <c r="AR156" s="75"/>
      <c r="AS156" s="75"/>
      <c r="AT156" s="75"/>
      <c r="AU156" s="75"/>
      <c r="AV156" s="75"/>
      <c r="AW156" s="75"/>
      <c r="AX156" s="75"/>
      <c r="AY156" s="75"/>
      <c r="AZ156" s="75"/>
      <c r="BA156" s="75"/>
      <c r="BB156" s="75"/>
      <c r="BC156" s="75"/>
      <c r="BD156" s="75"/>
      <c r="BE156" s="75"/>
      <c r="BF156" s="75"/>
      <c r="BG156" s="75"/>
      <c r="BH156" s="75"/>
    </row>
    <row r="157" spans="1:60" x14ac:dyDescent="0.25">
      <c r="A157" s="75"/>
      <c r="B157" s="75"/>
      <c r="C157" s="75"/>
      <c r="D157" s="75"/>
      <c r="E157" s="75"/>
      <c r="F157" s="75"/>
      <c r="G157" s="75"/>
      <c r="H157" s="75"/>
      <c r="I157" s="75"/>
      <c r="J157" s="75"/>
      <c r="K157" s="75"/>
      <c r="L157" s="75"/>
      <c r="M157" s="75"/>
      <c r="N157" s="75"/>
      <c r="O157" s="75"/>
      <c r="P157" s="75"/>
      <c r="Q157" s="75"/>
      <c r="R157" s="75"/>
      <c r="S157" s="75"/>
      <c r="T157" s="75"/>
      <c r="U157" s="75"/>
      <c r="V157" s="75"/>
      <c r="W157" s="75"/>
      <c r="X157" s="75"/>
      <c r="Y157" s="75"/>
      <c r="Z157" s="75"/>
      <c r="AA157" s="75"/>
      <c r="AB157" s="75"/>
      <c r="AC157" s="75"/>
      <c r="AD157" s="75"/>
      <c r="AE157" s="75"/>
      <c r="AF157" s="75"/>
      <c r="AG157" s="75"/>
      <c r="AH157" s="75"/>
      <c r="AI157" s="75"/>
      <c r="AJ157" s="75"/>
      <c r="AK157" s="75"/>
      <c r="AL157" s="75"/>
      <c r="AM157" s="75"/>
      <c r="AN157" s="75"/>
      <c r="AO157" s="75"/>
      <c r="AP157" s="75"/>
      <c r="AQ157" s="75"/>
      <c r="AR157" s="75"/>
      <c r="AS157" s="75"/>
      <c r="AT157" s="75"/>
      <c r="AU157" s="75"/>
      <c r="AV157" s="75"/>
      <c r="AW157" s="75"/>
      <c r="AX157" s="75"/>
      <c r="AY157" s="75"/>
      <c r="AZ157" s="75"/>
      <c r="BA157" s="75"/>
      <c r="BB157" s="75"/>
      <c r="BC157" s="75"/>
      <c r="BD157" s="75"/>
      <c r="BE157" s="75"/>
      <c r="BF157" s="75"/>
      <c r="BG157" s="75"/>
      <c r="BH157" s="75"/>
    </row>
    <row r="158" spans="1:60" x14ac:dyDescent="0.25">
      <c r="A158" s="75"/>
      <c r="B158" s="75"/>
      <c r="C158" s="75"/>
      <c r="D158" s="75"/>
      <c r="E158" s="75"/>
      <c r="F158" s="75"/>
      <c r="G158" s="75"/>
      <c r="H158" s="75"/>
      <c r="I158" s="75"/>
      <c r="J158" s="75"/>
      <c r="K158" s="75"/>
      <c r="L158" s="75"/>
      <c r="M158" s="75"/>
      <c r="N158" s="75"/>
      <c r="O158" s="75"/>
      <c r="P158" s="75"/>
      <c r="Q158" s="75"/>
      <c r="R158" s="75"/>
      <c r="S158" s="75"/>
      <c r="T158" s="75"/>
      <c r="U158" s="75"/>
      <c r="V158" s="75"/>
      <c r="W158" s="75"/>
      <c r="X158" s="75"/>
      <c r="Y158" s="75"/>
      <c r="Z158" s="75"/>
      <c r="AA158" s="75"/>
      <c r="AB158" s="75"/>
      <c r="AC158" s="75"/>
      <c r="AD158" s="75"/>
      <c r="AE158" s="75"/>
      <c r="AF158" s="75"/>
      <c r="AG158" s="75"/>
      <c r="AH158" s="75"/>
      <c r="AI158" s="75"/>
      <c r="AJ158" s="75"/>
      <c r="AK158" s="75"/>
      <c r="AL158" s="75"/>
      <c r="AM158" s="75"/>
      <c r="AN158" s="75"/>
      <c r="AO158" s="75"/>
      <c r="AP158" s="75"/>
      <c r="AQ158" s="75"/>
      <c r="AR158" s="75"/>
      <c r="AS158" s="75"/>
      <c r="AT158" s="75"/>
      <c r="AU158" s="75"/>
      <c r="AV158" s="75"/>
      <c r="AW158" s="75"/>
      <c r="AX158" s="75"/>
      <c r="AY158" s="75"/>
      <c r="AZ158" s="75"/>
      <c r="BA158" s="75"/>
      <c r="BB158" s="75"/>
      <c r="BC158" s="75"/>
      <c r="BD158" s="75"/>
      <c r="BE158" s="75"/>
      <c r="BF158" s="75"/>
      <c r="BG158" s="75"/>
      <c r="BH158" s="75"/>
    </row>
    <row r="159" spans="1:60" x14ac:dyDescent="0.25">
      <c r="A159" s="75"/>
      <c r="B159" s="75"/>
      <c r="C159" s="75"/>
      <c r="D159" s="75"/>
      <c r="E159" s="75"/>
      <c r="F159" s="75"/>
      <c r="G159" s="75"/>
      <c r="H159" s="75"/>
      <c r="I159" s="75"/>
      <c r="J159" s="75"/>
      <c r="K159" s="75"/>
      <c r="L159" s="75"/>
      <c r="M159" s="75"/>
      <c r="N159" s="75"/>
      <c r="O159" s="75"/>
      <c r="P159" s="75"/>
      <c r="Q159" s="75"/>
      <c r="R159" s="75"/>
      <c r="S159" s="75"/>
      <c r="T159" s="75"/>
      <c r="U159" s="75"/>
      <c r="V159" s="75"/>
      <c r="W159" s="75"/>
      <c r="X159" s="75"/>
      <c r="Y159" s="75"/>
      <c r="Z159" s="75"/>
      <c r="AA159" s="75"/>
      <c r="AB159" s="75"/>
      <c r="AC159" s="75"/>
      <c r="AD159" s="75"/>
      <c r="AE159" s="75"/>
      <c r="AF159" s="75"/>
      <c r="AG159" s="75"/>
      <c r="AH159" s="75"/>
      <c r="AI159" s="75"/>
      <c r="AJ159" s="75"/>
      <c r="AK159" s="75"/>
      <c r="AL159" s="75"/>
      <c r="AM159" s="75"/>
      <c r="AN159" s="75"/>
      <c r="AO159" s="75"/>
      <c r="AP159" s="75"/>
      <c r="AQ159" s="75"/>
      <c r="AR159" s="75"/>
      <c r="AS159" s="75"/>
      <c r="AT159" s="75"/>
      <c r="AU159" s="75"/>
      <c r="AV159" s="75"/>
      <c r="AW159" s="75"/>
      <c r="AX159" s="75"/>
      <c r="AY159" s="75"/>
      <c r="AZ159" s="75"/>
      <c r="BA159" s="75"/>
      <c r="BB159" s="75"/>
      <c r="BC159" s="75"/>
      <c r="BD159" s="75"/>
      <c r="BE159" s="75"/>
      <c r="BF159" s="75"/>
      <c r="BG159" s="75"/>
      <c r="BH159" s="75"/>
    </row>
    <row r="160" spans="1:60" x14ac:dyDescent="0.25">
      <c r="A160" s="75"/>
      <c r="B160" s="75"/>
      <c r="C160" s="75"/>
      <c r="D160" s="75"/>
      <c r="E160" s="75"/>
      <c r="F160" s="75"/>
      <c r="G160" s="75"/>
      <c r="H160" s="75"/>
      <c r="I160" s="75"/>
      <c r="J160" s="75"/>
      <c r="K160" s="75"/>
      <c r="L160" s="75"/>
      <c r="M160" s="75"/>
      <c r="N160" s="75"/>
      <c r="O160" s="75"/>
      <c r="P160" s="75"/>
      <c r="Q160" s="75"/>
      <c r="R160" s="75"/>
      <c r="S160" s="75"/>
      <c r="T160" s="75"/>
      <c r="U160" s="75"/>
      <c r="V160" s="75"/>
      <c r="W160" s="75"/>
      <c r="X160" s="75"/>
      <c r="Y160" s="75"/>
      <c r="Z160" s="75"/>
      <c r="AA160" s="75"/>
      <c r="AB160" s="75"/>
      <c r="AC160" s="75"/>
      <c r="AD160" s="75"/>
      <c r="AE160" s="75"/>
      <c r="AF160" s="75"/>
      <c r="AG160" s="75"/>
      <c r="AH160" s="75"/>
      <c r="AI160" s="75"/>
      <c r="AJ160" s="75"/>
      <c r="AK160" s="75"/>
      <c r="AL160" s="75"/>
      <c r="AM160" s="75"/>
      <c r="AN160" s="75"/>
      <c r="AO160" s="75"/>
      <c r="AP160" s="75"/>
      <c r="AQ160" s="75"/>
      <c r="AR160" s="75"/>
      <c r="AS160" s="75"/>
      <c r="AT160" s="75"/>
      <c r="AU160" s="75"/>
      <c r="AV160" s="75"/>
      <c r="AW160" s="75"/>
      <c r="AX160" s="75"/>
      <c r="AY160" s="75"/>
      <c r="AZ160" s="75"/>
      <c r="BA160" s="75"/>
      <c r="BB160" s="75"/>
      <c r="BC160" s="75"/>
      <c r="BD160" s="75"/>
      <c r="BE160" s="75"/>
      <c r="BF160" s="75"/>
      <c r="BG160" s="75"/>
      <c r="BH160" s="75"/>
    </row>
    <row r="161" spans="1:60" x14ac:dyDescent="0.25">
      <c r="A161" s="75"/>
      <c r="B161" s="75"/>
      <c r="C161" s="75"/>
      <c r="D161" s="75"/>
      <c r="E161" s="75"/>
      <c r="F161" s="75"/>
      <c r="G161" s="75"/>
      <c r="H161" s="75"/>
      <c r="I161" s="75"/>
      <c r="J161" s="75"/>
      <c r="K161" s="75"/>
      <c r="L161" s="75"/>
      <c r="M161" s="75"/>
      <c r="N161" s="75"/>
      <c r="O161" s="75"/>
      <c r="P161" s="75"/>
      <c r="Q161" s="75"/>
      <c r="R161" s="75"/>
      <c r="S161" s="75"/>
      <c r="T161" s="75"/>
      <c r="U161" s="75"/>
      <c r="V161" s="75"/>
      <c r="W161" s="75"/>
      <c r="X161" s="75"/>
      <c r="Y161" s="75"/>
      <c r="Z161" s="75"/>
      <c r="AA161" s="75"/>
      <c r="AB161" s="75"/>
      <c r="AC161" s="75"/>
      <c r="AD161" s="75"/>
      <c r="AE161" s="75"/>
      <c r="AF161" s="75"/>
      <c r="AG161" s="75"/>
      <c r="AH161" s="75"/>
      <c r="AI161" s="75"/>
      <c r="AJ161" s="75"/>
      <c r="AK161" s="75"/>
      <c r="AL161" s="75"/>
      <c r="AM161" s="75"/>
      <c r="AN161" s="75"/>
      <c r="AO161" s="75"/>
      <c r="AP161" s="75"/>
      <c r="AQ161" s="75"/>
      <c r="AR161" s="75"/>
      <c r="AS161" s="75"/>
      <c r="AT161" s="75"/>
      <c r="AU161" s="75"/>
      <c r="AV161" s="75"/>
      <c r="AW161" s="75"/>
      <c r="AX161" s="75"/>
      <c r="AY161" s="75"/>
      <c r="AZ161" s="75"/>
      <c r="BA161" s="75"/>
      <c r="BB161" s="75"/>
      <c r="BC161" s="75"/>
      <c r="BD161" s="75"/>
      <c r="BE161" s="75"/>
      <c r="BF161" s="75"/>
      <c r="BG161" s="75"/>
      <c r="BH161" s="75"/>
    </row>
    <row r="162" spans="1:60" x14ac:dyDescent="0.25">
      <c r="A162" s="75"/>
      <c r="B162" s="75"/>
      <c r="C162" s="75"/>
      <c r="D162" s="75"/>
      <c r="E162" s="75"/>
      <c r="F162" s="75"/>
      <c r="G162" s="75"/>
      <c r="H162" s="75"/>
      <c r="I162" s="75"/>
      <c r="J162" s="75"/>
      <c r="K162" s="75"/>
      <c r="L162" s="75"/>
      <c r="M162" s="75"/>
      <c r="N162" s="75"/>
      <c r="O162" s="75"/>
      <c r="P162" s="75"/>
      <c r="Q162" s="75"/>
      <c r="R162" s="75"/>
      <c r="S162" s="75"/>
      <c r="T162" s="75"/>
      <c r="U162" s="75"/>
      <c r="V162" s="75"/>
      <c r="W162" s="75"/>
      <c r="X162" s="75"/>
      <c r="Y162" s="75"/>
      <c r="Z162" s="75"/>
      <c r="AA162" s="75"/>
      <c r="AB162" s="75"/>
      <c r="AC162" s="75"/>
      <c r="AD162" s="75"/>
      <c r="AE162" s="75"/>
      <c r="AF162" s="75"/>
      <c r="AG162" s="75"/>
      <c r="AH162" s="75"/>
      <c r="AI162" s="75"/>
      <c r="AJ162" s="75"/>
      <c r="AK162" s="75"/>
      <c r="AL162" s="75"/>
      <c r="AM162" s="75"/>
      <c r="AN162" s="75"/>
      <c r="AO162" s="75"/>
      <c r="AP162" s="75"/>
      <c r="AQ162" s="75"/>
      <c r="AR162" s="75"/>
      <c r="AS162" s="75"/>
      <c r="AT162" s="75"/>
      <c r="AU162" s="75"/>
      <c r="AV162" s="75"/>
      <c r="AW162" s="75"/>
      <c r="AX162" s="75"/>
      <c r="AY162" s="75"/>
      <c r="AZ162" s="75"/>
      <c r="BA162" s="75"/>
      <c r="BB162" s="75"/>
      <c r="BC162" s="75"/>
      <c r="BD162" s="75"/>
      <c r="BE162" s="75"/>
      <c r="BF162" s="75"/>
      <c r="BG162" s="75"/>
      <c r="BH162" s="75"/>
    </row>
    <row r="163" spans="1:60" x14ac:dyDescent="0.25">
      <c r="A163" s="75"/>
      <c r="B163" s="75"/>
      <c r="C163" s="75"/>
      <c r="D163" s="75"/>
      <c r="E163" s="75"/>
      <c r="F163" s="75"/>
      <c r="G163" s="75"/>
      <c r="H163" s="75"/>
      <c r="I163" s="75"/>
      <c r="J163" s="75"/>
      <c r="K163" s="75"/>
      <c r="L163" s="75"/>
      <c r="M163" s="75"/>
      <c r="N163" s="75"/>
      <c r="O163" s="75"/>
      <c r="P163" s="75"/>
      <c r="Q163" s="75"/>
      <c r="R163" s="75"/>
      <c r="S163" s="75"/>
      <c r="T163" s="75"/>
      <c r="U163" s="75"/>
      <c r="V163" s="75"/>
      <c r="W163" s="75"/>
      <c r="X163" s="75"/>
      <c r="Y163" s="75"/>
      <c r="Z163" s="75"/>
      <c r="AA163" s="75"/>
      <c r="AB163" s="75"/>
      <c r="AC163" s="75"/>
      <c r="AD163" s="75"/>
      <c r="AE163" s="75"/>
      <c r="AF163" s="75"/>
      <c r="AG163" s="75"/>
      <c r="AH163" s="75"/>
      <c r="AI163" s="75"/>
      <c r="AJ163" s="75"/>
      <c r="AK163" s="75"/>
      <c r="AL163" s="75"/>
      <c r="AM163" s="75"/>
      <c r="AN163" s="75"/>
      <c r="AO163" s="75"/>
      <c r="AP163" s="75"/>
      <c r="AQ163" s="75"/>
      <c r="AR163" s="75"/>
      <c r="AS163" s="75"/>
      <c r="AT163" s="75"/>
      <c r="AU163" s="75"/>
      <c r="AV163" s="75"/>
      <c r="AW163" s="75"/>
      <c r="AX163" s="75"/>
      <c r="AY163" s="75"/>
      <c r="AZ163" s="75"/>
      <c r="BA163" s="75"/>
      <c r="BB163" s="75"/>
      <c r="BC163" s="75"/>
      <c r="BD163" s="75"/>
      <c r="BE163" s="75"/>
      <c r="BF163" s="75"/>
      <c r="BG163" s="75"/>
      <c r="BH163" s="75"/>
    </row>
    <row r="164" spans="1:60" x14ac:dyDescent="0.25">
      <c r="A164" s="75"/>
      <c r="B164" s="75"/>
      <c r="C164" s="75"/>
      <c r="D164" s="75"/>
      <c r="E164" s="75"/>
      <c r="F164" s="75"/>
      <c r="G164" s="75"/>
      <c r="H164" s="75"/>
      <c r="I164" s="75"/>
      <c r="J164" s="75"/>
      <c r="K164" s="75"/>
      <c r="L164" s="75"/>
      <c r="M164" s="75"/>
      <c r="N164" s="75"/>
      <c r="O164" s="75"/>
      <c r="P164" s="75"/>
      <c r="Q164" s="75"/>
      <c r="R164" s="75"/>
      <c r="S164" s="75"/>
      <c r="T164" s="75"/>
      <c r="U164" s="75"/>
      <c r="V164" s="75"/>
      <c r="W164" s="75"/>
      <c r="X164" s="75"/>
      <c r="Y164" s="75"/>
      <c r="Z164" s="75"/>
      <c r="AA164" s="75"/>
      <c r="AB164" s="75"/>
      <c r="AC164" s="75"/>
      <c r="AD164" s="75"/>
      <c r="AE164" s="75"/>
      <c r="AF164" s="75"/>
      <c r="AG164" s="75"/>
      <c r="AH164" s="75"/>
      <c r="AI164" s="75"/>
      <c r="AJ164" s="75"/>
      <c r="AK164" s="75"/>
      <c r="AL164" s="75"/>
      <c r="AM164" s="75"/>
      <c r="AN164" s="75"/>
      <c r="AO164" s="75"/>
      <c r="AP164" s="75"/>
      <c r="AQ164" s="75"/>
      <c r="AR164" s="75"/>
      <c r="AS164" s="75"/>
      <c r="AT164" s="75"/>
      <c r="AU164" s="75"/>
      <c r="AV164" s="75"/>
      <c r="AW164" s="75"/>
      <c r="AX164" s="75"/>
      <c r="AY164" s="75"/>
      <c r="AZ164" s="75"/>
      <c r="BA164" s="75"/>
      <c r="BB164" s="75"/>
      <c r="BC164" s="75"/>
      <c r="BD164" s="75"/>
      <c r="BE164" s="75"/>
      <c r="BF164" s="75"/>
      <c r="BG164" s="75"/>
      <c r="BH164" s="75"/>
    </row>
    <row r="165" spans="1:60" x14ac:dyDescent="0.25">
      <c r="A165" s="75"/>
      <c r="B165" s="75"/>
      <c r="C165" s="75"/>
      <c r="D165" s="75"/>
      <c r="E165" s="75"/>
      <c r="F165" s="75"/>
      <c r="G165" s="75"/>
      <c r="H165" s="75"/>
      <c r="I165" s="75"/>
      <c r="J165" s="75"/>
      <c r="K165" s="75"/>
      <c r="L165" s="75"/>
      <c r="M165" s="75"/>
      <c r="N165" s="75"/>
      <c r="O165" s="75"/>
      <c r="P165" s="75"/>
      <c r="Q165" s="75"/>
      <c r="R165" s="75"/>
      <c r="S165" s="75"/>
      <c r="T165" s="75"/>
      <c r="U165" s="75"/>
      <c r="V165" s="75"/>
      <c r="W165" s="75"/>
      <c r="X165" s="75"/>
      <c r="Y165" s="75"/>
      <c r="Z165" s="75"/>
      <c r="AA165" s="75"/>
      <c r="AB165" s="75"/>
      <c r="AC165" s="75"/>
      <c r="AD165" s="75"/>
      <c r="AE165" s="75"/>
      <c r="AF165" s="75"/>
      <c r="AG165" s="75"/>
      <c r="AH165" s="75"/>
      <c r="AI165" s="75"/>
      <c r="AJ165" s="75"/>
      <c r="AK165" s="75"/>
      <c r="AL165" s="75"/>
      <c r="AM165" s="75"/>
      <c r="AN165" s="75"/>
      <c r="AO165" s="75"/>
      <c r="AP165" s="75"/>
      <c r="AQ165" s="75"/>
      <c r="AR165" s="75"/>
      <c r="AS165" s="75"/>
      <c r="AT165" s="75"/>
      <c r="AU165" s="75"/>
      <c r="AV165" s="75"/>
      <c r="AW165" s="75"/>
      <c r="AX165" s="75"/>
      <c r="AY165" s="75"/>
      <c r="AZ165" s="75"/>
      <c r="BA165" s="75"/>
      <c r="BB165" s="75"/>
      <c r="BC165" s="75"/>
      <c r="BD165" s="75"/>
      <c r="BE165" s="75"/>
      <c r="BF165" s="75"/>
      <c r="BG165" s="75"/>
      <c r="BH165" s="75"/>
    </row>
    <row r="166" spans="1:60" x14ac:dyDescent="0.25">
      <c r="A166" s="75"/>
      <c r="B166" s="75"/>
      <c r="C166" s="75"/>
      <c r="D166" s="75"/>
      <c r="E166" s="75"/>
      <c r="F166" s="75"/>
      <c r="G166" s="75"/>
      <c r="H166" s="75"/>
      <c r="I166" s="75"/>
      <c r="J166" s="75"/>
      <c r="K166" s="75"/>
      <c r="L166" s="75"/>
      <c r="M166" s="75"/>
      <c r="N166" s="75"/>
      <c r="O166" s="75"/>
      <c r="P166" s="75"/>
      <c r="Q166" s="75"/>
      <c r="R166" s="75"/>
      <c r="S166" s="75"/>
      <c r="T166" s="75"/>
      <c r="U166" s="75"/>
      <c r="V166" s="75"/>
      <c r="W166" s="75"/>
      <c r="X166" s="75"/>
      <c r="Y166" s="75"/>
      <c r="Z166" s="75"/>
      <c r="AA166" s="75"/>
      <c r="AB166" s="75"/>
      <c r="AC166" s="75"/>
      <c r="AD166" s="75"/>
      <c r="AE166" s="75"/>
      <c r="AF166" s="75"/>
      <c r="AG166" s="75"/>
      <c r="AH166" s="75"/>
      <c r="AI166" s="75"/>
      <c r="AJ166" s="75"/>
      <c r="AK166" s="75"/>
      <c r="AL166" s="75"/>
      <c r="AM166" s="75"/>
      <c r="AN166" s="75"/>
      <c r="AO166" s="75"/>
      <c r="AP166" s="75"/>
      <c r="AQ166" s="75"/>
      <c r="AR166" s="75"/>
      <c r="AS166" s="75"/>
      <c r="AT166" s="75"/>
      <c r="AU166" s="75"/>
      <c r="AV166" s="75"/>
      <c r="AW166" s="75"/>
      <c r="AX166" s="75"/>
      <c r="AY166" s="75"/>
      <c r="AZ166" s="75"/>
      <c r="BA166" s="75"/>
      <c r="BB166" s="75"/>
      <c r="BC166" s="75"/>
      <c r="BD166" s="75"/>
      <c r="BE166" s="75"/>
      <c r="BF166" s="75"/>
      <c r="BG166" s="75"/>
      <c r="BH166" s="75"/>
    </row>
    <row r="167" spans="1:60" x14ac:dyDescent="0.25">
      <c r="A167" s="75"/>
      <c r="B167" s="75"/>
      <c r="C167" s="75"/>
      <c r="D167" s="75"/>
      <c r="E167" s="75"/>
      <c r="F167" s="75"/>
      <c r="G167" s="75"/>
      <c r="H167" s="75"/>
      <c r="I167" s="75"/>
      <c r="J167" s="75"/>
      <c r="K167" s="75"/>
      <c r="L167" s="75"/>
      <c r="M167" s="75"/>
      <c r="N167" s="75"/>
      <c r="O167" s="75"/>
      <c r="P167" s="75"/>
      <c r="Q167" s="75"/>
      <c r="R167" s="75"/>
      <c r="S167" s="75"/>
      <c r="T167" s="75"/>
      <c r="U167" s="75"/>
      <c r="V167" s="75"/>
      <c r="W167" s="75"/>
      <c r="X167" s="75"/>
      <c r="Y167" s="75"/>
      <c r="Z167" s="75"/>
      <c r="AA167" s="75"/>
      <c r="AB167" s="75"/>
      <c r="AC167" s="75"/>
      <c r="AD167" s="75"/>
      <c r="AE167" s="75"/>
      <c r="AF167" s="75"/>
      <c r="AG167" s="75"/>
      <c r="AH167" s="75"/>
      <c r="AI167" s="75"/>
      <c r="AJ167" s="75"/>
      <c r="AK167" s="75"/>
      <c r="AL167" s="75"/>
      <c r="AM167" s="75"/>
      <c r="AN167" s="75"/>
      <c r="AO167" s="75"/>
      <c r="AP167" s="75"/>
      <c r="AQ167" s="75"/>
      <c r="AR167" s="75"/>
      <c r="AS167" s="75"/>
      <c r="AT167" s="75"/>
      <c r="AU167" s="75"/>
      <c r="AV167" s="75"/>
      <c r="AW167" s="75"/>
      <c r="AX167" s="75"/>
      <c r="AY167" s="75"/>
      <c r="AZ167" s="75"/>
      <c r="BA167" s="75"/>
      <c r="BB167" s="75"/>
      <c r="BC167" s="75"/>
      <c r="BD167" s="75"/>
      <c r="BE167" s="75"/>
      <c r="BF167" s="75"/>
      <c r="BG167" s="75"/>
      <c r="BH167" s="75"/>
    </row>
    <row r="168" spans="1:60" x14ac:dyDescent="0.25">
      <c r="A168" s="75"/>
      <c r="B168" s="75"/>
      <c r="C168" s="75"/>
      <c r="D168" s="75"/>
      <c r="E168" s="75"/>
      <c r="F168" s="75"/>
      <c r="G168" s="75"/>
      <c r="H168" s="75"/>
      <c r="I168" s="75"/>
      <c r="J168" s="75"/>
      <c r="K168" s="75"/>
      <c r="L168" s="75"/>
      <c r="M168" s="75"/>
      <c r="N168" s="75"/>
      <c r="O168" s="75"/>
      <c r="P168" s="75"/>
      <c r="Q168" s="75"/>
      <c r="R168" s="75"/>
      <c r="S168" s="75"/>
      <c r="T168" s="75"/>
      <c r="U168" s="75"/>
      <c r="V168" s="75"/>
      <c r="W168" s="75"/>
      <c r="X168" s="75"/>
      <c r="Y168" s="75"/>
      <c r="Z168" s="75"/>
      <c r="AA168" s="75"/>
      <c r="AB168" s="75"/>
      <c r="AC168" s="75"/>
      <c r="AD168" s="75"/>
      <c r="AE168" s="75"/>
      <c r="AF168" s="75"/>
      <c r="AG168" s="75"/>
      <c r="AH168" s="75"/>
      <c r="AI168" s="75"/>
      <c r="AJ168" s="75"/>
      <c r="AK168" s="75"/>
      <c r="AL168" s="75"/>
      <c r="AM168" s="75"/>
      <c r="AN168" s="75"/>
      <c r="AO168" s="75"/>
      <c r="AP168" s="75"/>
      <c r="AQ168" s="75"/>
      <c r="AR168" s="75"/>
      <c r="AS168" s="75"/>
      <c r="AT168" s="75"/>
      <c r="AU168" s="75"/>
      <c r="AV168" s="75"/>
      <c r="AW168" s="75"/>
      <c r="AX168" s="75"/>
      <c r="AY168" s="75"/>
      <c r="AZ168" s="75"/>
      <c r="BA168" s="75"/>
      <c r="BB168" s="75"/>
      <c r="BC168" s="75"/>
      <c r="BD168" s="75"/>
      <c r="BE168" s="75"/>
      <c r="BF168" s="75"/>
      <c r="BG168" s="75"/>
      <c r="BH168" s="75"/>
    </row>
    <row r="169" spans="1:60" x14ac:dyDescent="0.25">
      <c r="A169" s="75"/>
      <c r="B169" s="75"/>
      <c r="C169" s="75"/>
      <c r="D169" s="75"/>
      <c r="E169" s="75"/>
      <c r="F169" s="75"/>
      <c r="G169" s="75"/>
      <c r="H169" s="75"/>
      <c r="I169" s="75"/>
      <c r="J169" s="75"/>
      <c r="K169" s="75"/>
      <c r="L169" s="75"/>
      <c r="M169" s="75"/>
      <c r="N169" s="75"/>
      <c r="O169" s="75"/>
      <c r="P169" s="75"/>
      <c r="Q169" s="75"/>
      <c r="R169" s="75"/>
      <c r="S169" s="75"/>
      <c r="T169" s="75"/>
      <c r="U169" s="75"/>
      <c r="V169" s="75"/>
      <c r="W169" s="75"/>
      <c r="X169" s="75"/>
      <c r="Y169" s="75"/>
      <c r="Z169" s="75"/>
      <c r="AA169" s="75"/>
      <c r="AB169" s="75"/>
      <c r="AC169" s="75"/>
      <c r="AD169" s="75"/>
      <c r="AE169" s="75"/>
      <c r="AF169" s="75"/>
      <c r="AG169" s="75"/>
      <c r="AH169" s="75"/>
      <c r="AI169" s="75"/>
      <c r="AJ169" s="75"/>
      <c r="AK169" s="75"/>
      <c r="AL169" s="75"/>
      <c r="AM169" s="75"/>
      <c r="AN169" s="75"/>
      <c r="AO169" s="75"/>
      <c r="AP169" s="75"/>
      <c r="AQ169" s="75"/>
      <c r="AR169" s="75"/>
      <c r="AS169" s="75"/>
      <c r="AT169" s="75"/>
      <c r="AU169" s="75"/>
      <c r="AV169" s="75"/>
      <c r="AW169" s="75"/>
      <c r="AX169" s="75"/>
      <c r="AY169" s="75"/>
      <c r="AZ169" s="75"/>
      <c r="BA169" s="75"/>
      <c r="BB169" s="75"/>
      <c r="BC169" s="75"/>
      <c r="BD169" s="75"/>
      <c r="BE169" s="75"/>
      <c r="BF169" s="75"/>
      <c r="BG169" s="75"/>
      <c r="BH169" s="75"/>
    </row>
    <row r="170" spans="1:60" x14ac:dyDescent="0.25">
      <c r="A170" s="75"/>
      <c r="B170" s="75"/>
      <c r="C170" s="75"/>
      <c r="D170" s="75"/>
      <c r="E170" s="75"/>
      <c r="F170" s="75"/>
      <c r="G170" s="75"/>
      <c r="H170" s="75"/>
      <c r="I170" s="75"/>
      <c r="J170" s="75"/>
      <c r="K170" s="75"/>
      <c r="L170" s="75"/>
      <c r="M170" s="75"/>
      <c r="N170" s="75"/>
      <c r="O170" s="75"/>
      <c r="P170" s="75"/>
      <c r="Q170" s="75"/>
      <c r="R170" s="75"/>
      <c r="S170" s="75"/>
      <c r="T170" s="75"/>
      <c r="U170" s="75"/>
      <c r="V170" s="75"/>
      <c r="W170" s="75"/>
      <c r="X170" s="75"/>
      <c r="Y170" s="75"/>
      <c r="Z170" s="75"/>
      <c r="AA170" s="75"/>
      <c r="AB170" s="75"/>
      <c r="AC170" s="75"/>
      <c r="AD170" s="75"/>
      <c r="AE170" s="75"/>
      <c r="AF170" s="75"/>
      <c r="AG170" s="75"/>
      <c r="AH170" s="75"/>
      <c r="AI170" s="75"/>
      <c r="AJ170" s="75"/>
      <c r="AK170" s="75"/>
      <c r="AL170" s="75"/>
      <c r="AM170" s="75"/>
      <c r="AN170" s="75"/>
      <c r="AO170" s="75"/>
      <c r="AP170" s="75"/>
      <c r="AQ170" s="75"/>
      <c r="AR170" s="75"/>
      <c r="AS170" s="75"/>
      <c r="AT170" s="75"/>
      <c r="AU170" s="75"/>
      <c r="AV170" s="75"/>
      <c r="AW170" s="75"/>
      <c r="AX170" s="75"/>
      <c r="AY170" s="75"/>
      <c r="AZ170" s="75"/>
      <c r="BA170" s="75"/>
      <c r="BB170" s="75"/>
      <c r="BC170" s="75"/>
      <c r="BD170" s="75"/>
      <c r="BE170" s="75"/>
      <c r="BF170" s="75"/>
      <c r="BG170" s="75"/>
      <c r="BH170" s="75"/>
    </row>
    <row r="171" spans="1:60" x14ac:dyDescent="0.25">
      <c r="A171" s="75"/>
      <c r="B171" s="75"/>
      <c r="C171" s="75"/>
      <c r="D171" s="75"/>
      <c r="E171" s="75"/>
      <c r="F171" s="75"/>
      <c r="G171" s="75"/>
      <c r="H171" s="75"/>
      <c r="I171" s="75"/>
      <c r="J171" s="75"/>
      <c r="K171" s="75"/>
      <c r="L171" s="75"/>
      <c r="M171" s="75"/>
      <c r="N171" s="75"/>
      <c r="O171" s="75"/>
      <c r="P171" s="75"/>
      <c r="Q171" s="75"/>
      <c r="R171" s="75"/>
      <c r="S171" s="75"/>
      <c r="T171" s="75"/>
      <c r="U171" s="75"/>
      <c r="V171" s="75"/>
      <c r="W171" s="75"/>
      <c r="X171" s="75"/>
      <c r="Y171" s="75"/>
      <c r="Z171" s="75"/>
      <c r="AA171" s="75"/>
      <c r="AB171" s="75"/>
      <c r="AC171" s="75"/>
      <c r="AD171" s="75"/>
      <c r="AE171" s="75"/>
      <c r="AF171" s="75"/>
      <c r="AG171" s="75"/>
      <c r="AH171" s="75"/>
      <c r="AI171" s="75"/>
      <c r="AJ171" s="75"/>
      <c r="AK171" s="75"/>
      <c r="AL171" s="75"/>
      <c r="AM171" s="75"/>
      <c r="AN171" s="75"/>
      <c r="AO171" s="75"/>
      <c r="AP171" s="75"/>
      <c r="AQ171" s="75"/>
      <c r="AR171" s="75"/>
      <c r="AS171" s="75"/>
      <c r="AT171" s="75"/>
      <c r="AU171" s="75"/>
      <c r="AV171" s="75"/>
      <c r="AW171" s="75"/>
      <c r="AX171" s="75"/>
      <c r="AY171" s="75"/>
      <c r="AZ171" s="75"/>
      <c r="BA171" s="75"/>
      <c r="BB171" s="75"/>
      <c r="BC171" s="75"/>
      <c r="BD171" s="75"/>
      <c r="BE171" s="75"/>
      <c r="BF171" s="75"/>
      <c r="BG171" s="75"/>
      <c r="BH171" s="75"/>
    </row>
    <row r="172" spans="1:60" x14ac:dyDescent="0.25">
      <c r="A172" s="75"/>
      <c r="B172" s="75"/>
      <c r="C172" s="75"/>
      <c r="D172" s="75"/>
      <c r="E172" s="75"/>
      <c r="F172" s="75"/>
      <c r="G172" s="75"/>
      <c r="H172" s="75"/>
      <c r="I172" s="75"/>
      <c r="J172" s="75"/>
      <c r="K172" s="75"/>
      <c r="L172" s="75"/>
      <c r="M172" s="75"/>
      <c r="N172" s="75"/>
      <c r="O172" s="75"/>
      <c r="P172" s="75"/>
      <c r="Q172" s="75"/>
      <c r="R172" s="75"/>
      <c r="S172" s="75"/>
      <c r="T172" s="75"/>
      <c r="U172" s="75"/>
      <c r="V172" s="75"/>
      <c r="W172" s="75"/>
      <c r="X172" s="75"/>
      <c r="Y172" s="75"/>
      <c r="Z172" s="75"/>
      <c r="AA172" s="75"/>
      <c r="AB172" s="75"/>
      <c r="AC172" s="75"/>
      <c r="AD172" s="75"/>
      <c r="AE172" s="75"/>
      <c r="AF172" s="75"/>
      <c r="AG172" s="75"/>
      <c r="AH172" s="75"/>
      <c r="AI172" s="75"/>
      <c r="AJ172" s="75"/>
      <c r="AK172" s="75"/>
      <c r="AL172" s="75"/>
      <c r="AM172" s="75"/>
      <c r="AN172" s="75"/>
      <c r="AO172" s="75"/>
      <c r="AP172" s="75"/>
      <c r="AQ172" s="75"/>
      <c r="AR172" s="75"/>
      <c r="AS172" s="75"/>
      <c r="AT172" s="75"/>
      <c r="AU172" s="75"/>
      <c r="AV172" s="75"/>
      <c r="AW172" s="75"/>
      <c r="AX172" s="75"/>
      <c r="AY172" s="75"/>
      <c r="AZ172" s="75"/>
      <c r="BA172" s="75"/>
      <c r="BB172" s="75"/>
      <c r="BC172" s="75"/>
      <c r="BD172" s="75"/>
      <c r="BE172" s="75"/>
      <c r="BF172" s="75"/>
      <c r="BG172" s="75"/>
      <c r="BH172" s="75"/>
    </row>
    <row r="173" spans="1:60" x14ac:dyDescent="0.25">
      <c r="A173" s="75"/>
      <c r="B173" s="75"/>
      <c r="C173" s="75"/>
      <c r="D173" s="75"/>
      <c r="E173" s="75"/>
      <c r="F173" s="75"/>
      <c r="G173" s="75"/>
      <c r="H173" s="75"/>
      <c r="I173" s="75"/>
      <c r="J173" s="75"/>
      <c r="K173" s="75"/>
      <c r="L173" s="75"/>
      <c r="M173" s="75"/>
      <c r="N173" s="75"/>
      <c r="O173" s="75"/>
      <c r="P173" s="75"/>
      <c r="Q173" s="75"/>
      <c r="R173" s="75"/>
      <c r="S173" s="75"/>
      <c r="T173" s="75"/>
      <c r="U173" s="75"/>
      <c r="V173" s="75"/>
      <c r="W173" s="75"/>
      <c r="X173" s="75"/>
      <c r="Y173" s="75"/>
      <c r="Z173" s="75"/>
      <c r="AA173" s="75"/>
      <c r="AB173" s="75"/>
      <c r="AC173" s="75"/>
      <c r="AD173" s="75"/>
      <c r="AE173" s="75"/>
      <c r="AF173" s="75"/>
      <c r="AG173" s="75"/>
      <c r="AH173" s="75"/>
      <c r="AI173" s="75"/>
      <c r="AJ173" s="75"/>
      <c r="AK173" s="75"/>
      <c r="AL173" s="75"/>
      <c r="AM173" s="75"/>
      <c r="AN173" s="75"/>
      <c r="AO173" s="75"/>
      <c r="AP173" s="75"/>
      <c r="AQ173" s="75"/>
      <c r="AR173" s="75"/>
      <c r="AS173" s="75"/>
      <c r="AT173" s="75"/>
      <c r="AU173" s="75"/>
      <c r="AV173" s="75"/>
      <c r="AW173" s="75"/>
      <c r="AX173" s="75"/>
      <c r="AY173" s="75"/>
      <c r="AZ173" s="75"/>
      <c r="BA173" s="75"/>
      <c r="BB173" s="75"/>
      <c r="BC173" s="75"/>
      <c r="BD173" s="75"/>
      <c r="BE173" s="75"/>
      <c r="BF173" s="75"/>
      <c r="BG173" s="75"/>
      <c r="BH173" s="75"/>
    </row>
    <row r="174" spans="1:60" x14ac:dyDescent="0.25">
      <c r="A174" s="75"/>
      <c r="B174" s="75"/>
      <c r="C174" s="75"/>
      <c r="D174" s="75"/>
      <c r="E174" s="75"/>
      <c r="F174" s="75"/>
      <c r="G174" s="75"/>
      <c r="H174" s="75"/>
      <c r="I174" s="75"/>
      <c r="J174" s="75"/>
      <c r="K174" s="75"/>
      <c r="L174" s="75"/>
      <c r="M174" s="75"/>
      <c r="N174" s="75"/>
      <c r="O174" s="75"/>
      <c r="P174" s="75"/>
      <c r="Q174" s="75"/>
      <c r="R174" s="75"/>
      <c r="S174" s="75"/>
      <c r="T174" s="75"/>
      <c r="U174" s="75"/>
      <c r="V174" s="75"/>
      <c r="W174" s="75"/>
      <c r="X174" s="75"/>
      <c r="Y174" s="75"/>
      <c r="Z174" s="75"/>
      <c r="AA174" s="75"/>
      <c r="AB174" s="75"/>
      <c r="AC174" s="75"/>
      <c r="AD174" s="75"/>
      <c r="AE174" s="75"/>
      <c r="AF174" s="75"/>
      <c r="AG174" s="75"/>
      <c r="AH174" s="75"/>
      <c r="AI174" s="75"/>
      <c r="AJ174" s="75"/>
      <c r="AK174" s="75"/>
      <c r="AL174" s="75"/>
      <c r="AM174" s="75"/>
      <c r="AN174" s="75"/>
      <c r="AO174" s="75"/>
      <c r="AP174" s="75"/>
      <c r="AQ174" s="75"/>
      <c r="AR174" s="75"/>
      <c r="AS174" s="75"/>
      <c r="AT174" s="75"/>
      <c r="AU174" s="75"/>
      <c r="AV174" s="75"/>
      <c r="AW174" s="75"/>
      <c r="AX174" s="75"/>
      <c r="AY174" s="75"/>
      <c r="AZ174" s="75"/>
      <c r="BA174" s="75"/>
      <c r="BB174" s="75"/>
      <c r="BC174" s="75"/>
      <c r="BD174" s="75"/>
      <c r="BE174" s="75"/>
      <c r="BF174" s="75"/>
      <c r="BG174" s="75"/>
      <c r="BH174" s="75"/>
    </row>
    <row r="175" spans="1:60" x14ac:dyDescent="0.25">
      <c r="A175" s="75"/>
      <c r="B175" s="75"/>
      <c r="C175" s="75"/>
      <c r="D175" s="75"/>
      <c r="E175" s="75"/>
      <c r="F175" s="75"/>
      <c r="G175" s="75"/>
      <c r="H175" s="75"/>
      <c r="I175" s="75"/>
      <c r="J175" s="75"/>
      <c r="K175" s="75"/>
      <c r="L175" s="75"/>
      <c r="M175" s="75"/>
      <c r="N175" s="75"/>
      <c r="O175" s="75"/>
      <c r="P175" s="75"/>
      <c r="Q175" s="75"/>
      <c r="R175" s="75"/>
      <c r="S175" s="75"/>
      <c r="T175" s="75"/>
      <c r="U175" s="75"/>
      <c r="V175" s="75"/>
      <c r="W175" s="75"/>
      <c r="X175" s="75"/>
      <c r="Y175" s="75"/>
      <c r="Z175" s="75"/>
      <c r="AA175" s="75"/>
      <c r="AB175" s="75"/>
      <c r="AC175" s="75"/>
      <c r="AD175" s="75"/>
      <c r="AE175" s="75"/>
      <c r="AF175" s="75"/>
      <c r="AG175" s="75"/>
      <c r="AH175" s="75"/>
      <c r="AI175" s="75"/>
      <c r="AJ175" s="75"/>
      <c r="AK175" s="75"/>
      <c r="AL175" s="75"/>
      <c r="AM175" s="75"/>
      <c r="AN175" s="75"/>
      <c r="AO175" s="75"/>
      <c r="AP175" s="75"/>
      <c r="AQ175" s="75"/>
      <c r="AR175" s="75"/>
      <c r="AS175" s="75"/>
      <c r="AT175" s="75"/>
      <c r="AU175" s="75"/>
      <c r="AV175" s="75"/>
      <c r="AW175" s="75"/>
      <c r="AX175" s="75"/>
      <c r="AY175" s="75"/>
      <c r="AZ175" s="75"/>
      <c r="BA175" s="75"/>
      <c r="BB175" s="75"/>
      <c r="BC175" s="75"/>
      <c r="BD175" s="75"/>
      <c r="BE175" s="75"/>
      <c r="BF175" s="75"/>
      <c r="BG175" s="75"/>
      <c r="BH175" s="75"/>
    </row>
    <row r="176" spans="1:60" x14ac:dyDescent="0.25">
      <c r="A176" s="75"/>
      <c r="B176" s="75"/>
      <c r="C176" s="75"/>
      <c r="D176" s="75"/>
      <c r="E176" s="75"/>
      <c r="F176" s="75"/>
      <c r="G176" s="75"/>
      <c r="H176" s="75"/>
      <c r="I176" s="75"/>
      <c r="J176" s="75"/>
      <c r="K176" s="75"/>
      <c r="L176" s="75"/>
      <c r="M176" s="75"/>
      <c r="N176" s="75"/>
      <c r="O176" s="75"/>
      <c r="P176" s="75"/>
      <c r="Q176" s="75"/>
      <c r="R176" s="75"/>
      <c r="S176" s="75"/>
      <c r="T176" s="75"/>
      <c r="U176" s="75"/>
      <c r="V176" s="75"/>
      <c r="W176" s="75"/>
      <c r="X176" s="75"/>
      <c r="Y176" s="75"/>
      <c r="Z176" s="75"/>
      <c r="AA176" s="75"/>
      <c r="AB176" s="75"/>
      <c r="AC176" s="75"/>
      <c r="AD176" s="75"/>
      <c r="AE176" s="75"/>
      <c r="AF176" s="75"/>
      <c r="AG176" s="75"/>
      <c r="AH176" s="75"/>
      <c r="AI176" s="75"/>
      <c r="AJ176" s="75"/>
      <c r="AK176" s="75"/>
      <c r="AL176" s="75"/>
      <c r="AM176" s="75"/>
      <c r="AN176" s="75"/>
      <c r="AO176" s="75"/>
      <c r="AP176" s="75"/>
      <c r="AQ176" s="75"/>
      <c r="AR176" s="75"/>
      <c r="AS176" s="75"/>
      <c r="AT176" s="75"/>
      <c r="AU176" s="75"/>
      <c r="AV176" s="75"/>
      <c r="AW176" s="75"/>
      <c r="AX176" s="75"/>
      <c r="AY176" s="75"/>
      <c r="AZ176" s="75"/>
      <c r="BA176" s="75"/>
      <c r="BB176" s="75"/>
      <c r="BC176" s="75"/>
      <c r="BD176" s="75"/>
      <c r="BE176" s="75"/>
      <c r="BF176" s="75"/>
      <c r="BG176" s="75"/>
      <c r="BH176" s="75"/>
    </row>
    <row r="177" spans="1:60" x14ac:dyDescent="0.25">
      <c r="A177" s="75"/>
      <c r="B177" s="75"/>
      <c r="C177" s="75"/>
      <c r="D177" s="75"/>
      <c r="E177" s="75"/>
      <c r="F177" s="75"/>
      <c r="G177" s="75"/>
      <c r="H177" s="75"/>
      <c r="I177" s="75"/>
      <c r="J177" s="75"/>
      <c r="K177" s="75"/>
      <c r="L177" s="75"/>
      <c r="M177" s="75"/>
      <c r="N177" s="75"/>
      <c r="O177" s="75"/>
      <c r="P177" s="75"/>
      <c r="Q177" s="75"/>
      <c r="R177" s="75"/>
      <c r="S177" s="75"/>
      <c r="T177" s="75"/>
      <c r="U177" s="75"/>
      <c r="V177" s="75"/>
      <c r="W177" s="75"/>
      <c r="X177" s="75"/>
      <c r="Y177" s="75"/>
      <c r="Z177" s="75"/>
      <c r="AA177" s="75"/>
      <c r="AB177" s="75"/>
      <c r="AC177" s="75"/>
      <c r="AD177" s="75"/>
      <c r="AE177" s="75"/>
      <c r="AF177" s="75"/>
      <c r="AG177" s="75"/>
      <c r="AH177" s="75"/>
      <c r="AI177" s="75"/>
      <c r="AJ177" s="75"/>
      <c r="AK177" s="75"/>
      <c r="AL177" s="75"/>
      <c r="AM177" s="75"/>
      <c r="AN177" s="75"/>
      <c r="AO177" s="75"/>
      <c r="AP177" s="75"/>
      <c r="AQ177" s="75"/>
      <c r="AR177" s="75"/>
      <c r="AS177" s="75"/>
      <c r="AT177" s="75"/>
      <c r="AU177" s="75"/>
      <c r="AV177" s="75"/>
      <c r="AW177" s="75"/>
      <c r="AX177" s="75"/>
      <c r="AY177" s="75"/>
      <c r="AZ177" s="75"/>
      <c r="BA177" s="75"/>
      <c r="BB177" s="75"/>
      <c r="BC177" s="75"/>
      <c r="BD177" s="75"/>
      <c r="BE177" s="75"/>
      <c r="BF177" s="75"/>
      <c r="BG177" s="75"/>
      <c r="BH177" s="75"/>
    </row>
    <row r="178" spans="1:60" x14ac:dyDescent="0.25">
      <c r="A178" s="75"/>
      <c r="B178" s="75"/>
      <c r="C178" s="75"/>
      <c r="D178" s="75"/>
      <c r="E178" s="75"/>
      <c r="F178" s="75"/>
      <c r="G178" s="75"/>
      <c r="H178" s="75"/>
      <c r="I178" s="75"/>
      <c r="J178" s="75"/>
      <c r="K178" s="75"/>
      <c r="L178" s="75"/>
      <c r="M178" s="75"/>
      <c r="N178" s="75"/>
      <c r="O178" s="75"/>
      <c r="P178" s="75"/>
      <c r="Q178" s="75"/>
      <c r="R178" s="75"/>
      <c r="S178" s="75"/>
      <c r="T178" s="75"/>
      <c r="U178" s="75"/>
      <c r="V178" s="75"/>
      <c r="W178" s="75"/>
      <c r="X178" s="75"/>
      <c r="Y178" s="75"/>
      <c r="Z178" s="75"/>
      <c r="AA178" s="75"/>
      <c r="AB178" s="75"/>
      <c r="AC178" s="75"/>
      <c r="AD178" s="75"/>
      <c r="AE178" s="75"/>
      <c r="AF178" s="75"/>
      <c r="AG178" s="75"/>
      <c r="AH178" s="75"/>
      <c r="AI178" s="75"/>
      <c r="AJ178" s="75"/>
      <c r="AK178" s="75"/>
      <c r="AL178" s="75"/>
      <c r="AM178" s="75"/>
      <c r="AN178" s="75"/>
      <c r="AO178" s="75"/>
      <c r="AP178" s="75"/>
      <c r="AQ178" s="75"/>
      <c r="AR178" s="75"/>
      <c r="AS178" s="75"/>
      <c r="AT178" s="75"/>
      <c r="AU178" s="75"/>
      <c r="AV178" s="75"/>
      <c r="AW178" s="75"/>
      <c r="AX178" s="75"/>
      <c r="AY178" s="75"/>
      <c r="AZ178" s="75"/>
      <c r="BA178" s="75"/>
      <c r="BB178" s="75"/>
      <c r="BC178" s="75"/>
      <c r="BD178" s="75"/>
      <c r="BE178" s="75"/>
      <c r="BF178" s="75"/>
      <c r="BG178" s="75"/>
      <c r="BH178" s="75"/>
    </row>
    <row r="179" spans="1:60" x14ac:dyDescent="0.25">
      <c r="A179" s="75"/>
      <c r="B179" s="75"/>
      <c r="C179" s="75"/>
      <c r="D179" s="75"/>
      <c r="E179" s="75"/>
      <c r="F179" s="75"/>
      <c r="G179" s="75"/>
      <c r="H179" s="75"/>
      <c r="I179" s="75"/>
      <c r="J179" s="75"/>
      <c r="K179" s="75"/>
      <c r="L179" s="75"/>
      <c r="M179" s="75"/>
      <c r="N179" s="75"/>
      <c r="O179" s="75"/>
      <c r="P179" s="75"/>
      <c r="Q179" s="75"/>
      <c r="R179" s="75"/>
      <c r="S179" s="75"/>
      <c r="T179" s="75"/>
      <c r="U179" s="75"/>
      <c r="V179" s="75"/>
      <c r="W179" s="75"/>
      <c r="X179" s="75"/>
      <c r="Y179" s="75"/>
      <c r="Z179" s="75"/>
      <c r="AA179" s="75"/>
      <c r="AB179" s="75"/>
      <c r="AC179" s="75"/>
      <c r="AD179" s="75"/>
      <c r="AE179" s="75"/>
      <c r="AF179" s="75"/>
      <c r="AG179" s="75"/>
      <c r="AH179" s="75"/>
      <c r="AI179" s="75"/>
      <c r="AJ179" s="75"/>
      <c r="AK179" s="75"/>
      <c r="AL179" s="75"/>
      <c r="AM179" s="75"/>
      <c r="AN179" s="75"/>
      <c r="AO179" s="75"/>
      <c r="AP179" s="75"/>
      <c r="AQ179" s="75"/>
      <c r="AR179" s="75"/>
      <c r="AS179" s="75"/>
      <c r="AT179" s="75"/>
      <c r="AU179" s="75"/>
      <c r="AV179" s="75"/>
      <c r="AW179" s="75"/>
      <c r="AX179" s="75"/>
      <c r="AY179" s="75"/>
      <c r="AZ179" s="75"/>
      <c r="BA179" s="75"/>
      <c r="BB179" s="75"/>
      <c r="BC179" s="75"/>
      <c r="BD179" s="75"/>
      <c r="BE179" s="75"/>
      <c r="BF179" s="75"/>
      <c r="BG179" s="75"/>
      <c r="BH179" s="75"/>
    </row>
    <row r="180" spans="1:60" x14ac:dyDescent="0.25">
      <c r="A180" s="75"/>
      <c r="B180" s="75"/>
      <c r="C180" s="75"/>
      <c r="D180" s="75"/>
      <c r="E180" s="75"/>
      <c r="F180" s="75"/>
      <c r="G180" s="75"/>
      <c r="H180" s="75"/>
      <c r="I180" s="75"/>
      <c r="J180" s="75"/>
      <c r="K180" s="75"/>
      <c r="L180" s="75"/>
      <c r="M180" s="75"/>
      <c r="N180" s="75"/>
      <c r="O180" s="75"/>
      <c r="P180" s="75"/>
      <c r="Q180" s="75"/>
      <c r="R180" s="75"/>
      <c r="S180" s="75"/>
      <c r="T180" s="75"/>
      <c r="U180" s="75"/>
      <c r="V180" s="75"/>
      <c r="W180" s="75"/>
      <c r="X180" s="75"/>
      <c r="Y180" s="75"/>
      <c r="Z180" s="75"/>
      <c r="AA180" s="75"/>
      <c r="AB180" s="75"/>
      <c r="AC180" s="75"/>
      <c r="AD180" s="75"/>
      <c r="AE180" s="75"/>
      <c r="AF180" s="75"/>
      <c r="AG180" s="75"/>
      <c r="AH180" s="75"/>
      <c r="AI180" s="75"/>
      <c r="AJ180" s="75"/>
      <c r="AK180" s="75"/>
      <c r="AL180" s="75"/>
      <c r="AM180" s="75"/>
      <c r="AN180" s="75"/>
      <c r="AO180" s="75"/>
      <c r="AP180" s="75"/>
      <c r="AQ180" s="75"/>
      <c r="AR180" s="75"/>
      <c r="AS180" s="75"/>
      <c r="AT180" s="75"/>
      <c r="AU180" s="75"/>
      <c r="AV180" s="75"/>
      <c r="AW180" s="75"/>
      <c r="AX180" s="75"/>
      <c r="AY180" s="75"/>
      <c r="AZ180" s="75"/>
      <c r="BA180" s="75"/>
      <c r="BB180" s="75"/>
      <c r="BC180" s="75"/>
      <c r="BD180" s="75"/>
      <c r="BE180" s="75"/>
      <c r="BF180" s="75"/>
      <c r="BG180" s="75"/>
      <c r="BH180" s="75"/>
    </row>
    <row r="181" spans="1:60" x14ac:dyDescent="0.25">
      <c r="A181" s="75"/>
      <c r="B181" s="75"/>
      <c r="C181" s="75"/>
      <c r="D181" s="75"/>
      <c r="E181" s="75"/>
      <c r="F181" s="75"/>
      <c r="G181" s="75"/>
      <c r="H181" s="75"/>
      <c r="I181" s="75"/>
      <c r="J181" s="75"/>
      <c r="K181" s="75"/>
      <c r="L181" s="75"/>
      <c r="M181" s="75"/>
      <c r="N181" s="75"/>
      <c r="O181" s="75"/>
      <c r="P181" s="75"/>
      <c r="Q181" s="75"/>
      <c r="R181" s="75"/>
      <c r="S181" s="75"/>
      <c r="T181" s="75"/>
      <c r="U181" s="75"/>
      <c r="V181" s="75"/>
      <c r="W181" s="75"/>
      <c r="X181" s="75"/>
      <c r="Y181" s="75"/>
      <c r="Z181" s="75"/>
      <c r="AA181" s="75"/>
      <c r="AB181" s="75"/>
      <c r="AC181" s="75"/>
      <c r="AD181" s="75"/>
      <c r="AE181" s="75"/>
      <c r="AF181" s="75"/>
      <c r="AG181" s="75"/>
      <c r="AH181" s="75"/>
      <c r="AI181" s="75"/>
      <c r="AJ181" s="75"/>
      <c r="AK181" s="75"/>
      <c r="AL181" s="75"/>
      <c r="AM181" s="75"/>
      <c r="AN181" s="75"/>
      <c r="AO181" s="75"/>
      <c r="AP181" s="75"/>
      <c r="AQ181" s="75"/>
      <c r="AR181" s="75"/>
      <c r="AS181" s="75"/>
      <c r="AT181" s="75"/>
      <c r="AU181" s="75"/>
      <c r="AV181" s="75"/>
      <c r="AW181" s="75"/>
      <c r="AX181" s="75"/>
      <c r="AY181" s="75"/>
      <c r="AZ181" s="75"/>
      <c r="BA181" s="75"/>
      <c r="BB181" s="75"/>
      <c r="BC181" s="75"/>
      <c r="BD181" s="75"/>
      <c r="BE181" s="75"/>
      <c r="BF181" s="75"/>
      <c r="BG181" s="75"/>
      <c r="BH181" s="75"/>
    </row>
    <row r="182" spans="1:60" x14ac:dyDescent="0.25">
      <c r="A182" s="75"/>
      <c r="B182" s="75"/>
      <c r="C182" s="75"/>
      <c r="D182" s="75"/>
      <c r="E182" s="75"/>
      <c r="F182" s="75"/>
      <c r="G182" s="75"/>
      <c r="H182" s="75"/>
      <c r="I182" s="75"/>
      <c r="J182" s="75"/>
      <c r="K182" s="75"/>
      <c r="L182" s="75"/>
      <c r="M182" s="75"/>
      <c r="N182" s="75"/>
      <c r="O182" s="75"/>
      <c r="P182" s="75"/>
      <c r="Q182" s="75"/>
      <c r="R182" s="75"/>
      <c r="S182" s="75"/>
      <c r="T182" s="75"/>
      <c r="U182" s="75"/>
      <c r="V182" s="75"/>
      <c r="W182" s="75"/>
      <c r="X182" s="75"/>
      <c r="Y182" s="75"/>
      <c r="Z182" s="75"/>
      <c r="AA182" s="75"/>
      <c r="AB182" s="75"/>
      <c r="AC182" s="75"/>
      <c r="AD182" s="75"/>
      <c r="AE182" s="75"/>
      <c r="AF182" s="75"/>
      <c r="AG182" s="75"/>
      <c r="AH182" s="75"/>
      <c r="AI182" s="75"/>
      <c r="AJ182" s="75"/>
      <c r="AK182" s="75"/>
      <c r="AL182" s="75"/>
      <c r="AM182" s="75"/>
      <c r="AN182" s="75"/>
      <c r="AO182" s="75"/>
      <c r="AP182" s="75"/>
      <c r="AQ182" s="75"/>
      <c r="AR182" s="75"/>
      <c r="AS182" s="75"/>
      <c r="AT182" s="75"/>
      <c r="AU182" s="75"/>
      <c r="AV182" s="75"/>
      <c r="AW182" s="75"/>
      <c r="AX182" s="75"/>
      <c r="AY182" s="75"/>
      <c r="AZ182" s="75"/>
      <c r="BA182" s="75"/>
      <c r="BB182" s="75"/>
      <c r="BC182" s="75"/>
      <c r="BD182" s="75"/>
      <c r="BE182" s="75"/>
      <c r="BF182" s="75"/>
      <c r="BG182" s="75"/>
      <c r="BH182" s="75"/>
    </row>
    <row r="183" spans="1:60" x14ac:dyDescent="0.25">
      <c r="A183" s="75"/>
      <c r="B183" s="75"/>
      <c r="C183" s="75"/>
      <c r="D183" s="75"/>
      <c r="E183" s="75"/>
      <c r="F183" s="75"/>
      <c r="G183" s="75"/>
      <c r="H183" s="75"/>
      <c r="I183" s="75"/>
      <c r="J183" s="75"/>
      <c r="K183" s="75"/>
      <c r="L183" s="75"/>
      <c r="M183" s="75"/>
      <c r="N183" s="75"/>
      <c r="O183" s="75"/>
      <c r="P183" s="75"/>
      <c r="Q183" s="75"/>
      <c r="R183" s="75"/>
      <c r="S183" s="75"/>
      <c r="T183" s="75"/>
      <c r="U183" s="75"/>
      <c r="V183" s="75"/>
      <c r="W183" s="75"/>
      <c r="X183" s="75"/>
      <c r="Y183" s="75"/>
      <c r="Z183" s="75"/>
      <c r="AA183" s="75"/>
      <c r="AB183" s="75"/>
      <c r="AC183" s="75"/>
      <c r="AD183" s="75"/>
      <c r="AE183" s="75"/>
      <c r="AF183" s="75"/>
      <c r="AG183" s="75"/>
      <c r="AH183" s="75"/>
      <c r="AI183" s="75"/>
      <c r="AJ183" s="75"/>
      <c r="AK183" s="75"/>
      <c r="AL183" s="75"/>
      <c r="AM183" s="75"/>
      <c r="AN183" s="75"/>
      <c r="AO183" s="75"/>
      <c r="AP183" s="75"/>
      <c r="AQ183" s="75"/>
      <c r="AR183" s="75"/>
      <c r="AS183" s="75"/>
      <c r="AT183" s="75"/>
      <c r="AU183" s="75"/>
      <c r="AV183" s="75"/>
      <c r="AW183" s="75"/>
      <c r="AX183" s="75"/>
      <c r="AY183" s="75"/>
      <c r="AZ183" s="75"/>
      <c r="BA183" s="75"/>
      <c r="BB183" s="75"/>
      <c r="BC183" s="75"/>
      <c r="BD183" s="75"/>
      <c r="BE183" s="75"/>
      <c r="BF183" s="75"/>
      <c r="BG183" s="75"/>
      <c r="BH183" s="75"/>
    </row>
    <row r="184" spans="1:60" x14ac:dyDescent="0.25">
      <c r="A184" s="75"/>
      <c r="B184" s="75"/>
      <c r="C184" s="75"/>
      <c r="D184" s="75"/>
      <c r="E184" s="75"/>
      <c r="F184" s="75"/>
      <c r="G184" s="75"/>
      <c r="H184" s="75"/>
      <c r="I184" s="75"/>
      <c r="J184" s="75"/>
      <c r="K184" s="75"/>
      <c r="L184" s="75"/>
      <c r="M184" s="75"/>
      <c r="N184" s="75"/>
      <c r="O184" s="75"/>
      <c r="P184" s="75"/>
      <c r="Q184" s="75"/>
      <c r="R184" s="75"/>
      <c r="S184" s="75"/>
      <c r="T184" s="75"/>
      <c r="U184" s="75"/>
      <c r="V184" s="75"/>
      <c r="W184" s="75"/>
      <c r="X184" s="75"/>
      <c r="Y184" s="75"/>
      <c r="Z184" s="75"/>
      <c r="AA184" s="75"/>
      <c r="AB184" s="75"/>
      <c r="AC184" s="75"/>
      <c r="AD184" s="75"/>
      <c r="AE184" s="75"/>
      <c r="AF184" s="75"/>
      <c r="AG184" s="75"/>
      <c r="AH184" s="75"/>
      <c r="AI184" s="75"/>
      <c r="AJ184" s="75"/>
      <c r="AK184" s="75"/>
      <c r="AL184" s="75"/>
      <c r="AM184" s="75"/>
      <c r="AN184" s="75"/>
      <c r="AO184" s="75"/>
      <c r="AP184" s="75"/>
      <c r="AQ184" s="75"/>
      <c r="AR184" s="75"/>
      <c r="AS184" s="75"/>
      <c r="AT184" s="75"/>
      <c r="AU184" s="75"/>
      <c r="AV184" s="75"/>
      <c r="AW184" s="75"/>
      <c r="AX184" s="75"/>
      <c r="AY184" s="75"/>
      <c r="AZ184" s="75"/>
      <c r="BA184" s="75"/>
      <c r="BB184" s="75"/>
      <c r="BC184" s="75"/>
      <c r="BD184" s="75"/>
      <c r="BE184" s="75"/>
      <c r="BF184" s="75"/>
      <c r="BG184" s="75"/>
      <c r="BH184" s="75"/>
    </row>
    <row r="185" spans="1:60" x14ac:dyDescent="0.25">
      <c r="A185" s="75"/>
      <c r="B185" s="75"/>
      <c r="C185" s="75"/>
      <c r="D185" s="75"/>
      <c r="E185" s="75"/>
      <c r="F185" s="75"/>
      <c r="G185" s="75"/>
      <c r="H185" s="75"/>
      <c r="I185" s="75"/>
      <c r="J185" s="75"/>
      <c r="K185" s="75"/>
      <c r="L185" s="75"/>
      <c r="M185" s="75"/>
      <c r="N185" s="75"/>
      <c r="O185" s="75"/>
      <c r="P185" s="75"/>
      <c r="Q185" s="75"/>
      <c r="R185" s="75"/>
      <c r="S185" s="75"/>
      <c r="T185" s="75"/>
      <c r="U185" s="75"/>
      <c r="V185" s="75"/>
      <c r="W185" s="75"/>
      <c r="X185" s="75"/>
      <c r="Y185" s="75"/>
      <c r="Z185" s="75"/>
      <c r="AA185" s="75"/>
      <c r="AB185" s="75"/>
      <c r="AC185" s="75"/>
      <c r="AD185" s="75"/>
      <c r="AE185" s="75"/>
      <c r="AF185" s="75"/>
      <c r="AG185" s="75"/>
      <c r="AH185" s="75"/>
      <c r="AI185" s="75"/>
      <c r="AJ185" s="75"/>
      <c r="AK185" s="75"/>
      <c r="AL185" s="75"/>
      <c r="AM185" s="75"/>
      <c r="AN185" s="75"/>
      <c r="AO185" s="75"/>
      <c r="AP185" s="75"/>
      <c r="AQ185" s="75"/>
      <c r="AR185" s="75"/>
      <c r="AS185" s="75"/>
      <c r="AT185" s="75"/>
      <c r="AU185" s="75"/>
      <c r="AV185" s="75"/>
      <c r="AW185" s="75"/>
      <c r="AX185" s="75"/>
      <c r="AY185" s="75"/>
      <c r="AZ185" s="75"/>
      <c r="BA185" s="75"/>
      <c r="BB185" s="75"/>
      <c r="BC185" s="75"/>
      <c r="BD185" s="75"/>
      <c r="BE185" s="75"/>
      <c r="BF185" s="75"/>
      <c r="BG185" s="75"/>
      <c r="BH185" s="75"/>
    </row>
    <row r="186" spans="1:60" x14ac:dyDescent="0.25">
      <c r="A186" s="75"/>
      <c r="B186" s="75"/>
      <c r="C186" s="75"/>
      <c r="D186" s="75"/>
      <c r="E186" s="75"/>
      <c r="F186" s="75"/>
      <c r="G186" s="75"/>
      <c r="H186" s="75"/>
      <c r="I186" s="75"/>
      <c r="J186" s="75"/>
      <c r="K186" s="75"/>
      <c r="L186" s="75"/>
      <c r="M186" s="75"/>
      <c r="N186" s="75"/>
      <c r="O186" s="75"/>
      <c r="P186" s="75"/>
      <c r="Q186" s="75"/>
      <c r="R186" s="75"/>
      <c r="S186" s="75"/>
      <c r="T186" s="75"/>
      <c r="U186" s="75"/>
      <c r="V186" s="75"/>
      <c r="W186" s="75"/>
      <c r="X186" s="75"/>
      <c r="Y186" s="75"/>
      <c r="Z186" s="75"/>
      <c r="AA186" s="75"/>
      <c r="AB186" s="75"/>
      <c r="AC186" s="75"/>
      <c r="AD186" s="75"/>
      <c r="AE186" s="75"/>
      <c r="AF186" s="75"/>
      <c r="AG186" s="75"/>
      <c r="AH186" s="75"/>
      <c r="AI186" s="75"/>
      <c r="AJ186" s="75"/>
      <c r="AK186" s="75"/>
      <c r="AL186" s="75"/>
      <c r="AM186" s="75"/>
      <c r="AN186" s="75"/>
      <c r="AO186" s="75"/>
      <c r="AP186" s="75"/>
      <c r="AQ186" s="75"/>
      <c r="AR186" s="75"/>
      <c r="AS186" s="75"/>
      <c r="AT186" s="75"/>
      <c r="AU186" s="75"/>
      <c r="AV186" s="75"/>
      <c r="AW186" s="75"/>
      <c r="AX186" s="75"/>
      <c r="AY186" s="75"/>
      <c r="AZ186" s="75"/>
      <c r="BA186" s="75"/>
      <c r="BB186" s="75"/>
      <c r="BC186" s="75"/>
      <c r="BD186" s="75"/>
      <c r="BE186" s="75"/>
      <c r="BF186" s="75"/>
      <c r="BG186" s="75"/>
      <c r="BH186" s="75"/>
    </row>
    <row r="187" spans="1:60" x14ac:dyDescent="0.25">
      <c r="A187" s="75"/>
      <c r="B187" s="75"/>
      <c r="C187" s="75"/>
      <c r="D187" s="75"/>
      <c r="E187" s="75"/>
      <c r="F187" s="75"/>
      <c r="G187" s="75"/>
      <c r="H187" s="75"/>
      <c r="I187" s="75"/>
      <c r="J187" s="75"/>
      <c r="K187" s="75"/>
      <c r="L187" s="75"/>
      <c r="M187" s="75"/>
      <c r="N187" s="75"/>
      <c r="O187" s="75"/>
      <c r="P187" s="75"/>
      <c r="Q187" s="75"/>
      <c r="R187" s="75"/>
      <c r="S187" s="75"/>
      <c r="T187" s="75"/>
      <c r="U187" s="75"/>
      <c r="V187" s="75"/>
      <c r="W187" s="75"/>
      <c r="X187" s="75"/>
      <c r="Y187" s="75"/>
      <c r="Z187" s="75"/>
      <c r="AA187" s="75"/>
      <c r="AB187" s="75"/>
      <c r="AC187" s="75"/>
      <c r="AD187" s="75"/>
      <c r="AE187" s="75"/>
      <c r="AF187" s="75"/>
      <c r="AG187" s="75"/>
      <c r="AH187" s="75"/>
      <c r="AI187" s="75"/>
      <c r="AJ187" s="75"/>
      <c r="AK187" s="75"/>
      <c r="AL187" s="75"/>
      <c r="AM187" s="75"/>
      <c r="AN187" s="75"/>
      <c r="AO187" s="75"/>
      <c r="AP187" s="75"/>
      <c r="AQ187" s="75"/>
      <c r="AR187" s="75"/>
      <c r="AS187" s="75"/>
      <c r="AT187" s="75"/>
      <c r="AU187" s="75"/>
      <c r="AV187" s="75"/>
      <c r="AW187" s="75"/>
      <c r="AX187" s="75"/>
      <c r="AY187" s="75"/>
      <c r="AZ187" s="75"/>
      <c r="BA187" s="75"/>
      <c r="BB187" s="75"/>
      <c r="BC187" s="75"/>
      <c r="BD187" s="75"/>
      <c r="BE187" s="75"/>
      <c r="BF187" s="75"/>
      <c r="BG187" s="75"/>
      <c r="BH187" s="75"/>
    </row>
    <row r="188" spans="1:60" x14ac:dyDescent="0.25">
      <c r="A188" s="75"/>
      <c r="B188" s="75"/>
      <c r="C188" s="75"/>
      <c r="D188" s="75"/>
      <c r="E188" s="75"/>
      <c r="F188" s="75"/>
      <c r="G188" s="75"/>
      <c r="H188" s="75"/>
      <c r="I188" s="75"/>
      <c r="J188" s="75"/>
      <c r="K188" s="75"/>
      <c r="L188" s="75"/>
      <c r="M188" s="75"/>
      <c r="N188" s="75"/>
      <c r="O188" s="75"/>
      <c r="P188" s="75"/>
      <c r="Q188" s="75"/>
      <c r="R188" s="75"/>
      <c r="S188" s="75"/>
      <c r="T188" s="75"/>
      <c r="U188" s="75"/>
      <c r="V188" s="75"/>
      <c r="W188" s="75"/>
      <c r="X188" s="75"/>
      <c r="Y188" s="75"/>
      <c r="Z188" s="75"/>
      <c r="AA188" s="75"/>
      <c r="AB188" s="75"/>
      <c r="AC188" s="75"/>
      <c r="AD188" s="75"/>
      <c r="AE188" s="75"/>
      <c r="AF188" s="75"/>
      <c r="AG188" s="75"/>
      <c r="AH188" s="75"/>
      <c r="AI188" s="75"/>
      <c r="AJ188" s="75"/>
      <c r="AK188" s="75"/>
      <c r="AL188" s="75"/>
      <c r="AM188" s="75"/>
      <c r="AN188" s="75"/>
      <c r="AO188" s="75"/>
      <c r="AP188" s="75"/>
      <c r="AQ188" s="75"/>
      <c r="AR188" s="75"/>
      <c r="AS188" s="75"/>
      <c r="AT188" s="75"/>
      <c r="AU188" s="75"/>
      <c r="AV188" s="75"/>
      <c r="AW188" s="75"/>
      <c r="AX188" s="75"/>
      <c r="AY188" s="75"/>
      <c r="AZ188" s="75"/>
      <c r="BA188" s="75"/>
      <c r="BB188" s="75"/>
      <c r="BC188" s="75"/>
      <c r="BD188" s="75"/>
      <c r="BE188" s="75"/>
      <c r="BF188" s="75"/>
      <c r="BG188" s="75"/>
      <c r="BH188" s="75"/>
    </row>
    <row r="189" spans="1:60" x14ac:dyDescent="0.25">
      <c r="A189" s="75"/>
      <c r="B189" s="75"/>
      <c r="C189" s="75"/>
      <c r="D189" s="75"/>
      <c r="E189" s="75"/>
      <c r="F189" s="75"/>
      <c r="G189" s="75"/>
      <c r="H189" s="75"/>
      <c r="I189" s="75"/>
      <c r="J189" s="75"/>
      <c r="K189" s="75"/>
      <c r="L189" s="75"/>
      <c r="M189" s="75"/>
      <c r="N189" s="75"/>
      <c r="O189" s="75"/>
      <c r="P189" s="75"/>
      <c r="Q189" s="75"/>
      <c r="R189" s="75"/>
      <c r="S189" s="75"/>
      <c r="T189" s="75"/>
      <c r="U189" s="75"/>
      <c r="V189" s="75"/>
      <c r="W189" s="75"/>
      <c r="X189" s="75"/>
      <c r="Y189" s="75"/>
      <c r="Z189" s="75"/>
      <c r="AA189" s="75"/>
      <c r="AB189" s="75"/>
      <c r="AC189" s="75"/>
      <c r="AD189" s="75"/>
      <c r="AE189" s="75"/>
      <c r="AF189" s="75"/>
      <c r="AG189" s="75"/>
      <c r="AH189" s="75"/>
      <c r="AI189" s="75"/>
      <c r="AJ189" s="75"/>
      <c r="AK189" s="75"/>
      <c r="AL189" s="75"/>
      <c r="AM189" s="75"/>
      <c r="AN189" s="75"/>
      <c r="AO189" s="75"/>
      <c r="AP189" s="75"/>
      <c r="AQ189" s="75"/>
      <c r="AR189" s="75"/>
      <c r="AS189" s="75"/>
      <c r="AT189" s="75"/>
      <c r="AU189" s="75"/>
      <c r="AV189" s="75"/>
      <c r="AW189" s="75"/>
      <c r="AX189" s="75"/>
      <c r="AY189" s="75"/>
      <c r="AZ189" s="75"/>
      <c r="BA189" s="75"/>
      <c r="BB189" s="75"/>
      <c r="BC189" s="75"/>
      <c r="BD189" s="75"/>
      <c r="BE189" s="75"/>
      <c r="BF189" s="75"/>
      <c r="BG189" s="75"/>
      <c r="BH189" s="75"/>
    </row>
    <row r="190" spans="1:60" x14ac:dyDescent="0.25">
      <c r="A190" s="75"/>
      <c r="B190" s="75"/>
      <c r="C190" s="75"/>
      <c r="D190" s="75"/>
      <c r="E190" s="75"/>
      <c r="F190" s="75"/>
      <c r="G190" s="75"/>
      <c r="H190" s="75"/>
      <c r="I190" s="75"/>
      <c r="J190" s="75"/>
      <c r="K190" s="75"/>
      <c r="L190" s="75"/>
      <c r="M190" s="75"/>
      <c r="N190" s="75"/>
      <c r="O190" s="75"/>
      <c r="P190" s="75"/>
      <c r="Q190" s="75"/>
      <c r="R190" s="75"/>
      <c r="S190" s="75"/>
      <c r="T190" s="75"/>
      <c r="U190" s="75"/>
      <c r="V190" s="75"/>
      <c r="W190" s="75"/>
      <c r="X190" s="75"/>
      <c r="Y190" s="75"/>
      <c r="Z190" s="75"/>
      <c r="AA190" s="75"/>
      <c r="AB190" s="75"/>
      <c r="AC190" s="75"/>
      <c r="AD190" s="75"/>
      <c r="AE190" s="75"/>
      <c r="AF190" s="75"/>
      <c r="AG190" s="75"/>
      <c r="AH190" s="75"/>
      <c r="AI190" s="75"/>
      <c r="AJ190" s="75"/>
      <c r="AK190" s="75"/>
      <c r="AL190" s="75"/>
      <c r="AM190" s="75"/>
      <c r="AN190" s="75"/>
      <c r="AO190" s="75"/>
      <c r="AP190" s="75"/>
      <c r="AQ190" s="75"/>
      <c r="AR190" s="75"/>
      <c r="AS190" s="75"/>
      <c r="AT190" s="75"/>
      <c r="AU190" s="75"/>
      <c r="AV190" s="75"/>
      <c r="AW190" s="75"/>
      <c r="AX190" s="75"/>
      <c r="AY190" s="75"/>
      <c r="AZ190" s="75"/>
      <c r="BA190" s="75"/>
      <c r="BB190" s="75"/>
      <c r="BC190" s="75"/>
      <c r="BD190" s="75"/>
      <c r="BE190" s="75"/>
      <c r="BF190" s="75"/>
      <c r="BG190" s="75"/>
      <c r="BH190" s="75"/>
    </row>
    <row r="191" spans="1:60" x14ac:dyDescent="0.25">
      <c r="A191" s="75"/>
      <c r="J191" s="75"/>
      <c r="K191" s="75"/>
      <c r="L191" s="75"/>
      <c r="M191" s="75"/>
      <c r="N191" s="75"/>
      <c r="O191" s="75"/>
      <c r="P191" s="75"/>
      <c r="Q191" s="75"/>
      <c r="R191" s="75"/>
      <c r="S191" s="75"/>
      <c r="T191" s="75"/>
      <c r="U191" s="75"/>
      <c r="V191" s="75"/>
      <c r="W191" s="75"/>
      <c r="X191" s="75"/>
      <c r="Y191" s="75"/>
      <c r="Z191" s="75"/>
      <c r="AA191" s="75"/>
      <c r="AB191" s="75"/>
      <c r="AC191" s="75"/>
      <c r="AD191" s="75"/>
      <c r="AE191" s="75"/>
      <c r="AF191" s="75"/>
      <c r="AG191" s="75"/>
      <c r="AH191" s="75"/>
      <c r="AI191" s="75"/>
      <c r="AJ191" s="75"/>
      <c r="AK191" s="75"/>
      <c r="AL191" s="75"/>
      <c r="AM191" s="75"/>
      <c r="AN191" s="75"/>
      <c r="AO191" s="75"/>
      <c r="AP191" s="75"/>
      <c r="AQ191" s="75"/>
      <c r="AR191" s="75"/>
      <c r="AS191" s="75"/>
      <c r="AT191" s="75"/>
      <c r="AU191" s="75"/>
      <c r="AV191" s="75"/>
      <c r="AW191" s="75"/>
      <c r="AX191" s="75"/>
      <c r="AY191" s="75"/>
      <c r="AZ191" s="75"/>
      <c r="BA191" s="75"/>
      <c r="BB191" s="75"/>
      <c r="BC191" s="75"/>
      <c r="BD191" s="75"/>
      <c r="BE191" s="75"/>
      <c r="BF191" s="75"/>
      <c r="BG191" s="75"/>
      <c r="BH191" s="75"/>
    </row>
    <row r="192" spans="1:60" x14ac:dyDescent="0.25">
      <c r="A192" s="75"/>
      <c r="J192" s="75"/>
      <c r="K192" s="75"/>
      <c r="L192" s="75"/>
      <c r="M192" s="75"/>
      <c r="N192" s="75"/>
      <c r="O192" s="75"/>
      <c r="P192" s="75"/>
      <c r="Q192" s="75"/>
      <c r="R192" s="75"/>
      <c r="S192" s="75"/>
      <c r="T192" s="75"/>
      <c r="U192" s="75"/>
      <c r="V192" s="75"/>
      <c r="W192" s="75"/>
      <c r="X192" s="75"/>
      <c r="Y192" s="75"/>
      <c r="Z192" s="75"/>
      <c r="AA192" s="75"/>
      <c r="AB192" s="75"/>
      <c r="AC192" s="75"/>
      <c r="AD192" s="75"/>
      <c r="AE192" s="75"/>
      <c r="AF192" s="75"/>
      <c r="AG192" s="75"/>
      <c r="AH192" s="75"/>
      <c r="AI192" s="75"/>
      <c r="AJ192" s="75"/>
      <c r="AK192" s="75"/>
      <c r="AL192" s="75"/>
      <c r="AM192" s="75"/>
      <c r="AN192" s="75"/>
      <c r="AO192" s="75"/>
      <c r="AP192" s="75"/>
      <c r="AQ192" s="75"/>
      <c r="AR192" s="75"/>
      <c r="AS192" s="75"/>
      <c r="AT192" s="75"/>
      <c r="AU192" s="75"/>
      <c r="AV192" s="75"/>
      <c r="AW192" s="75"/>
      <c r="AX192" s="75"/>
      <c r="AY192" s="75"/>
      <c r="AZ192" s="75"/>
      <c r="BA192" s="75"/>
      <c r="BB192" s="75"/>
      <c r="BC192" s="75"/>
      <c r="BD192" s="75"/>
      <c r="BE192" s="75"/>
      <c r="BF192" s="75"/>
      <c r="BG192" s="75"/>
      <c r="BH192" s="75"/>
    </row>
    <row r="193" spans="1:60" x14ac:dyDescent="0.25">
      <c r="A193" s="75"/>
      <c r="J193" s="75"/>
      <c r="K193" s="75"/>
      <c r="L193" s="75"/>
      <c r="M193" s="75"/>
      <c r="N193" s="75"/>
      <c r="O193" s="75"/>
      <c r="P193" s="75"/>
      <c r="Q193" s="75"/>
      <c r="R193" s="75"/>
      <c r="S193" s="75"/>
      <c r="T193" s="75"/>
      <c r="U193" s="75"/>
      <c r="V193" s="75"/>
      <c r="W193" s="75"/>
      <c r="X193" s="75"/>
      <c r="Y193" s="75"/>
      <c r="Z193" s="75"/>
      <c r="AA193" s="75"/>
      <c r="AB193" s="75"/>
      <c r="AC193" s="75"/>
      <c r="AD193" s="75"/>
      <c r="AE193" s="75"/>
      <c r="AF193" s="75"/>
      <c r="AG193" s="75"/>
      <c r="AH193" s="75"/>
      <c r="AI193" s="75"/>
      <c r="AJ193" s="75"/>
      <c r="AK193" s="75"/>
      <c r="AL193" s="75"/>
      <c r="AM193" s="75"/>
      <c r="AN193" s="75"/>
      <c r="AO193" s="75"/>
      <c r="AP193" s="75"/>
      <c r="AQ193" s="75"/>
      <c r="AR193" s="75"/>
      <c r="AS193" s="75"/>
      <c r="AT193" s="75"/>
      <c r="AU193" s="75"/>
      <c r="AV193" s="75"/>
      <c r="AW193" s="75"/>
      <c r="AX193" s="75"/>
      <c r="AY193" s="75"/>
      <c r="AZ193" s="75"/>
      <c r="BA193" s="75"/>
      <c r="BB193" s="75"/>
      <c r="BC193" s="75"/>
      <c r="BD193" s="75"/>
      <c r="BE193" s="75"/>
      <c r="BF193" s="75"/>
      <c r="BG193" s="75"/>
      <c r="BH193" s="75"/>
    </row>
    <row r="194" spans="1:60" x14ac:dyDescent="0.25">
      <c r="A194" s="75"/>
      <c r="J194" s="75"/>
      <c r="K194" s="75"/>
      <c r="L194" s="75"/>
      <c r="M194" s="75"/>
      <c r="N194" s="75"/>
      <c r="O194" s="75"/>
      <c r="P194" s="75"/>
      <c r="Q194" s="75"/>
      <c r="R194" s="75"/>
      <c r="S194" s="75"/>
      <c r="T194" s="75"/>
      <c r="U194" s="75"/>
      <c r="V194" s="75"/>
      <c r="W194" s="75"/>
      <c r="X194" s="75"/>
      <c r="Y194" s="75"/>
      <c r="Z194" s="75"/>
      <c r="AA194" s="75"/>
      <c r="AB194" s="75"/>
      <c r="AC194" s="75"/>
      <c r="AD194" s="75"/>
      <c r="AE194" s="75"/>
      <c r="AF194" s="75"/>
      <c r="AG194" s="75"/>
      <c r="AH194" s="75"/>
      <c r="AI194" s="75"/>
      <c r="AJ194" s="75"/>
      <c r="AK194" s="75"/>
      <c r="AL194" s="75"/>
      <c r="AM194" s="75"/>
      <c r="AN194" s="75"/>
      <c r="AO194" s="75"/>
      <c r="AP194" s="75"/>
      <c r="AQ194" s="75"/>
      <c r="AR194" s="75"/>
      <c r="AS194" s="75"/>
      <c r="AT194" s="75"/>
      <c r="AU194" s="75"/>
      <c r="AV194" s="75"/>
      <c r="AW194" s="75"/>
      <c r="AX194" s="75"/>
      <c r="AY194" s="75"/>
      <c r="AZ194" s="75"/>
      <c r="BA194" s="75"/>
      <c r="BB194" s="75"/>
      <c r="BC194" s="75"/>
      <c r="BD194" s="75"/>
      <c r="BE194" s="75"/>
      <c r="BF194" s="75"/>
      <c r="BG194" s="75"/>
      <c r="BH194" s="75"/>
    </row>
    <row r="195" spans="1:60" x14ac:dyDescent="0.25">
      <c r="A195" s="75"/>
      <c r="J195" s="75"/>
      <c r="K195" s="75"/>
      <c r="L195" s="75"/>
      <c r="M195" s="75"/>
      <c r="N195" s="75"/>
      <c r="O195" s="75"/>
      <c r="P195" s="75"/>
      <c r="Q195" s="75"/>
      <c r="R195" s="75"/>
      <c r="S195" s="75"/>
      <c r="T195" s="75"/>
      <c r="U195" s="75"/>
      <c r="V195" s="75"/>
      <c r="W195" s="75"/>
      <c r="X195" s="75"/>
      <c r="Y195" s="75"/>
      <c r="Z195" s="75"/>
      <c r="AA195" s="75"/>
      <c r="AB195" s="75"/>
      <c r="AC195" s="75"/>
      <c r="AD195" s="75"/>
      <c r="AE195" s="75"/>
      <c r="AF195" s="75"/>
      <c r="AG195" s="75"/>
      <c r="AH195" s="75"/>
      <c r="AI195" s="75"/>
      <c r="AJ195" s="75"/>
      <c r="AK195" s="75"/>
      <c r="AL195" s="75"/>
      <c r="AM195" s="75"/>
      <c r="AN195" s="75"/>
      <c r="AO195" s="75"/>
      <c r="AP195" s="75"/>
      <c r="AQ195" s="75"/>
      <c r="AR195" s="75"/>
      <c r="AS195" s="75"/>
      <c r="AT195" s="75"/>
      <c r="AU195" s="75"/>
      <c r="AV195" s="75"/>
      <c r="AW195" s="75"/>
      <c r="AX195" s="75"/>
      <c r="AY195" s="75"/>
      <c r="AZ195" s="75"/>
      <c r="BA195" s="75"/>
      <c r="BB195" s="75"/>
      <c r="BC195" s="75"/>
      <c r="BD195" s="75"/>
      <c r="BE195" s="75"/>
      <c r="BF195" s="75"/>
      <c r="BG195" s="75"/>
      <c r="BH195" s="75"/>
    </row>
    <row r="196" spans="1:60" x14ac:dyDescent="0.25">
      <c r="A196" s="75"/>
      <c r="J196" s="75"/>
      <c r="K196" s="75"/>
      <c r="L196" s="75"/>
      <c r="M196" s="75"/>
      <c r="N196" s="75"/>
      <c r="O196" s="75"/>
      <c r="P196" s="75"/>
      <c r="Q196" s="75"/>
      <c r="R196" s="75"/>
      <c r="S196" s="75"/>
      <c r="T196" s="75"/>
      <c r="U196" s="75"/>
      <c r="V196" s="75"/>
      <c r="W196" s="75"/>
      <c r="X196" s="75"/>
      <c r="Y196" s="75"/>
      <c r="Z196" s="75"/>
      <c r="AA196" s="75"/>
      <c r="AB196" s="75"/>
      <c r="AC196" s="75"/>
      <c r="AD196" s="75"/>
      <c r="AE196" s="75"/>
      <c r="AF196" s="75"/>
      <c r="AG196" s="75"/>
      <c r="AH196" s="75"/>
      <c r="AI196" s="75"/>
      <c r="AJ196" s="75"/>
      <c r="AK196" s="75"/>
      <c r="AL196" s="75"/>
      <c r="AM196" s="75"/>
      <c r="AN196" s="75"/>
      <c r="AO196" s="75"/>
      <c r="AP196" s="75"/>
      <c r="AQ196" s="75"/>
      <c r="AR196" s="75"/>
      <c r="AS196" s="75"/>
      <c r="AT196" s="75"/>
      <c r="AU196" s="75"/>
      <c r="AV196" s="75"/>
      <c r="AW196" s="75"/>
      <c r="AX196" s="75"/>
      <c r="AY196" s="75"/>
      <c r="AZ196" s="75"/>
      <c r="BA196" s="75"/>
      <c r="BB196" s="75"/>
      <c r="BC196" s="75"/>
      <c r="BD196" s="75"/>
      <c r="BE196" s="75"/>
      <c r="BF196" s="75"/>
      <c r="BG196" s="75"/>
      <c r="BH196" s="75"/>
    </row>
    <row r="197" spans="1:60" x14ac:dyDescent="0.25">
      <c r="A197" s="75"/>
      <c r="J197" s="75"/>
      <c r="K197" s="75"/>
      <c r="L197" s="75"/>
      <c r="M197" s="75"/>
      <c r="N197" s="75"/>
      <c r="O197" s="75"/>
      <c r="P197" s="75"/>
      <c r="Q197" s="75"/>
      <c r="R197" s="75"/>
      <c r="S197" s="75"/>
      <c r="T197" s="75"/>
      <c r="U197" s="75"/>
      <c r="V197" s="75"/>
      <c r="W197" s="75"/>
      <c r="X197" s="75"/>
      <c r="Y197" s="75"/>
      <c r="Z197" s="75"/>
      <c r="AA197" s="75"/>
      <c r="AB197" s="75"/>
      <c r="AC197" s="75"/>
      <c r="AD197" s="75"/>
      <c r="AE197" s="75"/>
      <c r="AF197" s="75"/>
      <c r="AG197" s="75"/>
      <c r="AH197" s="75"/>
      <c r="AI197" s="75"/>
      <c r="AJ197" s="75"/>
      <c r="AK197" s="75"/>
      <c r="AL197" s="75"/>
      <c r="AM197" s="75"/>
      <c r="AN197" s="75"/>
      <c r="AO197" s="75"/>
      <c r="AP197" s="75"/>
      <c r="AQ197" s="75"/>
      <c r="AR197" s="75"/>
      <c r="AS197" s="75"/>
      <c r="AT197" s="75"/>
      <c r="AU197" s="75"/>
      <c r="AV197" s="75"/>
      <c r="AW197" s="75"/>
      <c r="AX197" s="75"/>
      <c r="AY197" s="75"/>
      <c r="AZ197" s="75"/>
      <c r="BA197" s="75"/>
      <c r="BB197" s="75"/>
      <c r="BC197" s="75"/>
      <c r="BD197" s="75"/>
      <c r="BE197" s="75"/>
      <c r="BF197" s="75"/>
      <c r="BG197" s="75"/>
      <c r="BH197" s="75"/>
    </row>
    <row r="198" spans="1:60" x14ac:dyDescent="0.25">
      <c r="A198" s="75"/>
      <c r="J198" s="75"/>
      <c r="K198" s="75"/>
      <c r="L198" s="75"/>
      <c r="M198" s="75"/>
      <c r="N198" s="75"/>
      <c r="O198" s="75"/>
      <c r="P198" s="75"/>
      <c r="Q198" s="75"/>
      <c r="R198" s="75"/>
      <c r="S198" s="75"/>
      <c r="T198" s="75"/>
      <c r="U198" s="75"/>
      <c r="V198" s="75"/>
      <c r="W198" s="75"/>
      <c r="X198" s="75"/>
      <c r="Y198" s="75"/>
      <c r="Z198" s="75"/>
      <c r="AA198" s="75"/>
      <c r="AB198" s="75"/>
      <c r="AC198" s="75"/>
      <c r="AD198" s="75"/>
      <c r="AE198" s="75"/>
      <c r="AF198" s="75"/>
      <c r="AG198" s="75"/>
      <c r="AH198" s="75"/>
      <c r="AI198" s="75"/>
      <c r="AJ198" s="75"/>
      <c r="AK198" s="75"/>
      <c r="AL198" s="75"/>
      <c r="AM198" s="75"/>
      <c r="AN198" s="75"/>
      <c r="AO198" s="75"/>
      <c r="AP198" s="75"/>
      <c r="AQ198" s="75"/>
      <c r="AR198" s="75"/>
      <c r="AS198" s="75"/>
      <c r="AT198" s="75"/>
      <c r="AU198" s="75"/>
      <c r="AV198" s="75"/>
      <c r="AW198" s="75"/>
      <c r="AX198" s="75"/>
      <c r="AY198" s="75"/>
      <c r="AZ198" s="75"/>
      <c r="BA198" s="75"/>
      <c r="BB198" s="75"/>
      <c r="BC198" s="75"/>
      <c r="BD198" s="75"/>
      <c r="BE198" s="75"/>
      <c r="BF198" s="75"/>
      <c r="BG198" s="75"/>
      <c r="BH198" s="75"/>
    </row>
    <row r="199" spans="1:60" x14ac:dyDescent="0.25">
      <c r="A199" s="75"/>
      <c r="J199" s="75"/>
      <c r="K199" s="75"/>
      <c r="L199" s="75"/>
      <c r="M199" s="75"/>
      <c r="N199" s="75"/>
      <c r="O199" s="75"/>
      <c r="P199" s="75"/>
      <c r="Q199" s="75"/>
      <c r="R199" s="75"/>
      <c r="S199" s="75"/>
      <c r="T199" s="75"/>
      <c r="U199" s="75"/>
      <c r="V199" s="75"/>
      <c r="W199" s="75"/>
      <c r="X199" s="75"/>
      <c r="Y199" s="75"/>
      <c r="Z199" s="75"/>
      <c r="AA199" s="75"/>
      <c r="AB199" s="75"/>
      <c r="AC199" s="75"/>
      <c r="AD199" s="75"/>
      <c r="AE199" s="75"/>
      <c r="AF199" s="75"/>
      <c r="AG199" s="75"/>
      <c r="AH199" s="75"/>
      <c r="AI199" s="75"/>
      <c r="AJ199" s="75"/>
      <c r="AK199" s="75"/>
      <c r="AL199" s="75"/>
      <c r="AM199" s="75"/>
      <c r="AN199" s="75"/>
      <c r="AO199" s="75"/>
      <c r="AP199" s="75"/>
      <c r="AQ199" s="75"/>
      <c r="AR199" s="75"/>
      <c r="AS199" s="75"/>
      <c r="AT199" s="75"/>
      <c r="AU199" s="75"/>
      <c r="AV199" s="75"/>
      <c r="AW199" s="75"/>
      <c r="AX199" s="75"/>
      <c r="AY199" s="75"/>
      <c r="AZ199" s="75"/>
      <c r="BA199" s="75"/>
      <c r="BB199" s="75"/>
      <c r="BC199" s="75"/>
      <c r="BD199" s="75"/>
      <c r="BE199" s="75"/>
      <c r="BF199" s="75"/>
      <c r="BG199" s="75"/>
      <c r="BH199" s="75"/>
    </row>
    <row r="200" spans="1:60" x14ac:dyDescent="0.25">
      <c r="A200" s="75"/>
      <c r="J200" s="75"/>
      <c r="K200" s="75"/>
      <c r="L200" s="75"/>
      <c r="M200" s="75"/>
      <c r="N200" s="75"/>
      <c r="O200" s="75"/>
      <c r="P200" s="75"/>
      <c r="Q200" s="75"/>
      <c r="R200" s="75"/>
      <c r="S200" s="75"/>
      <c r="T200" s="75"/>
      <c r="U200" s="75"/>
      <c r="V200" s="75"/>
      <c r="W200" s="75"/>
      <c r="X200" s="75"/>
      <c r="Y200" s="75"/>
      <c r="Z200" s="75"/>
      <c r="AA200" s="75"/>
      <c r="AB200" s="75"/>
      <c r="AC200" s="75"/>
      <c r="AD200" s="75"/>
      <c r="AE200" s="75"/>
      <c r="AF200" s="75"/>
      <c r="AG200" s="75"/>
      <c r="AH200" s="75"/>
      <c r="AI200" s="75"/>
      <c r="AJ200" s="75"/>
      <c r="AK200" s="75"/>
      <c r="AL200" s="75"/>
      <c r="AM200" s="75"/>
      <c r="AN200" s="75"/>
      <c r="AO200" s="75"/>
      <c r="AP200" s="75"/>
      <c r="AQ200" s="75"/>
      <c r="AR200" s="75"/>
      <c r="AS200" s="75"/>
      <c r="AT200" s="75"/>
      <c r="AU200" s="75"/>
      <c r="AV200" s="75"/>
      <c r="AW200" s="75"/>
      <c r="AX200" s="75"/>
      <c r="AY200" s="75"/>
      <c r="AZ200" s="75"/>
      <c r="BA200" s="75"/>
      <c r="BB200" s="75"/>
      <c r="BC200" s="75"/>
      <c r="BD200" s="75"/>
      <c r="BE200" s="75"/>
      <c r="BF200" s="75"/>
      <c r="BG200" s="75"/>
      <c r="BH200" s="75"/>
    </row>
    <row r="201" spans="1:60" x14ac:dyDescent="0.25">
      <c r="A201" s="75"/>
      <c r="J201" s="75"/>
      <c r="K201" s="75"/>
      <c r="L201" s="75"/>
      <c r="M201" s="75"/>
      <c r="N201" s="75"/>
      <c r="O201" s="75"/>
      <c r="P201" s="75"/>
      <c r="Q201" s="75"/>
      <c r="R201" s="75"/>
      <c r="S201" s="75"/>
      <c r="T201" s="75"/>
      <c r="U201" s="75"/>
      <c r="V201" s="75"/>
      <c r="W201" s="75"/>
      <c r="X201" s="75"/>
      <c r="Y201" s="75"/>
      <c r="Z201" s="75"/>
      <c r="AA201" s="75"/>
      <c r="AB201" s="75"/>
      <c r="AC201" s="75"/>
      <c r="AD201" s="75"/>
      <c r="AE201" s="75"/>
      <c r="AF201" s="75"/>
      <c r="AG201" s="75"/>
      <c r="AH201" s="75"/>
      <c r="AI201" s="75"/>
      <c r="AJ201" s="75"/>
      <c r="AK201" s="75"/>
      <c r="AL201" s="75"/>
      <c r="AM201" s="75"/>
      <c r="AN201" s="75"/>
      <c r="AO201" s="75"/>
      <c r="AP201" s="75"/>
      <c r="AQ201" s="75"/>
      <c r="AR201" s="75"/>
      <c r="AS201" s="75"/>
      <c r="AT201" s="75"/>
      <c r="AU201" s="75"/>
      <c r="AV201" s="75"/>
      <c r="AW201" s="75"/>
      <c r="AX201" s="75"/>
      <c r="AY201" s="75"/>
      <c r="AZ201" s="75"/>
      <c r="BA201" s="75"/>
      <c r="BB201" s="75"/>
      <c r="BC201" s="75"/>
      <c r="BD201" s="75"/>
      <c r="BE201" s="75"/>
      <c r="BF201" s="75"/>
      <c r="BG201" s="75"/>
      <c r="BH201" s="75"/>
    </row>
    <row r="202" spans="1:60" x14ac:dyDescent="0.25">
      <c r="A202" s="75"/>
      <c r="J202" s="75"/>
      <c r="K202" s="75"/>
      <c r="L202" s="75"/>
      <c r="M202" s="75"/>
      <c r="N202" s="75"/>
      <c r="O202" s="75"/>
      <c r="P202" s="75"/>
      <c r="Q202" s="75"/>
      <c r="R202" s="75"/>
      <c r="S202" s="75"/>
      <c r="T202" s="75"/>
      <c r="U202" s="75"/>
      <c r="V202" s="75"/>
      <c r="W202" s="75"/>
      <c r="X202" s="75"/>
      <c r="Y202" s="75"/>
      <c r="Z202" s="75"/>
      <c r="AA202" s="75"/>
      <c r="AB202" s="75"/>
      <c r="AC202" s="75"/>
      <c r="AD202" s="75"/>
      <c r="AE202" s="75"/>
      <c r="AF202" s="75"/>
      <c r="AG202" s="75"/>
      <c r="AH202" s="75"/>
      <c r="AI202" s="75"/>
      <c r="AJ202" s="75"/>
      <c r="AK202" s="75"/>
      <c r="AL202" s="75"/>
      <c r="AM202" s="75"/>
      <c r="AN202" s="75"/>
      <c r="AO202" s="75"/>
      <c r="AP202" s="75"/>
      <c r="AQ202" s="75"/>
      <c r="AR202" s="75"/>
      <c r="AS202" s="75"/>
      <c r="AT202" s="75"/>
      <c r="AU202" s="75"/>
      <c r="AV202" s="75"/>
      <c r="AW202" s="75"/>
      <c r="AX202" s="75"/>
      <c r="AY202" s="75"/>
      <c r="AZ202" s="75"/>
      <c r="BA202" s="75"/>
      <c r="BB202" s="75"/>
      <c r="BC202" s="75"/>
      <c r="BD202" s="75"/>
      <c r="BE202" s="75"/>
      <c r="BF202" s="75"/>
      <c r="BG202" s="75"/>
      <c r="BH202" s="75"/>
    </row>
    <row r="203" spans="1:60" x14ac:dyDescent="0.25">
      <c r="A203" s="75"/>
      <c r="J203" s="75"/>
      <c r="K203" s="75"/>
      <c r="L203" s="75"/>
      <c r="M203" s="75"/>
      <c r="N203" s="75"/>
      <c r="O203" s="75"/>
      <c r="P203" s="75"/>
      <c r="Q203" s="75"/>
      <c r="R203" s="75"/>
      <c r="S203" s="75"/>
      <c r="T203" s="75"/>
      <c r="U203" s="75"/>
      <c r="V203" s="75"/>
      <c r="W203" s="75"/>
      <c r="X203" s="75"/>
      <c r="Y203" s="75"/>
      <c r="Z203" s="75"/>
      <c r="AA203" s="75"/>
      <c r="AB203" s="75"/>
      <c r="AC203" s="75"/>
      <c r="AD203" s="75"/>
      <c r="AE203" s="75"/>
      <c r="AF203" s="75"/>
      <c r="AG203" s="75"/>
      <c r="AH203" s="75"/>
      <c r="AI203" s="75"/>
      <c r="AJ203" s="75"/>
      <c r="AK203" s="75"/>
      <c r="AL203" s="75"/>
      <c r="AM203" s="75"/>
      <c r="AN203" s="75"/>
      <c r="AO203" s="75"/>
      <c r="AP203" s="75"/>
      <c r="AQ203" s="75"/>
      <c r="AR203" s="75"/>
      <c r="AS203" s="75"/>
      <c r="AT203" s="75"/>
      <c r="AU203" s="75"/>
      <c r="AV203" s="75"/>
      <c r="AW203" s="75"/>
      <c r="AX203" s="75"/>
      <c r="AY203" s="75"/>
      <c r="AZ203" s="75"/>
      <c r="BA203" s="75"/>
      <c r="BB203" s="75"/>
      <c r="BC203" s="75"/>
      <c r="BD203" s="75"/>
      <c r="BE203" s="75"/>
      <c r="BF203" s="75"/>
      <c r="BG203" s="75"/>
      <c r="BH203" s="75"/>
    </row>
    <row r="204" spans="1:60" x14ac:dyDescent="0.25">
      <c r="A204" s="75"/>
      <c r="J204" s="75"/>
      <c r="K204" s="75"/>
      <c r="L204" s="75"/>
      <c r="M204" s="75"/>
      <c r="N204" s="75"/>
      <c r="O204" s="75"/>
      <c r="P204" s="75"/>
      <c r="Q204" s="75"/>
      <c r="R204" s="75"/>
      <c r="S204" s="75"/>
      <c r="T204" s="75"/>
      <c r="U204" s="75"/>
      <c r="V204" s="75"/>
      <c r="W204" s="75"/>
      <c r="X204" s="75"/>
      <c r="Y204" s="75"/>
      <c r="Z204" s="75"/>
      <c r="AA204" s="75"/>
      <c r="AB204" s="75"/>
      <c r="AC204" s="75"/>
      <c r="AD204" s="75"/>
      <c r="AE204" s="75"/>
      <c r="AF204" s="75"/>
      <c r="AG204" s="75"/>
      <c r="AH204" s="75"/>
      <c r="AI204" s="75"/>
      <c r="AJ204" s="75"/>
      <c r="AK204" s="75"/>
      <c r="AL204" s="75"/>
      <c r="AM204" s="75"/>
      <c r="AN204" s="75"/>
      <c r="AO204" s="75"/>
      <c r="AP204" s="75"/>
      <c r="AQ204" s="75"/>
      <c r="AR204" s="75"/>
      <c r="AS204" s="75"/>
      <c r="AT204" s="75"/>
      <c r="AU204" s="75"/>
      <c r="AV204" s="75"/>
      <c r="AW204" s="75"/>
      <c r="AX204" s="75"/>
      <c r="AY204" s="75"/>
      <c r="AZ204" s="75"/>
      <c r="BA204" s="75"/>
      <c r="BB204" s="75"/>
      <c r="BC204" s="75"/>
      <c r="BD204" s="75"/>
      <c r="BE204" s="75"/>
      <c r="BF204" s="75"/>
      <c r="BG204" s="75"/>
      <c r="BH204" s="75"/>
    </row>
    <row r="205" spans="1:60" x14ac:dyDescent="0.25">
      <c r="A205" s="75"/>
      <c r="J205" s="75"/>
      <c r="K205" s="75"/>
      <c r="L205" s="75"/>
      <c r="M205" s="75"/>
      <c r="N205" s="75"/>
      <c r="O205" s="75"/>
      <c r="P205" s="75"/>
      <c r="Q205" s="75"/>
      <c r="R205" s="75"/>
      <c r="S205" s="75"/>
      <c r="T205" s="75"/>
      <c r="U205" s="75"/>
      <c r="V205" s="75"/>
      <c r="W205" s="75"/>
      <c r="X205" s="75"/>
      <c r="Y205" s="75"/>
      <c r="Z205" s="75"/>
      <c r="AA205" s="75"/>
      <c r="AB205" s="75"/>
      <c r="AC205" s="75"/>
      <c r="AD205" s="75"/>
      <c r="AE205" s="75"/>
      <c r="AF205" s="75"/>
      <c r="AG205" s="75"/>
      <c r="AH205" s="75"/>
      <c r="AI205" s="75"/>
      <c r="AJ205" s="75"/>
      <c r="AK205" s="75"/>
      <c r="AL205" s="75"/>
      <c r="AM205" s="75"/>
      <c r="AN205" s="75"/>
      <c r="AO205" s="75"/>
      <c r="AP205" s="75"/>
      <c r="AQ205" s="75"/>
      <c r="AR205" s="75"/>
      <c r="AS205" s="75"/>
      <c r="AT205" s="75"/>
      <c r="AU205" s="75"/>
      <c r="AV205" s="75"/>
      <c r="AW205" s="75"/>
      <c r="AX205" s="75"/>
      <c r="AY205" s="75"/>
      <c r="AZ205" s="75"/>
      <c r="BA205" s="75"/>
      <c r="BB205" s="75"/>
      <c r="BC205" s="75"/>
      <c r="BD205" s="75"/>
      <c r="BE205" s="75"/>
      <c r="BF205" s="75"/>
      <c r="BG205" s="75"/>
      <c r="BH205" s="75"/>
    </row>
    <row r="206" spans="1:60" x14ac:dyDescent="0.25">
      <c r="A206" s="75"/>
      <c r="J206" s="75"/>
      <c r="K206" s="75"/>
      <c r="L206" s="75"/>
      <c r="M206" s="75"/>
      <c r="N206" s="75"/>
      <c r="O206" s="75"/>
      <c r="P206" s="75"/>
      <c r="Q206" s="75"/>
      <c r="R206" s="75"/>
      <c r="S206" s="75"/>
      <c r="T206" s="75"/>
      <c r="U206" s="75"/>
      <c r="V206" s="75"/>
      <c r="W206" s="75"/>
      <c r="X206" s="75"/>
      <c r="Y206" s="75"/>
      <c r="Z206" s="75"/>
      <c r="AA206" s="75"/>
      <c r="AB206" s="75"/>
      <c r="AC206" s="75"/>
      <c r="AD206" s="75"/>
      <c r="AE206" s="75"/>
      <c r="AF206" s="75"/>
      <c r="AG206" s="75"/>
      <c r="AH206" s="75"/>
      <c r="AI206" s="75"/>
      <c r="AJ206" s="75"/>
      <c r="AK206" s="75"/>
      <c r="AL206" s="75"/>
      <c r="AM206" s="75"/>
      <c r="AN206" s="75"/>
      <c r="AO206" s="75"/>
      <c r="AP206" s="75"/>
      <c r="AQ206" s="75"/>
      <c r="AR206" s="75"/>
      <c r="AS206" s="75"/>
      <c r="AT206" s="75"/>
      <c r="AU206" s="75"/>
      <c r="AV206" s="75"/>
      <c r="AW206" s="75"/>
      <c r="AX206" s="75"/>
      <c r="AY206" s="75"/>
      <c r="AZ206" s="75"/>
      <c r="BA206" s="75"/>
      <c r="BB206" s="75"/>
      <c r="BC206" s="75"/>
      <c r="BD206" s="75"/>
      <c r="BE206" s="75"/>
      <c r="BF206" s="75"/>
      <c r="BG206" s="75"/>
      <c r="BH206" s="75"/>
    </row>
    <row r="207" spans="1:60" x14ac:dyDescent="0.25">
      <c r="A207" s="75"/>
      <c r="J207" s="75"/>
      <c r="K207" s="75"/>
      <c r="L207" s="75"/>
      <c r="M207" s="75"/>
      <c r="N207" s="75"/>
      <c r="O207" s="75"/>
      <c r="P207" s="75"/>
      <c r="Q207" s="75"/>
      <c r="R207" s="75"/>
      <c r="S207" s="75"/>
      <c r="T207" s="75"/>
      <c r="U207" s="75"/>
      <c r="V207" s="75"/>
      <c r="W207" s="75"/>
      <c r="X207" s="75"/>
      <c r="Y207" s="75"/>
      <c r="Z207" s="75"/>
      <c r="AA207" s="75"/>
      <c r="AB207" s="75"/>
      <c r="AC207" s="75"/>
      <c r="AD207" s="75"/>
      <c r="AE207" s="75"/>
      <c r="AF207" s="75"/>
      <c r="AG207" s="75"/>
      <c r="AH207" s="75"/>
      <c r="AI207" s="75"/>
      <c r="AJ207" s="75"/>
      <c r="AK207" s="75"/>
      <c r="AL207" s="75"/>
      <c r="AM207" s="75"/>
      <c r="AN207" s="75"/>
      <c r="AO207" s="75"/>
      <c r="AP207" s="75"/>
      <c r="AQ207" s="75"/>
      <c r="AR207" s="75"/>
      <c r="AS207" s="75"/>
      <c r="AT207" s="75"/>
      <c r="AU207" s="75"/>
      <c r="AV207" s="75"/>
      <c r="AW207" s="75"/>
      <c r="AX207" s="75"/>
      <c r="AY207" s="75"/>
      <c r="AZ207" s="75"/>
      <c r="BA207" s="75"/>
      <c r="BB207" s="75"/>
      <c r="BC207" s="75"/>
      <c r="BD207" s="75"/>
      <c r="BE207" s="75"/>
      <c r="BF207" s="75"/>
      <c r="BG207" s="75"/>
      <c r="BH207" s="75"/>
    </row>
    <row r="208" spans="1:60" x14ac:dyDescent="0.25">
      <c r="A208" s="75"/>
      <c r="J208" s="75"/>
      <c r="K208" s="75"/>
      <c r="L208" s="75"/>
      <c r="M208" s="75"/>
      <c r="N208" s="75"/>
      <c r="O208" s="75"/>
      <c r="P208" s="75"/>
      <c r="Q208" s="75"/>
      <c r="R208" s="75"/>
      <c r="S208" s="75"/>
      <c r="T208" s="75"/>
      <c r="U208" s="75"/>
      <c r="V208" s="75"/>
      <c r="W208" s="75"/>
      <c r="X208" s="75"/>
      <c r="Y208" s="75"/>
      <c r="Z208" s="75"/>
      <c r="AA208" s="75"/>
      <c r="AB208" s="75"/>
      <c r="AC208" s="75"/>
      <c r="AD208" s="75"/>
      <c r="AE208" s="75"/>
      <c r="AF208" s="75"/>
      <c r="AG208" s="75"/>
      <c r="AH208" s="75"/>
      <c r="AI208" s="75"/>
      <c r="AJ208" s="75"/>
      <c r="AK208" s="75"/>
      <c r="AL208" s="75"/>
      <c r="AM208" s="75"/>
      <c r="AN208" s="75"/>
      <c r="AO208" s="75"/>
      <c r="AP208" s="75"/>
      <c r="AQ208" s="75"/>
      <c r="AR208" s="75"/>
      <c r="AS208" s="75"/>
      <c r="AT208" s="75"/>
      <c r="AU208" s="75"/>
      <c r="AV208" s="75"/>
      <c r="AW208" s="75"/>
      <c r="AX208" s="75"/>
      <c r="AY208" s="75"/>
      <c r="AZ208" s="75"/>
      <c r="BA208" s="75"/>
      <c r="BB208" s="75"/>
      <c r="BC208" s="75"/>
      <c r="BD208" s="75"/>
      <c r="BE208" s="75"/>
      <c r="BF208" s="75"/>
      <c r="BG208" s="75"/>
      <c r="BH208" s="75"/>
    </row>
    <row r="209" spans="1:60" x14ac:dyDescent="0.25">
      <c r="A209" s="75"/>
      <c r="J209" s="75"/>
      <c r="K209" s="75"/>
      <c r="L209" s="75"/>
      <c r="M209" s="75"/>
      <c r="N209" s="75"/>
      <c r="O209" s="75"/>
      <c r="P209" s="75"/>
      <c r="Q209" s="75"/>
      <c r="R209" s="75"/>
      <c r="S209" s="75"/>
      <c r="T209" s="75"/>
      <c r="U209" s="75"/>
      <c r="V209" s="75"/>
      <c r="W209" s="75"/>
      <c r="X209" s="75"/>
      <c r="Y209" s="75"/>
      <c r="Z209" s="75"/>
      <c r="AA209" s="75"/>
      <c r="AB209" s="75"/>
      <c r="AC209" s="75"/>
      <c r="AD209" s="75"/>
      <c r="AE209" s="75"/>
      <c r="AF209" s="75"/>
      <c r="AG209" s="75"/>
      <c r="AH209" s="75"/>
      <c r="AI209" s="75"/>
      <c r="AJ209" s="75"/>
      <c r="AK209" s="75"/>
      <c r="AL209" s="75"/>
      <c r="AM209" s="75"/>
      <c r="AN209" s="75"/>
      <c r="AO209" s="75"/>
      <c r="AP209" s="75"/>
      <c r="AQ209" s="75"/>
      <c r="AR209" s="75"/>
      <c r="AS209" s="75"/>
      <c r="AT209" s="75"/>
      <c r="AU209" s="75"/>
      <c r="AV209" s="75"/>
      <c r="AW209" s="75"/>
      <c r="AX209" s="75"/>
      <c r="AY209" s="75"/>
      <c r="AZ209" s="75"/>
      <c r="BA209" s="75"/>
      <c r="BB209" s="75"/>
      <c r="BC209" s="75"/>
      <c r="BD209" s="75"/>
      <c r="BE209" s="75"/>
      <c r="BF209" s="75"/>
      <c r="BG209" s="75"/>
      <c r="BH209" s="75"/>
    </row>
    <row r="210" spans="1:60" x14ac:dyDescent="0.25">
      <c r="A210" s="75"/>
      <c r="J210" s="75"/>
      <c r="K210" s="75"/>
      <c r="L210" s="75"/>
      <c r="M210" s="75"/>
      <c r="N210" s="75"/>
      <c r="O210" s="75"/>
      <c r="P210" s="75"/>
      <c r="Q210" s="75"/>
      <c r="R210" s="75"/>
      <c r="S210" s="75"/>
      <c r="T210" s="75"/>
      <c r="U210" s="75"/>
      <c r="V210" s="75"/>
      <c r="W210" s="75"/>
      <c r="X210" s="75"/>
      <c r="Y210" s="75"/>
      <c r="Z210" s="75"/>
      <c r="AA210" s="75"/>
      <c r="AB210" s="75"/>
      <c r="AC210" s="75"/>
      <c r="AD210" s="75"/>
      <c r="AE210" s="75"/>
      <c r="AF210" s="75"/>
      <c r="AG210" s="75"/>
      <c r="AH210" s="75"/>
      <c r="AI210" s="75"/>
      <c r="AJ210" s="75"/>
      <c r="AK210" s="75"/>
      <c r="AL210" s="75"/>
      <c r="AM210" s="75"/>
      <c r="AN210" s="75"/>
      <c r="AO210" s="75"/>
      <c r="AP210" s="75"/>
      <c r="AQ210" s="75"/>
      <c r="AR210" s="75"/>
      <c r="AS210" s="75"/>
      <c r="AT210" s="75"/>
      <c r="AU210" s="75"/>
      <c r="AV210" s="75"/>
      <c r="AW210" s="75"/>
      <c r="AX210" s="75"/>
      <c r="AY210" s="75"/>
      <c r="AZ210" s="75"/>
      <c r="BA210" s="75"/>
      <c r="BB210" s="75"/>
      <c r="BC210" s="75"/>
      <c r="BD210" s="75"/>
      <c r="BE210" s="75"/>
      <c r="BF210" s="75"/>
      <c r="BG210" s="75"/>
      <c r="BH210" s="75"/>
    </row>
    <row r="211" spans="1:60" x14ac:dyDescent="0.25">
      <c r="A211" s="75"/>
      <c r="J211" s="75"/>
      <c r="K211" s="75"/>
      <c r="L211" s="75"/>
      <c r="M211" s="75"/>
      <c r="N211" s="75"/>
      <c r="O211" s="75"/>
      <c r="P211" s="75"/>
      <c r="Q211" s="75"/>
      <c r="R211" s="75"/>
      <c r="S211" s="75"/>
      <c r="T211" s="75"/>
      <c r="U211" s="75"/>
      <c r="V211" s="75"/>
      <c r="W211" s="75"/>
      <c r="X211" s="75"/>
      <c r="Y211" s="75"/>
      <c r="Z211" s="75"/>
      <c r="AA211" s="75"/>
      <c r="AB211" s="75"/>
      <c r="AC211" s="75"/>
      <c r="AD211" s="75"/>
      <c r="AE211" s="75"/>
      <c r="AF211" s="75"/>
      <c r="AG211" s="75"/>
      <c r="AH211" s="75"/>
      <c r="AI211" s="75"/>
      <c r="AJ211" s="75"/>
      <c r="AK211" s="75"/>
      <c r="AL211" s="75"/>
      <c r="AM211" s="75"/>
      <c r="AN211" s="75"/>
      <c r="AO211" s="75"/>
      <c r="AP211" s="75"/>
      <c r="AQ211" s="75"/>
      <c r="AR211" s="75"/>
      <c r="AS211" s="75"/>
      <c r="AT211" s="75"/>
      <c r="AU211" s="75"/>
      <c r="AV211" s="75"/>
      <c r="AW211" s="75"/>
      <c r="AX211" s="75"/>
      <c r="AY211" s="75"/>
      <c r="AZ211" s="75"/>
      <c r="BA211" s="75"/>
      <c r="BB211" s="75"/>
      <c r="BC211" s="75"/>
      <c r="BD211" s="75"/>
      <c r="BE211" s="75"/>
      <c r="BF211" s="75"/>
      <c r="BG211" s="75"/>
      <c r="BH211" s="75"/>
    </row>
    <row r="212" spans="1:60" x14ac:dyDescent="0.25">
      <c r="A212" s="75"/>
      <c r="J212" s="75"/>
      <c r="K212" s="75"/>
      <c r="L212" s="75"/>
      <c r="M212" s="75"/>
      <c r="N212" s="75"/>
      <c r="O212" s="75"/>
      <c r="P212" s="75"/>
      <c r="Q212" s="75"/>
      <c r="R212" s="75"/>
      <c r="S212" s="75"/>
      <c r="T212" s="75"/>
      <c r="U212" s="75"/>
      <c r="V212" s="75"/>
      <c r="W212" s="75"/>
      <c r="X212" s="75"/>
      <c r="Y212" s="75"/>
      <c r="Z212" s="75"/>
      <c r="AA212" s="75"/>
      <c r="AB212" s="75"/>
      <c r="AC212" s="75"/>
      <c r="AD212" s="75"/>
      <c r="AE212" s="75"/>
      <c r="AF212" s="75"/>
      <c r="AG212" s="75"/>
      <c r="AH212" s="75"/>
      <c r="AI212" s="75"/>
      <c r="AJ212" s="75"/>
      <c r="AK212" s="75"/>
      <c r="AL212" s="75"/>
      <c r="AM212" s="75"/>
      <c r="AN212" s="75"/>
      <c r="AO212" s="75"/>
      <c r="AP212" s="75"/>
      <c r="AQ212" s="75"/>
      <c r="AR212" s="75"/>
      <c r="AS212" s="75"/>
      <c r="AT212" s="75"/>
      <c r="AU212" s="75"/>
      <c r="AV212" s="75"/>
      <c r="AW212" s="75"/>
      <c r="AX212" s="75"/>
      <c r="AY212" s="75"/>
      <c r="AZ212" s="75"/>
      <c r="BA212" s="75"/>
      <c r="BB212" s="75"/>
      <c r="BC212" s="75"/>
      <c r="BD212" s="75"/>
      <c r="BE212" s="75"/>
      <c r="BF212" s="75"/>
      <c r="BG212" s="75"/>
      <c r="BH212" s="75"/>
    </row>
    <row r="213" spans="1:60" x14ac:dyDescent="0.25">
      <c r="A213" s="75"/>
      <c r="J213" s="75"/>
      <c r="K213" s="75"/>
      <c r="L213" s="75"/>
      <c r="M213" s="75"/>
      <c r="N213" s="75"/>
      <c r="O213" s="75"/>
      <c r="P213" s="75"/>
      <c r="Q213" s="75"/>
      <c r="R213" s="75"/>
      <c r="S213" s="75"/>
      <c r="T213" s="75"/>
      <c r="U213" s="75"/>
      <c r="V213" s="75"/>
      <c r="W213" s="75"/>
      <c r="X213" s="75"/>
      <c r="Y213" s="75"/>
      <c r="Z213" s="75"/>
      <c r="AA213" s="75"/>
      <c r="AB213" s="75"/>
      <c r="AC213" s="75"/>
      <c r="AD213" s="75"/>
      <c r="AE213" s="75"/>
      <c r="AF213" s="75"/>
      <c r="AG213" s="75"/>
      <c r="AH213" s="75"/>
      <c r="AI213" s="75"/>
      <c r="AJ213" s="75"/>
      <c r="AK213" s="75"/>
      <c r="AL213" s="75"/>
      <c r="AM213" s="75"/>
      <c r="AN213" s="75"/>
      <c r="AO213" s="75"/>
      <c r="AP213" s="75"/>
      <c r="AQ213" s="75"/>
      <c r="AR213" s="75"/>
      <c r="AS213" s="75"/>
      <c r="AT213" s="75"/>
      <c r="AU213" s="75"/>
      <c r="AV213" s="75"/>
      <c r="AW213" s="75"/>
      <c r="AX213" s="75"/>
      <c r="AY213" s="75"/>
      <c r="AZ213" s="75"/>
      <c r="BA213" s="75"/>
      <c r="BB213" s="75"/>
      <c r="BC213" s="75"/>
      <c r="BD213" s="75"/>
      <c r="BE213" s="75"/>
      <c r="BF213" s="75"/>
      <c r="BG213" s="75"/>
      <c r="BH213" s="75"/>
    </row>
    <row r="214" spans="1:60" x14ac:dyDescent="0.25">
      <c r="A214" s="75"/>
      <c r="J214" s="75"/>
      <c r="K214" s="75"/>
      <c r="L214" s="75"/>
      <c r="M214" s="75"/>
      <c r="N214" s="75"/>
      <c r="O214" s="75"/>
      <c r="P214" s="75"/>
      <c r="Q214" s="75"/>
      <c r="R214" s="75"/>
      <c r="S214" s="75"/>
      <c r="T214" s="75"/>
      <c r="U214" s="75"/>
      <c r="V214" s="75"/>
      <c r="W214" s="75"/>
      <c r="X214" s="75"/>
      <c r="Y214" s="75"/>
      <c r="Z214" s="75"/>
      <c r="AA214" s="75"/>
      <c r="AB214" s="75"/>
      <c r="AC214" s="75"/>
      <c r="AD214" s="75"/>
      <c r="AE214" s="75"/>
      <c r="AF214" s="75"/>
      <c r="AG214" s="75"/>
      <c r="AH214" s="75"/>
      <c r="AI214" s="75"/>
      <c r="AJ214" s="75"/>
      <c r="AK214" s="75"/>
      <c r="AL214" s="75"/>
      <c r="AM214" s="75"/>
      <c r="AN214" s="75"/>
      <c r="AO214" s="75"/>
      <c r="AP214" s="75"/>
      <c r="AQ214" s="75"/>
      <c r="AR214" s="75"/>
      <c r="AS214" s="75"/>
      <c r="AT214" s="75"/>
      <c r="AU214" s="75"/>
      <c r="AV214" s="75"/>
      <c r="AW214" s="75"/>
      <c r="AX214" s="75"/>
      <c r="AY214" s="75"/>
      <c r="AZ214" s="75"/>
      <c r="BA214" s="75"/>
      <c r="BB214" s="75"/>
      <c r="BC214" s="75"/>
      <c r="BD214" s="75"/>
      <c r="BE214" s="75"/>
      <c r="BF214" s="75"/>
      <c r="BG214" s="75"/>
      <c r="BH214" s="75"/>
    </row>
    <row r="215" spans="1:60" x14ac:dyDescent="0.25">
      <c r="A215" s="75"/>
      <c r="J215" s="75"/>
      <c r="K215" s="75"/>
      <c r="L215" s="75"/>
      <c r="M215" s="75"/>
      <c r="N215" s="75"/>
      <c r="O215" s="75"/>
      <c r="P215" s="75"/>
      <c r="Q215" s="75"/>
      <c r="R215" s="75"/>
      <c r="S215" s="75"/>
      <c r="T215" s="75"/>
      <c r="U215" s="75"/>
      <c r="V215" s="75"/>
      <c r="W215" s="75"/>
      <c r="X215" s="75"/>
      <c r="Y215" s="75"/>
      <c r="Z215" s="75"/>
      <c r="AA215" s="75"/>
      <c r="AB215" s="75"/>
      <c r="AC215" s="75"/>
      <c r="AD215" s="75"/>
      <c r="AE215" s="75"/>
      <c r="AF215" s="75"/>
      <c r="AG215" s="75"/>
      <c r="AH215" s="75"/>
      <c r="AI215" s="75"/>
      <c r="AJ215" s="75"/>
      <c r="AK215" s="75"/>
      <c r="AL215" s="75"/>
      <c r="AM215" s="75"/>
      <c r="AN215" s="75"/>
      <c r="AO215" s="75"/>
      <c r="AP215" s="75"/>
      <c r="AQ215" s="75"/>
      <c r="AR215" s="75"/>
      <c r="AS215" s="75"/>
      <c r="AT215" s="75"/>
      <c r="AU215" s="75"/>
      <c r="AV215" s="75"/>
      <c r="AW215" s="75"/>
      <c r="AX215" s="75"/>
      <c r="AY215" s="75"/>
      <c r="AZ215" s="75"/>
      <c r="BA215" s="75"/>
      <c r="BB215" s="75"/>
      <c r="BC215" s="75"/>
      <c r="BD215" s="75"/>
      <c r="BE215" s="75"/>
      <c r="BF215" s="75"/>
      <c r="BG215" s="75"/>
      <c r="BH215" s="75"/>
    </row>
    <row r="216" spans="1:60" x14ac:dyDescent="0.25">
      <c r="A216" s="75"/>
      <c r="J216" s="75"/>
      <c r="K216" s="75"/>
      <c r="L216" s="75"/>
      <c r="M216" s="75"/>
      <c r="N216" s="75"/>
      <c r="O216" s="75"/>
      <c r="P216" s="75"/>
      <c r="Q216" s="75"/>
      <c r="R216" s="75"/>
      <c r="S216" s="75"/>
      <c r="T216" s="75"/>
      <c r="U216" s="75"/>
      <c r="V216" s="75"/>
      <c r="W216" s="75"/>
      <c r="X216" s="75"/>
      <c r="Y216" s="75"/>
      <c r="Z216" s="75"/>
      <c r="AA216" s="75"/>
      <c r="AB216" s="75"/>
      <c r="AC216" s="75"/>
      <c r="AD216" s="75"/>
      <c r="AE216" s="75"/>
      <c r="AF216" s="75"/>
      <c r="AG216" s="75"/>
      <c r="AH216" s="75"/>
      <c r="AI216" s="75"/>
      <c r="AJ216" s="75"/>
      <c r="AK216" s="75"/>
      <c r="AL216" s="75"/>
      <c r="AM216" s="75"/>
      <c r="AN216" s="75"/>
      <c r="AO216" s="75"/>
      <c r="AP216" s="75"/>
      <c r="AQ216" s="75"/>
      <c r="AR216" s="75"/>
      <c r="AS216" s="75"/>
      <c r="AT216" s="75"/>
      <c r="AU216" s="75"/>
      <c r="AV216" s="75"/>
      <c r="AW216" s="75"/>
      <c r="AX216" s="75"/>
      <c r="AY216" s="75"/>
      <c r="AZ216" s="75"/>
      <c r="BA216" s="75"/>
      <c r="BB216" s="75"/>
      <c r="BC216" s="75"/>
      <c r="BD216" s="75"/>
      <c r="BE216" s="75"/>
      <c r="BF216" s="75"/>
      <c r="BG216" s="75"/>
      <c r="BH216" s="75"/>
    </row>
    <row r="217" spans="1:60" x14ac:dyDescent="0.25">
      <c r="A217" s="75"/>
      <c r="J217" s="75"/>
      <c r="K217" s="75"/>
      <c r="L217" s="75"/>
      <c r="M217" s="75"/>
      <c r="N217" s="75"/>
      <c r="O217" s="75"/>
      <c r="P217" s="75"/>
      <c r="Q217" s="75"/>
      <c r="R217" s="75"/>
      <c r="S217" s="75"/>
      <c r="T217" s="75"/>
      <c r="U217" s="75"/>
      <c r="V217" s="75"/>
      <c r="W217" s="75"/>
      <c r="X217" s="75"/>
      <c r="Y217" s="75"/>
      <c r="Z217" s="75"/>
      <c r="AA217" s="75"/>
      <c r="AB217" s="75"/>
      <c r="AC217" s="75"/>
      <c r="AD217" s="75"/>
      <c r="AE217" s="75"/>
      <c r="AF217" s="75"/>
      <c r="AG217" s="75"/>
      <c r="AH217" s="75"/>
      <c r="AI217" s="75"/>
      <c r="AJ217" s="75"/>
      <c r="AK217" s="75"/>
      <c r="AL217" s="75"/>
      <c r="AM217" s="75"/>
      <c r="AN217" s="75"/>
      <c r="AO217" s="75"/>
      <c r="AP217" s="75"/>
      <c r="AQ217" s="75"/>
      <c r="AR217" s="75"/>
      <c r="AS217" s="75"/>
      <c r="AT217" s="75"/>
      <c r="AU217" s="75"/>
      <c r="AV217" s="75"/>
      <c r="AW217" s="75"/>
      <c r="AX217" s="75"/>
      <c r="AY217" s="75"/>
      <c r="AZ217" s="75"/>
      <c r="BA217" s="75"/>
      <c r="BB217" s="75"/>
      <c r="BC217" s="75"/>
      <c r="BD217" s="75"/>
      <c r="BE217" s="75"/>
      <c r="BF217" s="75"/>
      <c r="BG217" s="75"/>
      <c r="BH217" s="75"/>
    </row>
    <row r="218" spans="1:60" x14ac:dyDescent="0.25">
      <c r="A218" s="75"/>
      <c r="J218" s="75"/>
      <c r="K218" s="75"/>
      <c r="L218" s="75"/>
      <c r="M218" s="75"/>
      <c r="N218" s="75"/>
      <c r="O218" s="75"/>
      <c r="P218" s="75"/>
      <c r="Q218" s="75"/>
      <c r="R218" s="75"/>
      <c r="S218" s="75"/>
      <c r="T218" s="75"/>
      <c r="U218" s="75"/>
      <c r="V218" s="75"/>
      <c r="W218" s="75"/>
      <c r="X218" s="75"/>
      <c r="Y218" s="75"/>
      <c r="Z218" s="75"/>
      <c r="AA218" s="75"/>
      <c r="AB218" s="75"/>
      <c r="AC218" s="75"/>
      <c r="AD218" s="75"/>
      <c r="AE218" s="75"/>
      <c r="AF218" s="75"/>
      <c r="AG218" s="75"/>
      <c r="AH218" s="75"/>
      <c r="AI218" s="75"/>
      <c r="AJ218" s="75"/>
      <c r="AK218" s="75"/>
      <c r="AL218" s="75"/>
      <c r="AM218" s="75"/>
      <c r="AN218" s="75"/>
      <c r="AO218" s="75"/>
      <c r="AP218" s="75"/>
      <c r="AQ218" s="75"/>
      <c r="AR218" s="75"/>
      <c r="AS218" s="75"/>
      <c r="AT218" s="75"/>
      <c r="AU218" s="75"/>
      <c r="AV218" s="75"/>
      <c r="AW218" s="75"/>
      <c r="AX218" s="75"/>
      <c r="AY218" s="75"/>
      <c r="AZ218" s="75"/>
      <c r="BA218" s="75"/>
      <c r="BB218" s="75"/>
      <c r="BC218" s="75"/>
      <c r="BD218" s="75"/>
      <c r="BE218" s="75"/>
      <c r="BF218" s="75"/>
      <c r="BG218" s="75"/>
      <c r="BH218" s="75"/>
    </row>
    <row r="219" spans="1:60" x14ac:dyDescent="0.25">
      <c r="A219" s="75"/>
      <c r="J219" s="75"/>
      <c r="K219" s="75"/>
      <c r="L219" s="75"/>
      <c r="M219" s="75"/>
      <c r="N219" s="75"/>
      <c r="O219" s="75"/>
      <c r="P219" s="75"/>
      <c r="Q219" s="75"/>
      <c r="R219" s="75"/>
      <c r="S219" s="75"/>
      <c r="T219" s="75"/>
      <c r="U219" s="75"/>
      <c r="V219" s="75"/>
      <c r="W219" s="75"/>
      <c r="X219" s="75"/>
      <c r="Y219" s="75"/>
      <c r="Z219" s="75"/>
      <c r="AA219" s="75"/>
      <c r="AB219" s="75"/>
      <c r="AC219" s="75"/>
      <c r="AD219" s="75"/>
      <c r="AE219" s="75"/>
      <c r="AF219" s="75"/>
      <c r="AG219" s="75"/>
      <c r="AH219" s="75"/>
      <c r="AI219" s="75"/>
      <c r="AJ219" s="75"/>
      <c r="AK219" s="75"/>
      <c r="AL219" s="75"/>
      <c r="AM219" s="75"/>
      <c r="AN219" s="75"/>
      <c r="AO219" s="75"/>
      <c r="AP219" s="75"/>
      <c r="AQ219" s="75"/>
      <c r="AR219" s="75"/>
      <c r="AS219" s="75"/>
      <c r="AT219" s="75"/>
      <c r="AU219" s="75"/>
      <c r="AV219" s="75"/>
      <c r="AW219" s="75"/>
      <c r="AX219" s="75"/>
      <c r="AY219" s="75"/>
      <c r="AZ219" s="75"/>
      <c r="BA219" s="75"/>
      <c r="BB219" s="75"/>
      <c r="BC219" s="75"/>
      <c r="BD219" s="75"/>
      <c r="BE219" s="75"/>
      <c r="BF219" s="75"/>
      <c r="BG219" s="75"/>
      <c r="BH219" s="75"/>
    </row>
    <row r="220" spans="1:60" x14ac:dyDescent="0.25">
      <c r="A220" s="75"/>
      <c r="J220" s="75"/>
      <c r="K220" s="75"/>
      <c r="L220" s="75"/>
      <c r="M220" s="75"/>
      <c r="N220" s="75"/>
      <c r="O220" s="75"/>
      <c r="P220" s="75"/>
      <c r="Q220" s="75"/>
      <c r="R220" s="75"/>
      <c r="S220" s="75"/>
      <c r="T220" s="75"/>
      <c r="U220" s="75"/>
      <c r="V220" s="75"/>
      <c r="W220" s="75"/>
      <c r="X220" s="75"/>
      <c r="Y220" s="75"/>
      <c r="Z220" s="75"/>
      <c r="AA220" s="75"/>
      <c r="AB220" s="75"/>
      <c r="AC220" s="75"/>
      <c r="AD220" s="75"/>
      <c r="AE220" s="75"/>
      <c r="AF220" s="75"/>
      <c r="AG220" s="75"/>
      <c r="AH220" s="75"/>
      <c r="AI220" s="75"/>
      <c r="AJ220" s="75"/>
      <c r="AK220" s="75"/>
      <c r="AL220" s="75"/>
      <c r="AM220" s="75"/>
      <c r="AN220" s="75"/>
      <c r="AO220" s="75"/>
      <c r="AP220" s="75"/>
      <c r="AQ220" s="75"/>
      <c r="AR220" s="75"/>
      <c r="AS220" s="75"/>
      <c r="AT220" s="75"/>
      <c r="AU220" s="75"/>
      <c r="AV220" s="75"/>
      <c r="AW220" s="75"/>
      <c r="AX220" s="75"/>
      <c r="AY220" s="75"/>
      <c r="AZ220" s="75"/>
      <c r="BA220" s="75"/>
      <c r="BB220" s="75"/>
      <c r="BC220" s="75"/>
      <c r="BD220" s="75"/>
      <c r="BE220" s="75"/>
      <c r="BF220" s="75"/>
      <c r="BG220" s="75"/>
      <c r="BH220" s="75"/>
    </row>
    <row r="221" spans="1:60" x14ac:dyDescent="0.25">
      <c r="A221" s="75"/>
      <c r="J221" s="75"/>
      <c r="K221" s="75"/>
      <c r="L221" s="75"/>
      <c r="M221" s="75"/>
      <c r="N221" s="75"/>
      <c r="O221" s="75"/>
      <c r="P221" s="75"/>
      <c r="Q221" s="75"/>
      <c r="R221" s="75"/>
      <c r="S221" s="75"/>
      <c r="T221" s="75"/>
      <c r="U221" s="75"/>
      <c r="V221" s="75"/>
      <c r="W221" s="75"/>
      <c r="X221" s="75"/>
      <c r="Y221" s="75"/>
      <c r="Z221" s="75"/>
      <c r="AA221" s="75"/>
      <c r="AB221" s="75"/>
      <c r="AC221" s="75"/>
      <c r="AD221" s="75"/>
      <c r="AE221" s="75"/>
      <c r="AF221" s="75"/>
      <c r="AG221" s="75"/>
      <c r="AH221" s="75"/>
      <c r="AI221" s="75"/>
      <c r="AJ221" s="75"/>
      <c r="AK221" s="75"/>
      <c r="AL221" s="75"/>
      <c r="AM221" s="75"/>
      <c r="AN221" s="75"/>
      <c r="AO221" s="75"/>
      <c r="AP221" s="75"/>
      <c r="AQ221" s="75"/>
      <c r="AR221" s="75"/>
      <c r="AS221" s="75"/>
      <c r="AT221" s="75"/>
      <c r="AU221" s="75"/>
      <c r="AV221" s="75"/>
      <c r="AW221" s="75"/>
      <c r="AX221" s="75"/>
      <c r="AY221" s="75"/>
      <c r="AZ221" s="75"/>
      <c r="BA221" s="75"/>
      <c r="BB221" s="75"/>
      <c r="BC221" s="75"/>
      <c r="BD221" s="75"/>
      <c r="BE221" s="75"/>
      <c r="BF221" s="75"/>
      <c r="BG221" s="75"/>
      <c r="BH221" s="75"/>
    </row>
    <row r="222" spans="1:60" x14ac:dyDescent="0.25">
      <c r="A222" s="75"/>
      <c r="J222" s="75"/>
      <c r="K222" s="75"/>
      <c r="L222" s="75"/>
      <c r="M222" s="75"/>
      <c r="N222" s="75"/>
      <c r="O222" s="75"/>
      <c r="P222" s="75"/>
      <c r="Q222" s="75"/>
      <c r="R222" s="75"/>
      <c r="S222" s="75"/>
      <c r="T222" s="75"/>
      <c r="U222" s="75"/>
      <c r="V222" s="75"/>
      <c r="W222" s="75"/>
      <c r="X222" s="75"/>
      <c r="Y222" s="75"/>
      <c r="Z222" s="75"/>
      <c r="AA222" s="75"/>
      <c r="AB222" s="75"/>
      <c r="AC222" s="75"/>
      <c r="AD222" s="75"/>
      <c r="AE222" s="75"/>
      <c r="AF222" s="75"/>
      <c r="AG222" s="75"/>
      <c r="AH222" s="75"/>
      <c r="AI222" s="75"/>
      <c r="AJ222" s="75"/>
      <c r="AK222" s="75"/>
      <c r="AL222" s="75"/>
      <c r="AM222" s="75"/>
      <c r="AN222" s="75"/>
      <c r="AO222" s="75"/>
      <c r="AP222" s="75"/>
      <c r="AQ222" s="75"/>
      <c r="AR222" s="75"/>
      <c r="AS222" s="75"/>
      <c r="AT222" s="75"/>
      <c r="AU222" s="75"/>
      <c r="AV222" s="75"/>
      <c r="AW222" s="75"/>
      <c r="AX222" s="75"/>
      <c r="AY222" s="75"/>
      <c r="AZ222" s="75"/>
      <c r="BA222" s="75"/>
      <c r="BB222" s="75"/>
      <c r="BC222" s="75"/>
      <c r="BD222" s="75"/>
      <c r="BE222" s="75"/>
      <c r="BF222" s="75"/>
      <c r="BG222" s="75"/>
      <c r="BH222" s="75"/>
    </row>
    <row r="223" spans="1:60" x14ac:dyDescent="0.25">
      <c r="A223" s="75"/>
      <c r="J223" s="75"/>
      <c r="K223" s="75"/>
      <c r="L223" s="75"/>
      <c r="M223" s="75"/>
      <c r="N223" s="75"/>
      <c r="O223" s="75"/>
      <c r="P223" s="75"/>
      <c r="Q223" s="75"/>
      <c r="R223" s="75"/>
      <c r="S223" s="75"/>
      <c r="T223" s="75"/>
      <c r="U223" s="75"/>
      <c r="V223" s="75"/>
      <c r="W223" s="75"/>
      <c r="X223" s="75"/>
      <c r="Y223" s="75"/>
      <c r="Z223" s="75"/>
      <c r="AA223" s="75"/>
      <c r="AB223" s="75"/>
      <c r="AC223" s="75"/>
      <c r="AD223" s="75"/>
      <c r="AE223" s="75"/>
      <c r="AF223" s="75"/>
      <c r="AG223" s="75"/>
      <c r="AH223" s="75"/>
      <c r="AI223" s="75"/>
      <c r="AJ223" s="75"/>
      <c r="AK223" s="75"/>
      <c r="AL223" s="75"/>
      <c r="AM223" s="75"/>
      <c r="AN223" s="75"/>
      <c r="AO223" s="75"/>
      <c r="AP223" s="75"/>
      <c r="AQ223" s="75"/>
      <c r="AR223" s="75"/>
      <c r="AS223" s="75"/>
      <c r="AT223" s="75"/>
      <c r="AU223" s="75"/>
      <c r="AV223" s="75"/>
      <c r="AW223" s="75"/>
      <c r="AX223" s="75"/>
      <c r="AY223" s="75"/>
      <c r="AZ223" s="75"/>
      <c r="BA223" s="75"/>
      <c r="BB223" s="75"/>
      <c r="BC223" s="75"/>
      <c r="BD223" s="75"/>
      <c r="BE223" s="75"/>
      <c r="BF223" s="75"/>
      <c r="BG223" s="75"/>
      <c r="BH223" s="75"/>
    </row>
    <row r="224" spans="1:60" x14ac:dyDescent="0.25">
      <c r="A224" s="75"/>
      <c r="J224" s="75"/>
      <c r="K224" s="75"/>
      <c r="L224" s="75"/>
      <c r="M224" s="75"/>
      <c r="N224" s="75"/>
      <c r="O224" s="75"/>
      <c r="P224" s="75"/>
      <c r="Q224" s="75"/>
      <c r="R224" s="75"/>
      <c r="S224" s="75"/>
      <c r="T224" s="75"/>
      <c r="U224" s="75"/>
      <c r="V224" s="75"/>
      <c r="W224" s="75"/>
      <c r="X224" s="75"/>
      <c r="Y224" s="75"/>
      <c r="Z224" s="75"/>
      <c r="AA224" s="75"/>
      <c r="AB224" s="75"/>
      <c r="AC224" s="75"/>
      <c r="AD224" s="75"/>
      <c r="AE224" s="75"/>
      <c r="AF224" s="75"/>
      <c r="AG224" s="75"/>
      <c r="AH224" s="75"/>
      <c r="AI224" s="75"/>
      <c r="AJ224" s="75"/>
      <c r="AK224" s="75"/>
      <c r="AL224" s="75"/>
      <c r="AM224" s="75"/>
      <c r="AN224" s="75"/>
      <c r="AO224" s="75"/>
      <c r="AP224" s="75"/>
      <c r="AQ224" s="75"/>
      <c r="AR224" s="75"/>
      <c r="AS224" s="75"/>
      <c r="AT224" s="75"/>
      <c r="AU224" s="75"/>
      <c r="AV224" s="75"/>
      <c r="AW224" s="75"/>
      <c r="AX224" s="75"/>
      <c r="AY224" s="75"/>
      <c r="AZ224" s="75"/>
      <c r="BA224" s="75"/>
      <c r="BB224" s="75"/>
      <c r="BC224" s="75"/>
      <c r="BD224" s="75"/>
      <c r="BE224" s="75"/>
      <c r="BF224" s="75"/>
      <c r="BG224" s="75"/>
      <c r="BH224" s="75"/>
    </row>
    <row r="225" spans="1:60" x14ac:dyDescent="0.25">
      <c r="A225" s="75"/>
      <c r="J225" s="75"/>
      <c r="K225" s="75"/>
      <c r="L225" s="75"/>
      <c r="M225" s="75"/>
      <c r="N225" s="75"/>
      <c r="O225" s="75"/>
      <c r="P225" s="75"/>
      <c r="Q225" s="75"/>
      <c r="R225" s="75"/>
      <c r="S225" s="75"/>
      <c r="T225" s="75"/>
      <c r="U225" s="75"/>
      <c r="V225" s="75"/>
      <c r="W225" s="75"/>
      <c r="X225" s="75"/>
      <c r="Y225" s="75"/>
      <c r="Z225" s="75"/>
      <c r="AA225" s="75"/>
      <c r="AB225" s="75"/>
      <c r="AC225" s="75"/>
      <c r="AD225" s="75"/>
      <c r="AE225" s="75"/>
      <c r="AF225" s="75"/>
      <c r="AG225" s="75"/>
      <c r="AH225" s="75"/>
      <c r="AI225" s="75"/>
      <c r="AJ225" s="75"/>
      <c r="AK225" s="75"/>
      <c r="AL225" s="75"/>
      <c r="AM225" s="75"/>
      <c r="AN225" s="75"/>
      <c r="AO225" s="75"/>
      <c r="AP225" s="75"/>
      <c r="AQ225" s="75"/>
      <c r="AR225" s="75"/>
      <c r="AS225" s="75"/>
      <c r="AT225" s="75"/>
      <c r="AU225" s="75"/>
      <c r="AV225" s="75"/>
      <c r="AW225" s="75"/>
      <c r="AX225" s="75"/>
      <c r="AY225" s="75"/>
      <c r="AZ225" s="75"/>
      <c r="BA225" s="75"/>
      <c r="BB225" s="75"/>
      <c r="BC225" s="75"/>
      <c r="BD225" s="75"/>
      <c r="BE225" s="75"/>
      <c r="BF225" s="75"/>
      <c r="BG225" s="75"/>
      <c r="BH225" s="75"/>
    </row>
    <row r="226" spans="1:60" x14ac:dyDescent="0.25">
      <c r="A226" s="75"/>
      <c r="J226" s="75"/>
      <c r="K226" s="75"/>
      <c r="L226" s="75"/>
      <c r="M226" s="75"/>
      <c r="N226" s="75"/>
      <c r="O226" s="75"/>
      <c r="P226" s="75"/>
      <c r="Q226" s="75"/>
      <c r="R226" s="75"/>
      <c r="S226" s="75"/>
      <c r="T226" s="75"/>
      <c r="U226" s="75"/>
      <c r="V226" s="75"/>
      <c r="W226" s="75"/>
      <c r="X226" s="75"/>
      <c r="Y226" s="75"/>
      <c r="Z226" s="75"/>
      <c r="AA226" s="75"/>
      <c r="AB226" s="75"/>
      <c r="AC226" s="75"/>
      <c r="AD226" s="75"/>
      <c r="AE226" s="75"/>
      <c r="AF226" s="75"/>
      <c r="AG226" s="75"/>
      <c r="AH226" s="75"/>
      <c r="AI226" s="75"/>
      <c r="AJ226" s="75"/>
      <c r="AK226" s="75"/>
      <c r="AL226" s="75"/>
      <c r="AM226" s="75"/>
      <c r="AN226" s="75"/>
      <c r="AO226" s="75"/>
      <c r="AP226" s="75"/>
      <c r="AQ226" s="75"/>
      <c r="AR226" s="75"/>
      <c r="AS226" s="75"/>
      <c r="AT226" s="75"/>
      <c r="AU226" s="75"/>
      <c r="AV226" s="75"/>
      <c r="AW226" s="75"/>
      <c r="AX226" s="75"/>
      <c r="AY226" s="75"/>
      <c r="AZ226" s="75"/>
      <c r="BA226" s="75"/>
      <c r="BB226" s="75"/>
      <c r="BC226" s="75"/>
      <c r="BD226" s="75"/>
      <c r="BE226" s="75"/>
      <c r="BF226" s="75"/>
      <c r="BG226" s="75"/>
      <c r="BH226" s="75"/>
    </row>
    <row r="227" spans="1:60" x14ac:dyDescent="0.25">
      <c r="A227" s="75"/>
      <c r="J227" s="75"/>
      <c r="K227" s="75"/>
      <c r="L227" s="75"/>
      <c r="M227" s="75"/>
      <c r="N227" s="75"/>
      <c r="O227" s="75"/>
      <c r="P227" s="75"/>
      <c r="Q227" s="75"/>
      <c r="R227" s="75"/>
      <c r="S227" s="75"/>
      <c r="T227" s="75"/>
      <c r="U227" s="75"/>
      <c r="V227" s="75"/>
      <c r="W227" s="75"/>
      <c r="X227" s="75"/>
      <c r="Y227" s="75"/>
      <c r="Z227" s="75"/>
      <c r="AA227" s="75"/>
      <c r="AB227" s="75"/>
      <c r="AC227" s="75"/>
      <c r="AD227" s="75"/>
      <c r="AE227" s="75"/>
      <c r="AF227" s="75"/>
      <c r="AG227" s="75"/>
      <c r="AH227" s="75"/>
      <c r="AI227" s="75"/>
      <c r="AJ227" s="75"/>
      <c r="AK227" s="75"/>
      <c r="AL227" s="75"/>
      <c r="AM227" s="75"/>
      <c r="AN227" s="75"/>
      <c r="AO227" s="75"/>
      <c r="AP227" s="75"/>
      <c r="AQ227" s="75"/>
      <c r="AR227" s="75"/>
      <c r="AS227" s="75"/>
      <c r="AT227" s="75"/>
      <c r="AU227" s="75"/>
      <c r="AV227" s="75"/>
      <c r="AW227" s="75"/>
      <c r="AX227" s="75"/>
      <c r="AY227" s="75"/>
      <c r="AZ227" s="75"/>
      <c r="BA227" s="75"/>
      <c r="BB227" s="75"/>
      <c r="BC227" s="75"/>
      <c r="BD227" s="75"/>
      <c r="BE227" s="75"/>
      <c r="BF227" s="75"/>
      <c r="BG227" s="75"/>
      <c r="BH227" s="75"/>
    </row>
    <row r="228" spans="1:60" x14ac:dyDescent="0.25">
      <c r="A228" s="75"/>
      <c r="J228" s="75"/>
      <c r="K228" s="75"/>
      <c r="L228" s="75"/>
      <c r="M228" s="75"/>
      <c r="N228" s="75"/>
      <c r="O228" s="75"/>
      <c r="P228" s="75"/>
      <c r="Q228" s="75"/>
      <c r="R228" s="75"/>
      <c r="S228" s="75"/>
      <c r="T228" s="75"/>
      <c r="U228" s="75"/>
      <c r="V228" s="75"/>
      <c r="W228" s="75"/>
      <c r="X228" s="75"/>
      <c r="Y228" s="75"/>
      <c r="Z228" s="75"/>
      <c r="AA228" s="75"/>
      <c r="AB228" s="75"/>
      <c r="AC228" s="75"/>
      <c r="AD228" s="75"/>
      <c r="AE228" s="75"/>
      <c r="AF228" s="75"/>
      <c r="AG228" s="75"/>
      <c r="AH228" s="75"/>
      <c r="AI228" s="75"/>
      <c r="AJ228" s="75"/>
      <c r="AK228" s="75"/>
      <c r="AL228" s="75"/>
      <c r="AM228" s="75"/>
      <c r="AN228" s="75"/>
      <c r="AO228" s="75"/>
      <c r="AP228" s="75"/>
      <c r="AQ228" s="75"/>
      <c r="AR228" s="75"/>
      <c r="AS228" s="75"/>
      <c r="AT228" s="75"/>
      <c r="AU228" s="75"/>
      <c r="AV228" s="75"/>
      <c r="AW228" s="75"/>
      <c r="AX228" s="75"/>
      <c r="AY228" s="75"/>
      <c r="AZ228" s="75"/>
      <c r="BA228" s="75"/>
      <c r="BB228" s="75"/>
      <c r="BC228" s="75"/>
      <c r="BD228" s="75"/>
      <c r="BE228" s="75"/>
      <c r="BF228" s="75"/>
      <c r="BG228" s="75"/>
      <c r="BH228" s="75"/>
    </row>
    <row r="229" spans="1:60" x14ac:dyDescent="0.25">
      <c r="A229" s="75"/>
      <c r="J229" s="75"/>
      <c r="K229" s="75"/>
      <c r="L229" s="75"/>
      <c r="M229" s="75"/>
      <c r="N229" s="75"/>
      <c r="O229" s="75"/>
      <c r="P229" s="75"/>
      <c r="Q229" s="75"/>
      <c r="R229" s="75"/>
      <c r="S229" s="75"/>
      <c r="T229" s="75"/>
      <c r="U229" s="75"/>
      <c r="V229" s="75"/>
      <c r="W229" s="75"/>
      <c r="X229" s="75"/>
      <c r="Y229" s="75"/>
      <c r="Z229" s="75"/>
      <c r="AA229" s="75"/>
      <c r="AB229" s="75"/>
      <c r="AC229" s="75"/>
      <c r="AD229" s="75"/>
      <c r="AE229" s="75"/>
      <c r="AF229" s="75"/>
      <c r="AG229" s="75"/>
      <c r="AH229" s="75"/>
      <c r="AI229" s="75"/>
      <c r="AJ229" s="75"/>
      <c r="AK229" s="75"/>
      <c r="AL229" s="75"/>
      <c r="AM229" s="75"/>
      <c r="AN229" s="75"/>
      <c r="AO229" s="75"/>
      <c r="AP229" s="75"/>
      <c r="AQ229" s="75"/>
      <c r="AR229" s="75"/>
      <c r="AS229" s="75"/>
      <c r="AT229" s="75"/>
      <c r="AU229" s="75"/>
      <c r="AV229" s="75"/>
      <c r="AW229" s="75"/>
      <c r="AX229" s="75"/>
      <c r="AY229" s="75"/>
      <c r="AZ229" s="75"/>
      <c r="BA229" s="75"/>
      <c r="BB229" s="75"/>
      <c r="BC229" s="75"/>
      <c r="BD229" s="75"/>
      <c r="BE229" s="75"/>
      <c r="BF229" s="75"/>
      <c r="BG229" s="75"/>
      <c r="BH229" s="75"/>
    </row>
    <row r="230" spans="1:60" x14ac:dyDescent="0.25">
      <c r="A230" s="75"/>
      <c r="J230" s="75"/>
      <c r="K230" s="75"/>
      <c r="L230" s="75"/>
      <c r="M230" s="75"/>
      <c r="N230" s="75"/>
      <c r="O230" s="75"/>
      <c r="P230" s="75"/>
      <c r="Q230" s="75"/>
      <c r="R230" s="75"/>
      <c r="S230" s="75"/>
      <c r="T230" s="75"/>
      <c r="U230" s="75"/>
      <c r="V230" s="75"/>
      <c r="W230" s="75"/>
      <c r="X230" s="75"/>
      <c r="Y230" s="75"/>
      <c r="Z230" s="75"/>
      <c r="AA230" s="75"/>
      <c r="AB230" s="75"/>
      <c r="AC230" s="75"/>
      <c r="AD230" s="75"/>
      <c r="AE230" s="75"/>
      <c r="AF230" s="75"/>
      <c r="AG230" s="75"/>
      <c r="AH230" s="75"/>
      <c r="AI230" s="75"/>
      <c r="AJ230" s="75"/>
      <c r="AK230" s="75"/>
      <c r="AL230" s="75"/>
      <c r="AM230" s="75"/>
      <c r="AN230" s="75"/>
      <c r="AO230" s="75"/>
      <c r="AP230" s="75"/>
      <c r="AQ230" s="75"/>
      <c r="AR230" s="75"/>
      <c r="AS230" s="75"/>
      <c r="AT230" s="75"/>
      <c r="AU230" s="75"/>
      <c r="AV230" s="75"/>
      <c r="AW230" s="75"/>
      <c r="AX230" s="75"/>
      <c r="AY230" s="75"/>
      <c r="AZ230" s="75"/>
      <c r="BA230" s="75"/>
      <c r="BB230" s="75"/>
      <c r="BC230" s="75"/>
      <c r="BD230" s="75"/>
      <c r="BE230" s="75"/>
      <c r="BF230" s="75"/>
      <c r="BG230" s="75"/>
      <c r="BH230" s="75"/>
    </row>
    <row r="231" spans="1:60" x14ac:dyDescent="0.25">
      <c r="A231" s="75"/>
      <c r="J231" s="75"/>
      <c r="K231" s="75"/>
      <c r="L231" s="75"/>
      <c r="M231" s="75"/>
      <c r="N231" s="75"/>
      <c r="O231" s="75"/>
      <c r="P231" s="75"/>
      <c r="Q231" s="75"/>
      <c r="R231" s="75"/>
      <c r="S231" s="75"/>
      <c r="T231" s="75"/>
      <c r="U231" s="75"/>
      <c r="V231" s="75"/>
      <c r="W231" s="75"/>
      <c r="X231" s="75"/>
      <c r="Y231" s="75"/>
      <c r="Z231" s="75"/>
      <c r="AA231" s="75"/>
      <c r="AB231" s="75"/>
      <c r="AC231" s="75"/>
      <c r="AD231" s="75"/>
      <c r="AE231" s="75"/>
      <c r="AF231" s="75"/>
      <c r="AG231" s="75"/>
      <c r="AH231" s="75"/>
      <c r="AI231" s="75"/>
      <c r="AJ231" s="75"/>
      <c r="AK231" s="75"/>
      <c r="AL231" s="75"/>
      <c r="AM231" s="75"/>
      <c r="AN231" s="75"/>
      <c r="AO231" s="75"/>
      <c r="AP231" s="75"/>
      <c r="AQ231" s="75"/>
      <c r="AR231" s="75"/>
      <c r="AS231" s="75"/>
      <c r="AT231" s="75"/>
      <c r="AU231" s="75"/>
      <c r="AV231" s="75"/>
      <c r="AW231" s="75"/>
      <c r="AX231" s="75"/>
      <c r="AY231" s="75"/>
      <c r="AZ231" s="75"/>
      <c r="BA231" s="75"/>
      <c r="BB231" s="75"/>
      <c r="BC231" s="75"/>
      <c r="BD231" s="75"/>
      <c r="BE231" s="75"/>
      <c r="BF231" s="75"/>
      <c r="BG231" s="75"/>
      <c r="BH231" s="75"/>
    </row>
    <row r="232" spans="1:60" x14ac:dyDescent="0.25">
      <c r="A232" s="75"/>
      <c r="J232" s="75"/>
      <c r="K232" s="75"/>
      <c r="L232" s="75"/>
      <c r="M232" s="75"/>
      <c r="N232" s="75"/>
      <c r="O232" s="75"/>
      <c r="P232" s="75"/>
      <c r="Q232" s="75"/>
      <c r="R232" s="75"/>
      <c r="S232" s="75"/>
      <c r="T232" s="75"/>
      <c r="U232" s="75"/>
      <c r="V232" s="75"/>
      <c r="W232" s="75"/>
      <c r="X232" s="75"/>
      <c r="Y232" s="75"/>
      <c r="Z232" s="75"/>
      <c r="AA232" s="75"/>
      <c r="AB232" s="75"/>
      <c r="AC232" s="75"/>
      <c r="AD232" s="75"/>
      <c r="AE232" s="75"/>
      <c r="AF232" s="75"/>
      <c r="AG232" s="75"/>
      <c r="AH232" s="75"/>
      <c r="AI232" s="75"/>
      <c r="AJ232" s="75"/>
      <c r="AK232" s="75"/>
      <c r="AL232" s="75"/>
      <c r="AM232" s="75"/>
      <c r="AN232" s="75"/>
      <c r="AO232" s="75"/>
      <c r="AP232" s="75"/>
      <c r="AQ232" s="75"/>
      <c r="AR232" s="75"/>
      <c r="AS232" s="75"/>
      <c r="AT232" s="75"/>
      <c r="AU232" s="75"/>
      <c r="AV232" s="75"/>
      <c r="AW232" s="75"/>
      <c r="AX232" s="75"/>
      <c r="AY232" s="75"/>
      <c r="AZ232" s="75"/>
      <c r="BA232" s="75"/>
      <c r="BB232" s="75"/>
      <c r="BC232" s="75"/>
      <c r="BD232" s="75"/>
      <c r="BE232" s="75"/>
      <c r="BF232" s="75"/>
      <c r="BG232" s="75"/>
      <c r="BH232" s="75"/>
    </row>
    <row r="233" spans="1:60" x14ac:dyDescent="0.25">
      <c r="A233" s="75"/>
      <c r="J233" s="75"/>
      <c r="K233" s="75"/>
      <c r="L233" s="75"/>
      <c r="M233" s="75"/>
      <c r="N233" s="75"/>
      <c r="O233" s="75"/>
      <c r="P233" s="75"/>
      <c r="Q233" s="75"/>
      <c r="R233" s="75"/>
      <c r="S233" s="75"/>
      <c r="T233" s="75"/>
      <c r="U233" s="75"/>
      <c r="V233" s="75"/>
      <c r="W233" s="75"/>
      <c r="X233" s="75"/>
      <c r="Y233" s="75"/>
      <c r="Z233" s="75"/>
      <c r="AA233" s="75"/>
      <c r="AB233" s="75"/>
      <c r="AC233" s="75"/>
      <c r="AD233" s="75"/>
      <c r="AE233" s="75"/>
      <c r="AF233" s="75"/>
      <c r="AG233" s="75"/>
      <c r="AH233" s="75"/>
      <c r="AI233" s="75"/>
      <c r="AJ233" s="75"/>
      <c r="AK233" s="75"/>
      <c r="AL233" s="75"/>
      <c r="AM233" s="75"/>
      <c r="AN233" s="75"/>
      <c r="AO233" s="75"/>
      <c r="AP233" s="75"/>
      <c r="AQ233" s="75"/>
      <c r="AR233" s="75"/>
      <c r="AS233" s="75"/>
      <c r="AT233" s="75"/>
      <c r="AU233" s="75"/>
      <c r="AV233" s="75"/>
      <c r="AW233" s="75"/>
      <c r="AX233" s="75"/>
      <c r="AY233" s="75"/>
      <c r="AZ233" s="75"/>
      <c r="BA233" s="75"/>
      <c r="BB233" s="75"/>
      <c r="BC233" s="75"/>
      <c r="BD233" s="75"/>
      <c r="BE233" s="75"/>
      <c r="BF233" s="75"/>
      <c r="BG233" s="75"/>
      <c r="BH233" s="75"/>
    </row>
    <row r="234" spans="1:60" x14ac:dyDescent="0.25">
      <c r="A234" s="75"/>
      <c r="J234" s="75"/>
      <c r="K234" s="75"/>
      <c r="L234" s="75"/>
      <c r="M234" s="75"/>
      <c r="N234" s="75"/>
      <c r="O234" s="75"/>
      <c r="P234" s="75"/>
      <c r="Q234" s="75"/>
      <c r="R234" s="75"/>
      <c r="S234" s="75"/>
      <c r="T234" s="75"/>
      <c r="U234" s="75"/>
      <c r="V234" s="75"/>
      <c r="W234" s="75"/>
      <c r="X234" s="75"/>
      <c r="Y234" s="75"/>
      <c r="Z234" s="75"/>
      <c r="AA234" s="75"/>
      <c r="AB234" s="75"/>
      <c r="AC234" s="75"/>
      <c r="AD234" s="75"/>
      <c r="AE234" s="75"/>
      <c r="AF234" s="75"/>
      <c r="AG234" s="75"/>
      <c r="AH234" s="75"/>
      <c r="AI234" s="75"/>
      <c r="AJ234" s="75"/>
      <c r="AK234" s="75"/>
      <c r="AL234" s="75"/>
      <c r="AM234" s="75"/>
      <c r="AN234" s="75"/>
      <c r="AO234" s="75"/>
      <c r="AP234" s="75"/>
      <c r="AQ234" s="75"/>
      <c r="AR234" s="75"/>
      <c r="AS234" s="75"/>
      <c r="AT234" s="75"/>
      <c r="AU234" s="75"/>
      <c r="AV234" s="75"/>
      <c r="AW234" s="75"/>
      <c r="AX234" s="75"/>
      <c r="AY234" s="75"/>
      <c r="AZ234" s="75"/>
      <c r="BA234" s="75"/>
      <c r="BB234" s="75"/>
      <c r="BC234" s="75"/>
      <c r="BD234" s="75"/>
      <c r="BE234" s="75"/>
      <c r="BF234" s="75"/>
      <c r="BG234" s="75"/>
      <c r="BH234" s="75"/>
    </row>
    <row r="235" spans="1:60" x14ac:dyDescent="0.25">
      <c r="A235" s="75"/>
      <c r="J235" s="75"/>
      <c r="K235" s="75"/>
      <c r="L235" s="75"/>
      <c r="M235" s="75"/>
      <c r="N235" s="75"/>
      <c r="O235" s="75"/>
      <c r="P235" s="75"/>
      <c r="Q235" s="75"/>
      <c r="R235" s="75"/>
      <c r="S235" s="75"/>
      <c r="T235" s="75"/>
      <c r="U235" s="75"/>
      <c r="V235" s="75"/>
      <c r="W235" s="75"/>
      <c r="X235" s="75"/>
      <c r="Y235" s="75"/>
      <c r="Z235" s="75"/>
      <c r="AA235" s="75"/>
      <c r="AB235" s="75"/>
      <c r="AC235" s="75"/>
      <c r="AD235" s="75"/>
      <c r="AE235" s="75"/>
      <c r="AF235" s="75"/>
      <c r="AG235" s="75"/>
      <c r="AH235" s="75"/>
      <c r="AI235" s="75"/>
      <c r="AJ235" s="75"/>
      <c r="AK235" s="75"/>
      <c r="AL235" s="75"/>
      <c r="AM235" s="75"/>
      <c r="AN235" s="75"/>
      <c r="AO235" s="75"/>
      <c r="AP235" s="75"/>
      <c r="AQ235" s="75"/>
      <c r="AR235" s="75"/>
      <c r="AS235" s="75"/>
      <c r="AT235" s="75"/>
      <c r="AU235" s="75"/>
      <c r="AV235" s="75"/>
      <c r="AW235" s="75"/>
      <c r="AX235" s="75"/>
      <c r="AY235" s="75"/>
      <c r="AZ235" s="75"/>
      <c r="BA235" s="75"/>
      <c r="BB235" s="75"/>
      <c r="BC235" s="75"/>
      <c r="BD235" s="75"/>
      <c r="BE235" s="75"/>
      <c r="BF235" s="75"/>
      <c r="BG235" s="75"/>
      <c r="BH235" s="75"/>
    </row>
    <row r="236" spans="1:60" x14ac:dyDescent="0.25">
      <c r="A236" s="75"/>
      <c r="J236" s="75"/>
      <c r="K236" s="75"/>
      <c r="L236" s="75"/>
      <c r="M236" s="75"/>
      <c r="N236" s="75"/>
      <c r="O236" s="75"/>
      <c r="P236" s="75"/>
      <c r="Q236" s="75"/>
      <c r="R236" s="75"/>
      <c r="S236" s="75"/>
      <c r="T236" s="75"/>
      <c r="U236" s="75"/>
      <c r="V236" s="75"/>
      <c r="W236" s="75"/>
      <c r="X236" s="75"/>
      <c r="Y236" s="75"/>
      <c r="Z236" s="75"/>
      <c r="AA236" s="75"/>
      <c r="AB236" s="75"/>
      <c r="AC236" s="75"/>
      <c r="AD236" s="75"/>
      <c r="AE236" s="75"/>
      <c r="AF236" s="75"/>
      <c r="AG236" s="75"/>
      <c r="AH236" s="75"/>
      <c r="AI236" s="75"/>
      <c r="AJ236" s="75"/>
      <c r="AK236" s="75"/>
      <c r="AL236" s="75"/>
      <c r="AM236" s="75"/>
      <c r="AN236" s="75"/>
      <c r="AO236" s="75"/>
      <c r="AP236" s="75"/>
      <c r="AQ236" s="75"/>
      <c r="AR236" s="75"/>
      <c r="AS236" s="75"/>
      <c r="AT236" s="75"/>
      <c r="AU236" s="75"/>
      <c r="AV236" s="75"/>
      <c r="AW236" s="75"/>
      <c r="AX236" s="75"/>
      <c r="AY236" s="75"/>
      <c r="AZ236" s="75"/>
      <c r="BA236" s="75"/>
      <c r="BB236" s="75"/>
      <c r="BC236" s="75"/>
      <c r="BD236" s="75"/>
      <c r="BE236" s="75"/>
      <c r="BF236" s="75"/>
      <c r="BG236" s="75"/>
      <c r="BH236" s="75"/>
    </row>
    <row r="237" spans="1:60" x14ac:dyDescent="0.25">
      <c r="A237" s="75"/>
      <c r="J237" s="75"/>
      <c r="K237" s="75"/>
      <c r="L237" s="75"/>
      <c r="M237" s="75"/>
      <c r="N237" s="75"/>
      <c r="O237" s="75"/>
      <c r="P237" s="75"/>
      <c r="Q237" s="75"/>
      <c r="R237" s="75"/>
      <c r="S237" s="75"/>
      <c r="T237" s="75"/>
      <c r="U237" s="75"/>
      <c r="V237" s="75"/>
      <c r="W237" s="75"/>
      <c r="X237" s="75"/>
      <c r="Y237" s="75"/>
      <c r="Z237" s="75"/>
      <c r="AA237" s="75"/>
      <c r="AB237" s="75"/>
      <c r="AC237" s="75"/>
      <c r="AD237" s="75"/>
      <c r="AE237" s="75"/>
      <c r="AF237" s="75"/>
      <c r="AG237" s="75"/>
      <c r="AH237" s="75"/>
      <c r="AI237" s="75"/>
      <c r="AJ237" s="75"/>
      <c r="AK237" s="75"/>
      <c r="AL237" s="75"/>
      <c r="AM237" s="75"/>
      <c r="AN237" s="75"/>
      <c r="AO237" s="75"/>
      <c r="AP237" s="75"/>
      <c r="AQ237" s="75"/>
      <c r="AR237" s="75"/>
      <c r="AS237" s="75"/>
      <c r="AT237" s="75"/>
      <c r="AU237" s="75"/>
      <c r="AV237" s="75"/>
      <c r="AW237" s="75"/>
      <c r="AX237" s="75"/>
      <c r="AY237" s="75"/>
      <c r="AZ237" s="75"/>
      <c r="BA237" s="75"/>
      <c r="BB237" s="75"/>
      <c r="BC237" s="75"/>
      <c r="BD237" s="75"/>
      <c r="BE237" s="75"/>
      <c r="BF237" s="75"/>
      <c r="BG237" s="75"/>
      <c r="BH237" s="75"/>
    </row>
    <row r="238" spans="1:60" x14ac:dyDescent="0.25">
      <c r="A238" s="75"/>
      <c r="J238" s="75"/>
      <c r="K238" s="75"/>
      <c r="L238" s="75"/>
      <c r="M238" s="75"/>
      <c r="N238" s="75"/>
      <c r="O238" s="75"/>
      <c r="P238" s="75"/>
      <c r="Q238" s="75"/>
      <c r="R238" s="75"/>
      <c r="S238" s="75"/>
      <c r="T238" s="75"/>
      <c r="U238" s="75"/>
      <c r="V238" s="75"/>
      <c r="W238" s="75"/>
      <c r="X238" s="75"/>
      <c r="Y238" s="75"/>
      <c r="Z238" s="75"/>
      <c r="AA238" s="75"/>
      <c r="AB238" s="75"/>
      <c r="AC238" s="75"/>
      <c r="AD238" s="75"/>
      <c r="AE238" s="75"/>
      <c r="AF238" s="75"/>
      <c r="AG238" s="75"/>
      <c r="AH238" s="75"/>
      <c r="AI238" s="75"/>
      <c r="AJ238" s="75"/>
      <c r="AK238" s="75"/>
      <c r="AL238" s="75"/>
      <c r="AM238" s="75"/>
      <c r="AN238" s="75"/>
      <c r="AO238" s="75"/>
      <c r="AP238" s="75"/>
      <c r="AQ238" s="75"/>
      <c r="AR238" s="75"/>
      <c r="AS238" s="75"/>
      <c r="AT238" s="75"/>
      <c r="AU238" s="75"/>
      <c r="AV238" s="75"/>
      <c r="AW238" s="75"/>
      <c r="AX238" s="75"/>
      <c r="AY238" s="75"/>
      <c r="AZ238" s="75"/>
      <c r="BA238" s="75"/>
      <c r="BB238" s="75"/>
      <c r="BC238" s="75"/>
      <c r="BD238" s="75"/>
      <c r="BE238" s="75"/>
      <c r="BF238" s="75"/>
      <c r="BG238" s="75"/>
      <c r="BH238" s="75"/>
    </row>
    <row r="239" spans="1:60" x14ac:dyDescent="0.25">
      <c r="A239" s="75"/>
      <c r="J239" s="75"/>
      <c r="K239" s="75"/>
      <c r="L239" s="75"/>
      <c r="M239" s="75"/>
      <c r="N239" s="75"/>
      <c r="O239" s="75"/>
      <c r="P239" s="75"/>
      <c r="Q239" s="75"/>
      <c r="R239" s="75"/>
      <c r="S239" s="75"/>
      <c r="T239" s="75"/>
      <c r="U239" s="75"/>
      <c r="V239" s="75"/>
      <c r="W239" s="75"/>
      <c r="X239" s="75"/>
      <c r="Y239" s="75"/>
      <c r="Z239" s="75"/>
      <c r="AA239" s="75"/>
      <c r="AB239" s="75"/>
      <c r="AC239" s="75"/>
      <c r="AD239" s="75"/>
      <c r="AE239" s="75"/>
      <c r="AF239" s="75"/>
      <c r="AG239" s="75"/>
      <c r="AH239" s="75"/>
      <c r="AI239" s="75"/>
      <c r="AJ239" s="75"/>
      <c r="AK239" s="75"/>
      <c r="AL239" s="75"/>
      <c r="AM239" s="75"/>
      <c r="AN239" s="75"/>
      <c r="AO239" s="75"/>
      <c r="AP239" s="75"/>
      <c r="AQ239" s="75"/>
      <c r="AR239" s="75"/>
      <c r="AS239" s="75"/>
      <c r="AT239" s="75"/>
      <c r="AU239" s="75"/>
      <c r="AV239" s="75"/>
      <c r="AW239" s="75"/>
      <c r="AX239" s="75"/>
      <c r="AY239" s="75"/>
      <c r="AZ239" s="75"/>
      <c r="BA239" s="75"/>
      <c r="BB239" s="75"/>
      <c r="BC239" s="75"/>
      <c r="BD239" s="75"/>
      <c r="BE239" s="75"/>
      <c r="BF239" s="75"/>
      <c r="BG239" s="75"/>
      <c r="BH239" s="75"/>
    </row>
    <row r="240" spans="1:60" x14ac:dyDescent="0.25">
      <c r="A240" s="75"/>
      <c r="J240" s="75"/>
      <c r="K240" s="75"/>
      <c r="L240" s="75"/>
      <c r="M240" s="75"/>
      <c r="N240" s="75"/>
      <c r="O240" s="75"/>
      <c r="P240" s="75"/>
      <c r="Q240" s="75"/>
      <c r="R240" s="75"/>
      <c r="S240" s="75"/>
      <c r="T240" s="75"/>
      <c r="U240" s="75"/>
      <c r="V240" s="75"/>
      <c r="W240" s="75"/>
      <c r="X240" s="75"/>
      <c r="Y240" s="75"/>
      <c r="Z240" s="75"/>
      <c r="AA240" s="75"/>
      <c r="AB240" s="75"/>
      <c r="AC240" s="75"/>
      <c r="AD240" s="75"/>
      <c r="AE240" s="75"/>
      <c r="AF240" s="75"/>
      <c r="AG240" s="75"/>
      <c r="AH240" s="75"/>
      <c r="AI240" s="75"/>
      <c r="AJ240" s="75"/>
      <c r="AK240" s="75"/>
      <c r="AL240" s="75"/>
      <c r="AM240" s="75"/>
      <c r="AN240" s="75"/>
      <c r="AO240" s="75"/>
      <c r="AP240" s="75"/>
      <c r="AQ240" s="75"/>
      <c r="AR240" s="75"/>
      <c r="AS240" s="75"/>
      <c r="AT240" s="75"/>
      <c r="AU240" s="75"/>
      <c r="AV240" s="75"/>
      <c r="AW240" s="75"/>
      <c r="AX240" s="75"/>
      <c r="AY240" s="75"/>
      <c r="AZ240" s="75"/>
      <c r="BA240" s="75"/>
      <c r="BB240" s="75"/>
      <c r="BC240" s="75"/>
      <c r="BD240" s="75"/>
      <c r="BE240" s="75"/>
      <c r="BF240" s="75"/>
      <c r="BG240" s="75"/>
      <c r="BH240" s="75"/>
    </row>
    <row r="241" spans="1:60" x14ac:dyDescent="0.25">
      <c r="A241" s="75"/>
      <c r="J241" s="75"/>
      <c r="K241" s="75"/>
      <c r="L241" s="75"/>
      <c r="M241" s="75"/>
      <c r="N241" s="75"/>
      <c r="O241" s="75"/>
      <c r="P241" s="75"/>
      <c r="Q241" s="75"/>
      <c r="R241" s="75"/>
      <c r="S241" s="75"/>
      <c r="T241" s="75"/>
      <c r="U241" s="75"/>
      <c r="V241" s="75"/>
      <c r="W241" s="75"/>
      <c r="X241" s="75"/>
      <c r="Y241" s="75"/>
      <c r="Z241" s="75"/>
      <c r="AA241" s="75"/>
      <c r="AB241" s="75"/>
      <c r="AC241" s="75"/>
      <c r="AD241" s="75"/>
      <c r="AE241" s="75"/>
      <c r="AF241" s="75"/>
      <c r="AG241" s="75"/>
      <c r="AH241" s="75"/>
      <c r="AI241" s="75"/>
      <c r="AJ241" s="75"/>
      <c r="AK241" s="75"/>
      <c r="AL241" s="75"/>
      <c r="AM241" s="75"/>
      <c r="AN241" s="75"/>
      <c r="AO241" s="75"/>
      <c r="AP241" s="75"/>
      <c r="AQ241" s="75"/>
      <c r="AR241" s="75"/>
      <c r="AS241" s="75"/>
      <c r="AT241" s="75"/>
      <c r="AU241" s="75"/>
      <c r="AV241" s="75"/>
      <c r="AW241" s="75"/>
      <c r="AX241" s="75"/>
      <c r="AY241" s="75"/>
      <c r="AZ241" s="75"/>
      <c r="BA241" s="75"/>
      <c r="BB241" s="75"/>
      <c r="BC241" s="75"/>
      <c r="BD241" s="75"/>
      <c r="BE241" s="75"/>
      <c r="BF241" s="75"/>
      <c r="BG241" s="75"/>
      <c r="BH241" s="75"/>
    </row>
    <row r="242" spans="1:60" x14ac:dyDescent="0.25">
      <c r="A242" s="75"/>
      <c r="J242" s="75"/>
      <c r="K242" s="75"/>
      <c r="L242" s="75"/>
      <c r="M242" s="75"/>
      <c r="N242" s="75"/>
      <c r="O242" s="75"/>
      <c r="P242" s="75"/>
      <c r="Q242" s="75"/>
      <c r="R242" s="75"/>
      <c r="S242" s="75"/>
      <c r="T242" s="75"/>
      <c r="U242" s="75"/>
      <c r="V242" s="75"/>
      <c r="W242" s="75"/>
      <c r="X242" s="75"/>
      <c r="Y242" s="75"/>
      <c r="Z242" s="75"/>
      <c r="AA242" s="75"/>
      <c r="AB242" s="75"/>
      <c r="AC242" s="75"/>
      <c r="AD242" s="75"/>
      <c r="AE242" s="75"/>
      <c r="AF242" s="75"/>
      <c r="AG242" s="75"/>
      <c r="AH242" s="75"/>
      <c r="AI242" s="75"/>
      <c r="AJ242" s="75"/>
      <c r="AK242" s="75"/>
      <c r="AL242" s="75"/>
      <c r="AM242" s="75"/>
      <c r="AN242" s="75"/>
      <c r="AO242" s="75"/>
      <c r="AP242" s="75"/>
      <c r="AQ242" s="75"/>
      <c r="AR242" s="75"/>
      <c r="AS242" s="75"/>
      <c r="AT242" s="75"/>
      <c r="AU242" s="75"/>
      <c r="AV242" s="75"/>
      <c r="AW242" s="75"/>
      <c r="AX242" s="75"/>
      <c r="AY242" s="75"/>
      <c r="AZ242" s="75"/>
      <c r="BA242" s="75"/>
      <c r="BB242" s="75"/>
      <c r="BC242" s="75"/>
      <c r="BD242" s="75"/>
      <c r="BE242" s="75"/>
      <c r="BF242" s="75"/>
      <c r="BG242" s="75"/>
      <c r="BH242" s="75"/>
    </row>
    <row r="243" spans="1:60" x14ac:dyDescent="0.25">
      <c r="A243" s="75"/>
      <c r="J243" s="75"/>
      <c r="K243" s="75"/>
      <c r="L243" s="75"/>
      <c r="M243" s="75"/>
      <c r="N243" s="75"/>
      <c r="O243" s="75"/>
      <c r="P243" s="75"/>
      <c r="Q243" s="75"/>
      <c r="R243" s="75"/>
      <c r="S243" s="75"/>
      <c r="T243" s="75"/>
      <c r="U243" s="75"/>
      <c r="V243" s="75"/>
      <c r="W243" s="75"/>
      <c r="X243" s="75"/>
      <c r="Y243" s="75"/>
      <c r="Z243" s="75"/>
      <c r="AA243" s="75"/>
      <c r="AB243" s="75"/>
      <c r="AC243" s="75"/>
      <c r="AD243" s="75"/>
      <c r="AE243" s="75"/>
      <c r="AF243" s="75"/>
      <c r="AG243" s="75"/>
      <c r="AH243" s="75"/>
      <c r="AI243" s="75"/>
      <c r="AJ243" s="75"/>
      <c r="AK243" s="75"/>
      <c r="AL243" s="75"/>
      <c r="AM243" s="75"/>
      <c r="AN243" s="75"/>
      <c r="AO243" s="75"/>
      <c r="AP243" s="75"/>
      <c r="AQ243" s="75"/>
      <c r="AR243" s="75"/>
      <c r="AS243" s="75"/>
      <c r="AT243" s="75"/>
      <c r="AU243" s="75"/>
      <c r="AV243" s="75"/>
      <c r="AW243" s="75"/>
      <c r="AX243" s="75"/>
      <c r="AY243" s="75"/>
      <c r="AZ243" s="75"/>
      <c r="BA243" s="75"/>
      <c r="BB243" s="75"/>
      <c r="BC243" s="75"/>
      <c r="BD243" s="75"/>
      <c r="BE243" s="75"/>
      <c r="BF243" s="75"/>
      <c r="BG243" s="75"/>
      <c r="BH243" s="75"/>
    </row>
    <row r="244" spans="1:60" x14ac:dyDescent="0.25">
      <c r="A244" s="75"/>
      <c r="J244" s="75"/>
      <c r="K244" s="75"/>
      <c r="L244" s="75"/>
      <c r="M244" s="75"/>
      <c r="N244" s="75"/>
      <c r="O244" s="75"/>
      <c r="P244" s="75"/>
      <c r="Q244" s="75"/>
      <c r="R244" s="75"/>
      <c r="S244" s="75"/>
      <c r="T244" s="75"/>
      <c r="U244" s="75"/>
      <c r="V244" s="75"/>
      <c r="W244" s="75"/>
      <c r="X244" s="75"/>
      <c r="Y244" s="75"/>
      <c r="Z244" s="75"/>
      <c r="AA244" s="75"/>
      <c r="AB244" s="75"/>
      <c r="AC244" s="75"/>
      <c r="AD244" s="75"/>
      <c r="AE244" s="75"/>
      <c r="AF244" s="75"/>
      <c r="AG244" s="75"/>
      <c r="AH244" s="75"/>
      <c r="AI244" s="75"/>
      <c r="AJ244" s="75"/>
      <c r="AK244" s="75"/>
      <c r="AL244" s="75"/>
      <c r="AM244" s="75"/>
      <c r="AN244" s="75"/>
      <c r="AO244" s="75"/>
      <c r="AP244" s="75"/>
      <c r="AQ244" s="75"/>
      <c r="AR244" s="75"/>
      <c r="AS244" s="75"/>
      <c r="AT244" s="75"/>
      <c r="AU244" s="75"/>
      <c r="AV244" s="75"/>
      <c r="AW244" s="75"/>
      <c r="AX244" s="75"/>
      <c r="AY244" s="75"/>
      <c r="AZ244" s="75"/>
      <c r="BA244" s="75"/>
      <c r="BB244" s="75"/>
      <c r="BC244" s="75"/>
      <c r="BD244" s="75"/>
      <c r="BE244" s="75"/>
      <c r="BF244" s="75"/>
      <c r="BG244" s="75"/>
      <c r="BH244" s="75"/>
    </row>
    <row r="245" spans="1:60" x14ac:dyDescent="0.25">
      <c r="A245" s="75"/>
    </row>
    <row r="246" spans="1:60" x14ac:dyDescent="0.25">
      <c r="A246" s="75"/>
    </row>
    <row r="247" spans="1:60" x14ac:dyDescent="0.25">
      <c r="A247" s="75"/>
    </row>
    <row r="248" spans="1:60" x14ac:dyDescent="0.25">
      <c r="A248" s="75"/>
    </row>
  </sheetData>
  <mergeCells count="17">
    <mergeCell ref="J56:O61"/>
    <mergeCell ref="P56:U61"/>
    <mergeCell ref="V56:AA61"/>
    <mergeCell ref="AB56:AG61"/>
    <mergeCell ref="AH56:AM61"/>
    <mergeCell ref="AO16:AT25"/>
    <mergeCell ref="E16:I25"/>
    <mergeCell ref="AO6:AT15"/>
    <mergeCell ref="B2:I4"/>
    <mergeCell ref="J2:AM4"/>
    <mergeCell ref="B6:D55"/>
    <mergeCell ref="E6:I15"/>
    <mergeCell ref="E46:I55"/>
    <mergeCell ref="AO36:AT45"/>
    <mergeCell ref="E36:I45"/>
    <mergeCell ref="AO26:AT35"/>
    <mergeCell ref="E26:I35"/>
  </mergeCells>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55"/>
  <sheetViews>
    <sheetView zoomScale="90" zoomScaleNormal="90" workbookViewId="0">
      <selection sqref="A1:XFD1048576"/>
    </sheetView>
  </sheetViews>
  <sheetFormatPr baseColWidth="10" defaultRowHeight="15" x14ac:dyDescent="0.25"/>
  <cols>
    <col min="2" max="2" width="24.140625" customWidth="1"/>
    <col min="3" max="3" width="70.140625" customWidth="1"/>
    <col min="4" max="4" width="29.85546875" customWidth="1"/>
  </cols>
  <sheetData>
    <row r="1" spans="1:37" ht="23.25" x14ac:dyDescent="0.25">
      <c r="A1" s="75"/>
      <c r="B1" s="747" t="s">
        <v>50</v>
      </c>
      <c r="C1" s="747"/>
      <c r="D1" s="747"/>
      <c r="E1" s="75"/>
      <c r="F1" s="75"/>
      <c r="G1" s="75"/>
      <c r="H1" s="75"/>
      <c r="I1" s="75"/>
      <c r="J1" s="75"/>
      <c r="K1" s="75"/>
      <c r="L1" s="75"/>
      <c r="M1" s="75"/>
      <c r="N1" s="75"/>
      <c r="O1" s="75"/>
      <c r="P1" s="75"/>
      <c r="Q1" s="75"/>
      <c r="R1" s="75"/>
      <c r="S1" s="75"/>
      <c r="T1" s="75"/>
      <c r="U1" s="75"/>
      <c r="V1" s="75"/>
      <c r="W1" s="75"/>
      <c r="X1" s="75"/>
      <c r="Y1" s="75"/>
      <c r="Z1" s="75"/>
      <c r="AA1" s="75"/>
      <c r="AB1" s="75"/>
      <c r="AC1" s="75"/>
      <c r="AD1" s="75"/>
      <c r="AE1" s="75"/>
    </row>
    <row r="2" spans="1:37" x14ac:dyDescent="0.25">
      <c r="A2" s="75"/>
      <c r="B2" s="75"/>
      <c r="C2" s="75"/>
      <c r="D2" s="75"/>
      <c r="E2" s="75"/>
      <c r="F2" s="75"/>
      <c r="G2" s="75"/>
      <c r="H2" s="75"/>
      <c r="I2" s="75"/>
      <c r="J2" s="75"/>
      <c r="K2" s="75"/>
      <c r="L2" s="75"/>
      <c r="M2" s="75"/>
      <c r="N2" s="75"/>
      <c r="O2" s="75"/>
      <c r="P2" s="75"/>
      <c r="Q2" s="75"/>
      <c r="R2" s="75"/>
      <c r="S2" s="75"/>
      <c r="T2" s="75"/>
      <c r="U2" s="75"/>
      <c r="V2" s="75"/>
      <c r="W2" s="75"/>
      <c r="X2" s="75"/>
      <c r="Y2" s="75"/>
      <c r="Z2" s="75"/>
      <c r="AA2" s="75"/>
      <c r="AB2" s="75"/>
      <c r="AC2" s="75"/>
      <c r="AD2" s="75"/>
      <c r="AE2" s="75"/>
    </row>
    <row r="3" spans="1:37" ht="25.5" x14ac:dyDescent="0.25">
      <c r="A3" s="75"/>
      <c r="B3" s="7"/>
      <c r="C3" s="8" t="s">
        <v>47</v>
      </c>
      <c r="D3" s="8" t="s">
        <v>4</v>
      </c>
      <c r="E3" s="75"/>
      <c r="F3" s="75"/>
      <c r="G3" s="75"/>
      <c r="H3" s="75"/>
      <c r="I3" s="75"/>
      <c r="J3" s="75"/>
      <c r="K3" s="75"/>
      <c r="L3" s="75"/>
      <c r="M3" s="75"/>
      <c r="N3" s="75"/>
      <c r="O3" s="75"/>
      <c r="P3" s="75"/>
      <c r="Q3" s="75"/>
      <c r="R3" s="75"/>
      <c r="S3" s="75"/>
      <c r="T3" s="75"/>
      <c r="U3" s="75"/>
      <c r="V3" s="75"/>
      <c r="W3" s="75"/>
      <c r="X3" s="75"/>
      <c r="Y3" s="75"/>
      <c r="Z3" s="75"/>
      <c r="AA3" s="75"/>
      <c r="AB3" s="75"/>
      <c r="AC3" s="75"/>
      <c r="AD3" s="75"/>
      <c r="AE3" s="75"/>
    </row>
    <row r="4" spans="1:37" ht="51" x14ac:dyDescent="0.25">
      <c r="A4" s="75"/>
      <c r="B4" s="9" t="s">
        <v>46</v>
      </c>
      <c r="C4" s="10" t="s">
        <v>97</v>
      </c>
      <c r="D4" s="11">
        <v>0.2</v>
      </c>
      <c r="E4" s="75"/>
      <c r="F4" s="75"/>
      <c r="G4" s="75"/>
      <c r="H4" s="75"/>
      <c r="I4" s="75"/>
      <c r="J4" s="75"/>
      <c r="K4" s="75"/>
      <c r="L4" s="75"/>
      <c r="M4" s="75"/>
      <c r="N4" s="75"/>
      <c r="O4" s="75"/>
      <c r="P4" s="75"/>
      <c r="Q4" s="75"/>
      <c r="R4" s="75"/>
      <c r="S4" s="75"/>
      <c r="T4" s="75"/>
      <c r="U4" s="75"/>
      <c r="V4" s="75"/>
      <c r="W4" s="75"/>
      <c r="X4" s="75"/>
      <c r="Y4" s="75"/>
      <c r="Z4" s="75"/>
      <c r="AA4" s="75"/>
      <c r="AB4" s="75"/>
      <c r="AC4" s="75"/>
      <c r="AD4" s="75"/>
      <c r="AE4" s="75"/>
    </row>
    <row r="5" spans="1:37" ht="51" x14ac:dyDescent="0.25">
      <c r="A5" s="75"/>
      <c r="B5" s="12" t="s">
        <v>48</v>
      </c>
      <c r="C5" s="13" t="s">
        <v>98</v>
      </c>
      <c r="D5" s="14">
        <v>0.4</v>
      </c>
      <c r="E5" s="75"/>
      <c r="F5" s="75"/>
      <c r="G5" s="75"/>
      <c r="H5" s="75"/>
      <c r="I5" s="75"/>
      <c r="J5" s="75"/>
      <c r="K5" s="75"/>
      <c r="L5" s="75"/>
      <c r="M5" s="75"/>
      <c r="N5" s="75"/>
      <c r="O5" s="75"/>
      <c r="P5" s="75"/>
      <c r="Q5" s="75"/>
      <c r="R5" s="75"/>
      <c r="S5" s="75"/>
      <c r="T5" s="75"/>
      <c r="U5" s="75"/>
      <c r="V5" s="75"/>
      <c r="W5" s="75"/>
      <c r="X5" s="75"/>
      <c r="Y5" s="75"/>
      <c r="Z5" s="75"/>
      <c r="AA5" s="75"/>
      <c r="AB5" s="75"/>
      <c r="AC5" s="75"/>
      <c r="AD5" s="75"/>
      <c r="AE5" s="75"/>
    </row>
    <row r="6" spans="1:37" ht="51" x14ac:dyDescent="0.25">
      <c r="A6" s="75"/>
      <c r="B6" s="15" t="s">
        <v>102</v>
      </c>
      <c r="C6" s="13" t="s">
        <v>99</v>
      </c>
      <c r="D6" s="14">
        <v>0.6</v>
      </c>
      <c r="E6" s="75"/>
      <c r="F6" s="75"/>
      <c r="G6" s="75"/>
      <c r="H6" s="75"/>
      <c r="I6" s="75"/>
      <c r="J6" s="75"/>
      <c r="K6" s="75"/>
      <c r="L6" s="75"/>
      <c r="M6" s="75"/>
      <c r="N6" s="75"/>
      <c r="O6" s="75"/>
      <c r="P6" s="75"/>
      <c r="Q6" s="75"/>
      <c r="R6" s="75"/>
      <c r="S6" s="75"/>
      <c r="T6" s="75"/>
      <c r="U6" s="75"/>
      <c r="V6" s="75"/>
      <c r="W6" s="75"/>
      <c r="X6" s="75"/>
      <c r="Y6" s="75"/>
      <c r="Z6" s="75"/>
      <c r="AA6" s="75"/>
      <c r="AB6" s="75"/>
      <c r="AC6" s="75"/>
      <c r="AD6" s="75"/>
      <c r="AE6" s="75"/>
    </row>
    <row r="7" spans="1:37" ht="76.5" x14ac:dyDescent="0.25">
      <c r="A7" s="75"/>
      <c r="B7" s="16" t="s">
        <v>6</v>
      </c>
      <c r="C7" s="13" t="s">
        <v>100</v>
      </c>
      <c r="D7" s="14">
        <v>0.8</v>
      </c>
      <c r="E7" s="75"/>
      <c r="F7" s="75"/>
      <c r="G7" s="75"/>
      <c r="H7" s="75"/>
      <c r="I7" s="75"/>
      <c r="J7" s="75"/>
      <c r="K7" s="75"/>
      <c r="L7" s="75"/>
      <c r="M7" s="75"/>
      <c r="N7" s="75"/>
      <c r="O7" s="75"/>
      <c r="P7" s="75"/>
      <c r="Q7" s="75"/>
      <c r="R7" s="75"/>
      <c r="S7" s="75"/>
      <c r="T7" s="75"/>
      <c r="U7" s="75"/>
      <c r="V7" s="75"/>
      <c r="W7" s="75"/>
      <c r="X7" s="75"/>
      <c r="Y7" s="75"/>
      <c r="Z7" s="75"/>
      <c r="AA7" s="75"/>
      <c r="AB7" s="75"/>
      <c r="AC7" s="75"/>
      <c r="AD7" s="75"/>
      <c r="AE7" s="75"/>
    </row>
    <row r="8" spans="1:37" ht="51" x14ac:dyDescent="0.25">
      <c r="A8" s="75"/>
      <c r="B8" s="17" t="s">
        <v>49</v>
      </c>
      <c r="C8" s="13" t="s">
        <v>101</v>
      </c>
      <c r="D8" s="14">
        <v>1</v>
      </c>
      <c r="E8" s="75"/>
      <c r="F8" s="75"/>
      <c r="G8" s="75"/>
      <c r="H8" s="75"/>
      <c r="I8" s="75"/>
      <c r="J8" s="75"/>
      <c r="K8" s="75"/>
      <c r="L8" s="75"/>
      <c r="M8" s="75"/>
      <c r="N8" s="75"/>
      <c r="O8" s="75"/>
      <c r="P8" s="75"/>
      <c r="Q8" s="75"/>
      <c r="R8" s="75"/>
      <c r="S8" s="75"/>
      <c r="T8" s="75"/>
      <c r="U8" s="75"/>
      <c r="V8" s="75"/>
      <c r="W8" s="75"/>
      <c r="X8" s="75"/>
      <c r="Y8" s="75"/>
      <c r="Z8" s="75"/>
      <c r="AA8" s="75"/>
      <c r="AB8" s="75"/>
      <c r="AC8" s="75"/>
      <c r="AD8" s="75"/>
      <c r="AE8" s="75"/>
    </row>
    <row r="9" spans="1:37" x14ac:dyDescent="0.25">
      <c r="A9" s="75"/>
      <c r="B9" s="95"/>
      <c r="C9" s="95"/>
      <c r="D9" s="95"/>
      <c r="E9" s="75"/>
      <c r="F9" s="75"/>
      <c r="G9" s="75"/>
      <c r="H9" s="75"/>
      <c r="I9" s="75"/>
      <c r="J9" s="75"/>
      <c r="K9" s="75"/>
      <c r="L9" s="75"/>
      <c r="M9" s="75"/>
      <c r="N9" s="75"/>
      <c r="O9" s="75"/>
      <c r="P9" s="75"/>
      <c r="Q9" s="75"/>
      <c r="R9" s="75"/>
      <c r="S9" s="75"/>
      <c r="T9" s="75"/>
      <c r="U9" s="75"/>
      <c r="V9" s="75"/>
      <c r="W9" s="75"/>
      <c r="X9" s="75"/>
      <c r="Y9" s="75"/>
      <c r="Z9" s="75"/>
      <c r="AA9" s="75"/>
      <c r="AB9" s="75"/>
      <c r="AC9" s="75"/>
      <c r="AD9" s="75"/>
      <c r="AE9" s="75"/>
      <c r="AF9" s="75"/>
      <c r="AG9" s="75"/>
      <c r="AH9" s="75"/>
      <c r="AI9" s="75"/>
      <c r="AJ9" s="75"/>
      <c r="AK9" s="75"/>
    </row>
    <row r="10" spans="1:37" ht="16.5" x14ac:dyDescent="0.25">
      <c r="A10" s="75"/>
      <c r="B10" s="96"/>
      <c r="C10" s="95"/>
      <c r="D10" s="95"/>
      <c r="E10" s="75"/>
      <c r="F10" s="75"/>
      <c r="G10" s="75"/>
      <c r="H10" s="75"/>
      <c r="I10" s="75"/>
      <c r="J10" s="75"/>
      <c r="K10" s="75"/>
      <c r="L10" s="75"/>
      <c r="M10" s="75"/>
      <c r="N10" s="75"/>
      <c r="O10" s="75"/>
      <c r="P10" s="75"/>
      <c r="Q10" s="75"/>
      <c r="R10" s="75"/>
      <c r="S10" s="75"/>
      <c r="T10" s="75"/>
      <c r="U10" s="75"/>
      <c r="V10" s="75"/>
      <c r="W10" s="75"/>
      <c r="X10" s="75"/>
      <c r="Y10" s="75"/>
      <c r="Z10" s="75"/>
      <c r="AA10" s="75"/>
      <c r="AB10" s="75"/>
      <c r="AC10" s="75"/>
      <c r="AD10" s="75"/>
      <c r="AE10" s="75"/>
      <c r="AF10" s="75"/>
      <c r="AG10" s="75"/>
      <c r="AH10" s="75"/>
      <c r="AI10" s="75"/>
      <c r="AJ10" s="75"/>
      <c r="AK10" s="75"/>
    </row>
    <row r="11" spans="1:37" x14ac:dyDescent="0.25">
      <c r="A11" s="75"/>
      <c r="B11" s="95"/>
      <c r="C11" s="95"/>
      <c r="D11" s="95"/>
      <c r="E11" s="75"/>
      <c r="F11" s="75"/>
      <c r="G11" s="75"/>
      <c r="H11" s="75"/>
      <c r="I11" s="75"/>
      <c r="J11" s="75"/>
      <c r="K11" s="75"/>
      <c r="L11" s="75"/>
      <c r="M11" s="75"/>
      <c r="N11" s="75"/>
      <c r="O11" s="75"/>
      <c r="P11" s="75"/>
      <c r="Q11" s="75"/>
      <c r="R11" s="75"/>
      <c r="S11" s="75"/>
      <c r="T11" s="75"/>
      <c r="U11" s="75"/>
      <c r="V11" s="75"/>
      <c r="W11" s="75"/>
      <c r="X11" s="75"/>
      <c r="Y11" s="75"/>
      <c r="Z11" s="75"/>
      <c r="AA11" s="75"/>
      <c r="AB11" s="75"/>
      <c r="AC11" s="75"/>
      <c r="AD11" s="75"/>
      <c r="AE11" s="75"/>
      <c r="AF11" s="75"/>
      <c r="AG11" s="75"/>
      <c r="AH11" s="75"/>
      <c r="AI11" s="75"/>
      <c r="AJ11" s="75"/>
      <c r="AK11" s="75"/>
    </row>
    <row r="12" spans="1:37" x14ac:dyDescent="0.25">
      <c r="A12" s="75"/>
      <c r="B12" s="95"/>
      <c r="C12" s="95"/>
      <c r="D12" s="95"/>
      <c r="E12" s="75"/>
      <c r="F12" s="75"/>
      <c r="G12" s="75"/>
      <c r="H12" s="75"/>
      <c r="I12" s="75"/>
      <c r="J12" s="75"/>
      <c r="K12" s="75"/>
      <c r="L12" s="75"/>
      <c r="M12" s="75"/>
      <c r="N12" s="75"/>
      <c r="O12" s="75"/>
      <c r="P12" s="75"/>
      <c r="Q12" s="75"/>
      <c r="R12" s="75"/>
      <c r="S12" s="75"/>
      <c r="T12" s="75"/>
      <c r="U12" s="75"/>
      <c r="V12" s="75"/>
      <c r="W12" s="75"/>
      <c r="X12" s="75"/>
      <c r="Y12" s="75"/>
      <c r="Z12" s="75"/>
      <c r="AA12" s="75"/>
      <c r="AB12" s="75"/>
      <c r="AC12" s="75"/>
      <c r="AD12" s="75"/>
      <c r="AE12" s="75"/>
      <c r="AF12" s="75"/>
      <c r="AG12" s="75"/>
      <c r="AH12" s="75"/>
      <c r="AI12" s="75"/>
      <c r="AJ12" s="75"/>
      <c r="AK12" s="75"/>
    </row>
    <row r="13" spans="1:37" x14ac:dyDescent="0.25">
      <c r="A13" s="75"/>
      <c r="B13" s="95"/>
      <c r="C13" s="95"/>
      <c r="D13" s="95"/>
      <c r="E13" s="75"/>
      <c r="F13" s="75"/>
      <c r="G13" s="75"/>
      <c r="H13" s="75"/>
      <c r="I13" s="75"/>
      <c r="J13" s="75"/>
      <c r="K13" s="75"/>
      <c r="L13" s="75"/>
      <c r="M13" s="75"/>
      <c r="N13" s="75"/>
      <c r="O13" s="75"/>
      <c r="P13" s="75"/>
      <c r="Q13" s="75"/>
      <c r="R13" s="75"/>
      <c r="S13" s="75"/>
      <c r="T13" s="75"/>
      <c r="U13" s="75"/>
      <c r="V13" s="75"/>
      <c r="W13" s="75"/>
      <c r="X13" s="75"/>
      <c r="Y13" s="75"/>
      <c r="Z13" s="75"/>
      <c r="AA13" s="75"/>
      <c r="AB13" s="75"/>
      <c r="AC13" s="75"/>
      <c r="AD13" s="75"/>
      <c r="AE13" s="75"/>
      <c r="AF13" s="75"/>
      <c r="AG13" s="75"/>
      <c r="AH13" s="75"/>
      <c r="AI13" s="75"/>
      <c r="AJ13" s="75"/>
      <c r="AK13" s="75"/>
    </row>
    <row r="14" spans="1:37" x14ac:dyDescent="0.25">
      <c r="A14" s="75"/>
      <c r="B14" s="95"/>
      <c r="C14" s="95"/>
      <c r="D14" s="95"/>
      <c r="E14" s="75"/>
      <c r="F14" s="75"/>
      <c r="G14" s="75"/>
      <c r="H14" s="75"/>
      <c r="I14" s="75"/>
      <c r="J14" s="75"/>
      <c r="K14" s="75"/>
      <c r="L14" s="75"/>
      <c r="M14" s="75"/>
      <c r="N14" s="75"/>
      <c r="O14" s="75"/>
      <c r="P14" s="75"/>
      <c r="Q14" s="75"/>
      <c r="R14" s="75"/>
      <c r="S14" s="75"/>
      <c r="T14" s="75"/>
      <c r="U14" s="75"/>
      <c r="V14" s="75"/>
      <c r="W14" s="75"/>
      <c r="X14" s="75"/>
      <c r="Y14" s="75"/>
      <c r="Z14" s="75"/>
      <c r="AA14" s="75"/>
      <c r="AB14" s="75"/>
      <c r="AC14" s="75"/>
      <c r="AD14" s="75"/>
      <c r="AE14" s="75"/>
      <c r="AF14" s="75"/>
      <c r="AG14" s="75"/>
      <c r="AH14" s="75"/>
      <c r="AI14" s="75"/>
      <c r="AJ14" s="75"/>
      <c r="AK14" s="75"/>
    </row>
    <row r="15" spans="1:37" x14ac:dyDescent="0.25">
      <c r="A15" s="75"/>
      <c r="B15" s="95"/>
      <c r="C15" s="95"/>
      <c r="D15" s="95"/>
      <c r="E15" s="75"/>
      <c r="F15" s="75"/>
      <c r="G15" s="75"/>
      <c r="H15" s="75"/>
      <c r="I15" s="75"/>
      <c r="J15" s="75"/>
      <c r="K15" s="75"/>
      <c r="L15" s="75"/>
      <c r="M15" s="75"/>
      <c r="N15" s="75"/>
      <c r="O15" s="75"/>
      <c r="P15" s="75"/>
      <c r="Q15" s="75"/>
      <c r="R15" s="75"/>
      <c r="S15" s="75"/>
      <c r="T15" s="75"/>
      <c r="U15" s="75"/>
      <c r="V15" s="75"/>
      <c r="W15" s="75"/>
      <c r="X15" s="75"/>
      <c r="Y15" s="75"/>
      <c r="Z15" s="75"/>
      <c r="AA15" s="75"/>
      <c r="AB15" s="75"/>
      <c r="AC15" s="75"/>
      <c r="AD15" s="75"/>
      <c r="AE15" s="75"/>
      <c r="AF15" s="75"/>
      <c r="AG15" s="75"/>
      <c r="AH15" s="75"/>
      <c r="AI15" s="75"/>
      <c r="AJ15" s="75"/>
      <c r="AK15" s="75"/>
    </row>
    <row r="16" spans="1:37" x14ac:dyDescent="0.25">
      <c r="A16" s="75"/>
      <c r="B16" s="95"/>
      <c r="C16" s="95"/>
      <c r="D16" s="95"/>
      <c r="E16" s="75"/>
      <c r="F16" s="75"/>
      <c r="G16" s="75"/>
      <c r="H16" s="75"/>
      <c r="I16" s="75"/>
      <c r="J16" s="75"/>
      <c r="K16" s="75"/>
      <c r="L16" s="75"/>
      <c r="M16" s="75"/>
      <c r="N16" s="75"/>
      <c r="O16" s="75"/>
      <c r="P16" s="75"/>
      <c r="Q16" s="75"/>
      <c r="R16" s="75"/>
      <c r="S16" s="75"/>
      <c r="T16" s="75"/>
      <c r="U16" s="75"/>
      <c r="V16" s="75"/>
      <c r="W16" s="75"/>
      <c r="X16" s="75"/>
      <c r="Y16" s="75"/>
      <c r="Z16" s="75"/>
      <c r="AA16" s="75"/>
      <c r="AB16" s="75"/>
      <c r="AC16" s="75"/>
      <c r="AD16" s="75"/>
      <c r="AE16" s="75"/>
      <c r="AF16" s="75"/>
      <c r="AG16" s="75"/>
      <c r="AH16" s="75"/>
      <c r="AI16" s="75"/>
      <c r="AJ16" s="75"/>
      <c r="AK16" s="75"/>
    </row>
    <row r="17" spans="1:37" x14ac:dyDescent="0.25">
      <c r="A17" s="75"/>
      <c r="B17" s="95"/>
      <c r="C17" s="95"/>
      <c r="D17" s="95"/>
      <c r="E17" s="75"/>
      <c r="F17" s="75"/>
      <c r="G17" s="75"/>
      <c r="H17" s="75"/>
      <c r="I17" s="75"/>
      <c r="J17" s="75"/>
      <c r="K17" s="75"/>
      <c r="L17" s="75"/>
      <c r="M17" s="75"/>
      <c r="N17" s="75"/>
      <c r="O17" s="75"/>
      <c r="P17" s="75"/>
      <c r="Q17" s="75"/>
      <c r="R17" s="75"/>
      <c r="S17" s="75"/>
      <c r="T17" s="75"/>
      <c r="U17" s="75"/>
      <c r="V17" s="75"/>
      <c r="W17" s="75"/>
      <c r="X17" s="75"/>
      <c r="Y17" s="75"/>
      <c r="Z17" s="75"/>
      <c r="AA17" s="75"/>
      <c r="AB17" s="75"/>
      <c r="AC17" s="75"/>
      <c r="AD17" s="75"/>
      <c r="AE17" s="75"/>
      <c r="AF17" s="75"/>
      <c r="AG17" s="75"/>
      <c r="AH17" s="75"/>
      <c r="AI17" s="75"/>
      <c r="AJ17" s="75"/>
      <c r="AK17" s="75"/>
    </row>
    <row r="18" spans="1:37" x14ac:dyDescent="0.25">
      <c r="A18" s="75"/>
      <c r="B18" s="95"/>
      <c r="C18" s="95"/>
      <c r="D18" s="95"/>
      <c r="E18" s="75"/>
      <c r="F18" s="75"/>
      <c r="G18" s="75"/>
      <c r="H18" s="75"/>
      <c r="I18" s="75"/>
      <c r="J18" s="75"/>
      <c r="K18" s="75"/>
      <c r="L18" s="75"/>
      <c r="M18" s="75"/>
      <c r="N18" s="75"/>
      <c r="O18" s="75"/>
      <c r="P18" s="75"/>
      <c r="Q18" s="75"/>
      <c r="R18" s="75"/>
      <c r="S18" s="75"/>
      <c r="T18" s="75"/>
      <c r="U18" s="75"/>
      <c r="V18" s="75"/>
      <c r="W18" s="75"/>
      <c r="X18" s="75"/>
      <c r="Y18" s="75"/>
      <c r="Z18" s="75"/>
      <c r="AA18" s="75"/>
      <c r="AB18" s="75"/>
      <c r="AC18" s="75"/>
      <c r="AD18" s="75"/>
      <c r="AE18" s="75"/>
      <c r="AF18" s="75"/>
      <c r="AG18" s="75"/>
      <c r="AH18" s="75"/>
      <c r="AI18" s="75"/>
      <c r="AJ18" s="75"/>
      <c r="AK18" s="75"/>
    </row>
    <row r="19" spans="1:37" x14ac:dyDescent="0.25">
      <c r="A19" s="75"/>
      <c r="B19" s="75"/>
      <c r="C19" s="75"/>
      <c r="D19" s="75"/>
      <c r="E19" s="75"/>
      <c r="F19" s="75"/>
      <c r="G19" s="75"/>
      <c r="H19" s="75"/>
      <c r="I19" s="75"/>
      <c r="J19" s="75"/>
      <c r="K19" s="75"/>
      <c r="L19" s="75"/>
      <c r="M19" s="75"/>
      <c r="N19" s="75"/>
      <c r="O19" s="75"/>
      <c r="P19" s="75"/>
      <c r="Q19" s="75"/>
      <c r="R19" s="75"/>
      <c r="S19" s="75"/>
      <c r="T19" s="75"/>
      <c r="U19" s="75"/>
      <c r="V19" s="75"/>
      <c r="W19" s="75"/>
      <c r="X19" s="75"/>
      <c r="Y19" s="75"/>
      <c r="Z19" s="75"/>
      <c r="AA19" s="75"/>
      <c r="AB19" s="75"/>
      <c r="AC19" s="75"/>
      <c r="AD19" s="75"/>
      <c r="AE19" s="75"/>
      <c r="AF19" s="75"/>
      <c r="AG19" s="75"/>
      <c r="AH19" s="75"/>
      <c r="AI19" s="75"/>
      <c r="AJ19" s="75"/>
      <c r="AK19" s="75"/>
    </row>
    <row r="20" spans="1:37" x14ac:dyDescent="0.25">
      <c r="A20" s="75"/>
      <c r="B20" s="75"/>
      <c r="C20" s="75"/>
      <c r="D20" s="75"/>
      <c r="E20" s="75"/>
      <c r="F20" s="75"/>
      <c r="G20" s="75"/>
      <c r="H20" s="75"/>
      <c r="I20" s="75"/>
      <c r="J20" s="75"/>
      <c r="K20" s="75"/>
      <c r="L20" s="75"/>
      <c r="M20" s="75"/>
      <c r="N20" s="75"/>
      <c r="O20" s="75"/>
      <c r="P20" s="75"/>
      <c r="Q20" s="75"/>
      <c r="R20" s="75"/>
      <c r="S20" s="75"/>
      <c r="T20" s="75"/>
      <c r="U20" s="75"/>
      <c r="V20" s="75"/>
      <c r="W20" s="75"/>
      <c r="X20" s="75"/>
      <c r="Y20" s="75"/>
      <c r="Z20" s="75"/>
      <c r="AA20" s="75"/>
      <c r="AB20" s="75"/>
      <c r="AC20" s="75"/>
      <c r="AD20" s="75"/>
      <c r="AE20" s="75"/>
      <c r="AF20" s="75"/>
      <c r="AG20" s="75"/>
      <c r="AH20" s="75"/>
      <c r="AI20" s="75"/>
      <c r="AJ20" s="75"/>
      <c r="AK20" s="75"/>
    </row>
    <row r="21" spans="1:37" x14ac:dyDescent="0.25">
      <c r="A21" s="75"/>
      <c r="B21" s="75"/>
      <c r="C21" s="75"/>
      <c r="D21" s="75"/>
      <c r="E21" s="75"/>
      <c r="F21" s="75"/>
      <c r="G21" s="75"/>
      <c r="H21" s="75"/>
      <c r="I21" s="75"/>
      <c r="J21" s="75"/>
      <c r="K21" s="75"/>
      <c r="L21" s="75"/>
      <c r="M21" s="75"/>
      <c r="N21" s="75"/>
      <c r="O21" s="75"/>
      <c r="P21" s="75"/>
      <c r="Q21" s="75"/>
      <c r="R21" s="75"/>
      <c r="S21" s="75"/>
      <c r="T21" s="75"/>
      <c r="U21" s="75"/>
      <c r="V21" s="75"/>
      <c r="W21" s="75"/>
      <c r="X21" s="75"/>
      <c r="Y21" s="75"/>
      <c r="Z21" s="75"/>
      <c r="AA21" s="75"/>
      <c r="AB21" s="75"/>
      <c r="AC21" s="75"/>
      <c r="AD21" s="75"/>
      <c r="AE21" s="75"/>
      <c r="AF21" s="75"/>
      <c r="AG21" s="75"/>
      <c r="AH21" s="75"/>
      <c r="AI21" s="75"/>
      <c r="AJ21" s="75"/>
      <c r="AK21" s="75"/>
    </row>
    <row r="22" spans="1:37" x14ac:dyDescent="0.25">
      <c r="A22" s="75"/>
      <c r="B22" s="75"/>
      <c r="C22" s="75"/>
      <c r="D22" s="75"/>
      <c r="E22" s="75"/>
      <c r="F22" s="75"/>
      <c r="G22" s="75"/>
      <c r="H22" s="75"/>
      <c r="I22" s="75"/>
      <c r="J22" s="75"/>
      <c r="K22" s="75"/>
      <c r="L22" s="75"/>
      <c r="M22" s="75"/>
      <c r="N22" s="75"/>
      <c r="O22" s="75"/>
      <c r="P22" s="75"/>
      <c r="Q22" s="75"/>
      <c r="R22" s="75"/>
      <c r="S22" s="75"/>
      <c r="T22" s="75"/>
      <c r="U22" s="75"/>
      <c r="V22" s="75"/>
      <c r="W22" s="75"/>
      <c r="X22" s="75"/>
      <c r="Y22" s="75"/>
      <c r="Z22" s="75"/>
      <c r="AA22" s="75"/>
      <c r="AB22" s="75"/>
      <c r="AC22" s="75"/>
      <c r="AD22" s="75"/>
      <c r="AE22" s="75"/>
      <c r="AF22" s="75"/>
      <c r="AG22" s="75"/>
      <c r="AH22" s="75"/>
      <c r="AI22" s="75"/>
      <c r="AJ22" s="75"/>
      <c r="AK22" s="75"/>
    </row>
    <row r="23" spans="1:37" x14ac:dyDescent="0.25">
      <c r="A23" s="75"/>
      <c r="B23" s="75"/>
      <c r="C23" s="75"/>
      <c r="D23" s="75"/>
      <c r="E23" s="75"/>
      <c r="F23" s="75"/>
      <c r="G23" s="75"/>
      <c r="H23" s="75"/>
      <c r="I23" s="75"/>
      <c r="J23" s="75"/>
      <c r="K23" s="75"/>
      <c r="L23" s="75"/>
      <c r="M23" s="75"/>
      <c r="N23" s="75"/>
      <c r="O23" s="75"/>
      <c r="P23" s="75"/>
      <c r="Q23" s="75"/>
      <c r="R23" s="75"/>
      <c r="S23" s="75"/>
      <c r="T23" s="75"/>
      <c r="U23" s="75"/>
      <c r="V23" s="75"/>
      <c r="W23" s="75"/>
      <c r="X23" s="75"/>
      <c r="Y23" s="75"/>
      <c r="Z23" s="75"/>
      <c r="AA23" s="75"/>
      <c r="AB23" s="75"/>
      <c r="AC23" s="75"/>
      <c r="AD23" s="75"/>
      <c r="AE23" s="75"/>
      <c r="AF23" s="75"/>
      <c r="AG23" s="75"/>
      <c r="AH23" s="75"/>
      <c r="AI23" s="75"/>
      <c r="AJ23" s="75"/>
      <c r="AK23" s="75"/>
    </row>
    <row r="24" spans="1:37" x14ac:dyDescent="0.25">
      <c r="A24" s="75"/>
      <c r="B24" s="75"/>
      <c r="C24" s="75"/>
      <c r="D24" s="75"/>
      <c r="E24" s="75"/>
      <c r="F24" s="75"/>
      <c r="G24" s="75"/>
      <c r="H24" s="75"/>
      <c r="I24" s="75"/>
      <c r="J24" s="75"/>
      <c r="K24" s="75"/>
      <c r="L24" s="75"/>
      <c r="M24" s="75"/>
      <c r="N24" s="75"/>
      <c r="O24" s="75"/>
      <c r="P24" s="75"/>
      <c r="Q24" s="75"/>
      <c r="R24" s="75"/>
      <c r="S24" s="75"/>
      <c r="T24" s="75"/>
      <c r="U24" s="75"/>
      <c r="V24" s="75"/>
      <c r="W24" s="75"/>
      <c r="X24" s="75"/>
      <c r="Y24" s="75"/>
      <c r="Z24" s="75"/>
      <c r="AA24" s="75"/>
      <c r="AB24" s="75"/>
      <c r="AC24" s="75"/>
      <c r="AD24" s="75"/>
      <c r="AE24" s="75"/>
      <c r="AF24" s="75"/>
      <c r="AG24" s="75"/>
      <c r="AH24" s="75"/>
      <c r="AI24" s="75"/>
      <c r="AJ24" s="75"/>
      <c r="AK24" s="75"/>
    </row>
    <row r="25" spans="1:37" x14ac:dyDescent="0.25">
      <c r="A25" s="75"/>
      <c r="B25" s="75"/>
      <c r="C25" s="75"/>
      <c r="D25" s="75"/>
      <c r="E25" s="75"/>
      <c r="F25" s="75"/>
      <c r="G25" s="75"/>
      <c r="H25" s="75"/>
      <c r="I25" s="75"/>
      <c r="J25" s="75"/>
      <c r="K25" s="75"/>
      <c r="L25" s="75"/>
      <c r="M25" s="75"/>
      <c r="N25" s="75"/>
      <c r="O25" s="75"/>
      <c r="P25" s="75"/>
      <c r="Q25" s="75"/>
      <c r="R25" s="75"/>
      <c r="S25" s="75"/>
      <c r="T25" s="75"/>
      <c r="U25" s="75"/>
      <c r="V25" s="75"/>
      <c r="W25" s="75"/>
      <c r="X25" s="75"/>
      <c r="Y25" s="75"/>
      <c r="Z25" s="75"/>
      <c r="AA25" s="75"/>
      <c r="AB25" s="75"/>
      <c r="AC25" s="75"/>
      <c r="AD25" s="75"/>
      <c r="AE25" s="75"/>
      <c r="AF25" s="75"/>
      <c r="AG25" s="75"/>
      <c r="AH25" s="75"/>
      <c r="AI25" s="75"/>
      <c r="AJ25" s="75"/>
      <c r="AK25" s="75"/>
    </row>
    <row r="26" spans="1:37" x14ac:dyDescent="0.25">
      <c r="A26" s="75"/>
      <c r="B26" s="75"/>
      <c r="C26" s="75"/>
      <c r="D26" s="75"/>
      <c r="E26" s="75"/>
      <c r="F26" s="75"/>
      <c r="G26" s="75"/>
      <c r="H26" s="75"/>
      <c r="I26" s="75"/>
      <c r="J26" s="75"/>
      <c r="K26" s="75"/>
      <c r="L26" s="75"/>
      <c r="M26" s="75"/>
      <c r="N26" s="75"/>
      <c r="O26" s="75"/>
      <c r="P26" s="75"/>
      <c r="Q26" s="75"/>
      <c r="R26" s="75"/>
      <c r="S26" s="75"/>
      <c r="T26" s="75"/>
      <c r="U26" s="75"/>
      <c r="V26" s="75"/>
      <c r="W26" s="75"/>
      <c r="X26" s="75"/>
      <c r="Y26" s="75"/>
      <c r="Z26" s="75"/>
      <c r="AA26" s="75"/>
      <c r="AB26" s="75"/>
      <c r="AC26" s="75"/>
      <c r="AD26" s="75"/>
      <c r="AE26" s="75"/>
      <c r="AF26" s="75"/>
      <c r="AG26" s="75"/>
      <c r="AH26" s="75"/>
      <c r="AI26" s="75"/>
      <c r="AJ26" s="75"/>
      <c r="AK26" s="75"/>
    </row>
    <row r="27" spans="1:37" x14ac:dyDescent="0.25">
      <c r="A27" s="75"/>
      <c r="B27" s="75"/>
      <c r="C27" s="75"/>
      <c r="D27" s="75"/>
      <c r="E27" s="75"/>
      <c r="F27" s="75"/>
      <c r="G27" s="75"/>
      <c r="H27" s="75"/>
      <c r="I27" s="75"/>
      <c r="J27" s="75"/>
      <c r="K27" s="75"/>
      <c r="L27" s="75"/>
      <c r="M27" s="75"/>
      <c r="N27" s="75"/>
      <c r="O27" s="75"/>
      <c r="P27" s="75"/>
      <c r="Q27" s="75"/>
      <c r="R27" s="75"/>
      <c r="S27" s="75"/>
      <c r="T27" s="75"/>
      <c r="U27" s="75"/>
      <c r="V27" s="75"/>
      <c r="W27" s="75"/>
      <c r="X27" s="75"/>
      <c r="Y27" s="75"/>
      <c r="Z27" s="75"/>
      <c r="AA27" s="75"/>
      <c r="AB27" s="75"/>
      <c r="AC27" s="75"/>
      <c r="AD27" s="75"/>
      <c r="AE27" s="75"/>
      <c r="AF27" s="75"/>
      <c r="AG27" s="75"/>
      <c r="AH27" s="75"/>
      <c r="AI27" s="75"/>
      <c r="AJ27" s="75"/>
      <c r="AK27" s="75"/>
    </row>
    <row r="28" spans="1:37" x14ac:dyDescent="0.25">
      <c r="A28" s="75"/>
      <c r="B28" s="75"/>
      <c r="C28" s="75"/>
      <c r="D28" s="75"/>
      <c r="E28" s="75"/>
      <c r="F28" s="75"/>
      <c r="G28" s="75"/>
      <c r="H28" s="75"/>
      <c r="I28" s="75"/>
      <c r="J28" s="75"/>
      <c r="K28" s="75"/>
      <c r="L28" s="75"/>
      <c r="M28" s="75"/>
      <c r="N28" s="75"/>
      <c r="O28" s="75"/>
      <c r="P28" s="75"/>
      <c r="Q28" s="75"/>
      <c r="R28" s="75"/>
      <c r="S28" s="75"/>
      <c r="T28" s="75"/>
      <c r="U28" s="75"/>
      <c r="V28" s="75"/>
      <c r="W28" s="75"/>
      <c r="X28" s="75"/>
      <c r="Y28" s="75"/>
      <c r="Z28" s="75"/>
      <c r="AA28" s="75"/>
      <c r="AB28" s="75"/>
      <c r="AC28" s="75"/>
      <c r="AD28" s="75"/>
      <c r="AE28" s="75"/>
      <c r="AF28" s="75"/>
      <c r="AG28" s="75"/>
      <c r="AH28" s="75"/>
      <c r="AI28" s="75"/>
      <c r="AJ28" s="75"/>
      <c r="AK28" s="75"/>
    </row>
    <row r="29" spans="1:37" x14ac:dyDescent="0.25">
      <c r="A29" s="75"/>
      <c r="B29" s="75"/>
      <c r="C29" s="75"/>
      <c r="D29" s="75"/>
      <c r="E29" s="75"/>
      <c r="F29" s="75"/>
      <c r="G29" s="75"/>
      <c r="H29" s="75"/>
      <c r="I29" s="75"/>
      <c r="J29" s="75"/>
      <c r="K29" s="75"/>
      <c r="L29" s="75"/>
      <c r="M29" s="75"/>
      <c r="N29" s="75"/>
      <c r="O29" s="75"/>
      <c r="P29" s="75"/>
      <c r="Q29" s="75"/>
      <c r="R29" s="75"/>
      <c r="S29" s="75"/>
      <c r="T29" s="75"/>
      <c r="U29" s="75"/>
      <c r="V29" s="75"/>
      <c r="W29" s="75"/>
      <c r="X29" s="75"/>
      <c r="Y29" s="75"/>
      <c r="Z29" s="75"/>
      <c r="AA29" s="75"/>
      <c r="AB29" s="75"/>
      <c r="AC29" s="75"/>
      <c r="AD29" s="75"/>
      <c r="AE29" s="75"/>
      <c r="AF29" s="75"/>
      <c r="AG29" s="75"/>
      <c r="AH29" s="75"/>
      <c r="AI29" s="75"/>
      <c r="AJ29" s="75"/>
      <c r="AK29" s="75"/>
    </row>
    <row r="30" spans="1:37" x14ac:dyDescent="0.25">
      <c r="A30" s="75"/>
      <c r="B30" s="75"/>
      <c r="C30" s="75"/>
      <c r="D30" s="75"/>
      <c r="E30" s="75"/>
      <c r="F30" s="75"/>
      <c r="G30" s="75"/>
      <c r="H30" s="75"/>
      <c r="I30" s="75"/>
      <c r="J30" s="75"/>
      <c r="K30" s="75"/>
      <c r="L30" s="75"/>
      <c r="M30" s="75"/>
      <c r="N30" s="75"/>
      <c r="O30" s="75"/>
      <c r="P30" s="75"/>
      <c r="Q30" s="75"/>
      <c r="R30" s="75"/>
      <c r="S30" s="75"/>
      <c r="T30" s="75"/>
      <c r="U30" s="75"/>
      <c r="V30" s="75"/>
      <c r="W30" s="75"/>
      <c r="X30" s="75"/>
      <c r="Y30" s="75"/>
      <c r="Z30" s="75"/>
      <c r="AA30" s="75"/>
      <c r="AB30" s="75"/>
      <c r="AC30" s="75"/>
      <c r="AD30" s="75"/>
      <c r="AE30" s="75"/>
      <c r="AF30" s="75"/>
      <c r="AG30" s="75"/>
      <c r="AH30" s="75"/>
      <c r="AI30" s="75"/>
      <c r="AJ30" s="75"/>
      <c r="AK30" s="75"/>
    </row>
    <row r="31" spans="1:37" x14ac:dyDescent="0.25">
      <c r="A31" s="75"/>
      <c r="B31" s="75"/>
      <c r="C31" s="75"/>
      <c r="D31" s="75"/>
      <c r="E31" s="75"/>
      <c r="F31" s="75"/>
      <c r="G31" s="75"/>
      <c r="H31" s="75"/>
      <c r="I31" s="75"/>
      <c r="J31" s="75"/>
      <c r="K31" s="75"/>
      <c r="L31" s="75"/>
      <c r="M31" s="75"/>
      <c r="N31" s="75"/>
      <c r="O31" s="75"/>
      <c r="P31" s="75"/>
      <c r="Q31" s="75"/>
      <c r="R31" s="75"/>
      <c r="S31" s="75"/>
      <c r="T31" s="75"/>
      <c r="U31" s="75"/>
      <c r="V31" s="75"/>
      <c r="W31" s="75"/>
      <c r="X31" s="75"/>
      <c r="Y31" s="75"/>
      <c r="Z31" s="75"/>
      <c r="AA31" s="75"/>
      <c r="AB31" s="75"/>
      <c r="AC31" s="75"/>
      <c r="AD31" s="75"/>
      <c r="AE31" s="75"/>
      <c r="AF31" s="75"/>
      <c r="AG31" s="75"/>
      <c r="AH31" s="75"/>
      <c r="AI31" s="75"/>
      <c r="AJ31" s="75"/>
      <c r="AK31" s="75"/>
    </row>
    <row r="32" spans="1:37" x14ac:dyDescent="0.25">
      <c r="A32" s="75"/>
      <c r="B32" s="75"/>
      <c r="C32" s="75"/>
      <c r="D32" s="75"/>
      <c r="E32" s="75"/>
      <c r="F32" s="75"/>
      <c r="G32" s="75"/>
      <c r="H32" s="75"/>
      <c r="I32" s="75"/>
      <c r="J32" s="75"/>
      <c r="K32" s="75"/>
      <c r="L32" s="75"/>
      <c r="M32" s="75"/>
      <c r="N32" s="75"/>
      <c r="O32" s="75"/>
      <c r="P32" s="75"/>
      <c r="Q32" s="75"/>
      <c r="R32" s="75"/>
      <c r="S32" s="75"/>
      <c r="T32" s="75"/>
      <c r="U32" s="75"/>
      <c r="V32" s="75"/>
      <c r="W32" s="75"/>
      <c r="X32" s="75"/>
      <c r="Y32" s="75"/>
      <c r="Z32" s="75"/>
      <c r="AA32" s="75"/>
      <c r="AB32" s="75"/>
      <c r="AC32" s="75"/>
      <c r="AD32" s="75"/>
      <c r="AE32" s="75"/>
      <c r="AF32" s="75"/>
      <c r="AG32" s="75"/>
      <c r="AH32" s="75"/>
      <c r="AI32" s="75"/>
      <c r="AJ32" s="75"/>
      <c r="AK32" s="75"/>
    </row>
    <row r="33" spans="1:31" x14ac:dyDescent="0.25">
      <c r="A33" s="75"/>
      <c r="E33" s="75"/>
      <c r="F33" s="75"/>
      <c r="G33" s="75"/>
      <c r="H33" s="75"/>
      <c r="I33" s="75"/>
      <c r="J33" s="75"/>
      <c r="K33" s="75"/>
      <c r="L33" s="75"/>
      <c r="M33" s="75"/>
      <c r="N33" s="75"/>
      <c r="O33" s="75"/>
      <c r="P33" s="75"/>
      <c r="Q33" s="75"/>
      <c r="R33" s="75"/>
      <c r="S33" s="75"/>
      <c r="T33" s="75"/>
      <c r="U33" s="75"/>
      <c r="V33" s="75"/>
      <c r="W33" s="75"/>
      <c r="X33" s="75"/>
      <c r="Y33" s="75"/>
      <c r="Z33" s="75"/>
      <c r="AA33" s="75"/>
      <c r="AB33" s="75"/>
      <c r="AC33" s="75"/>
      <c r="AD33" s="75"/>
      <c r="AE33" s="75"/>
    </row>
    <row r="34" spans="1:31" x14ac:dyDescent="0.25">
      <c r="A34" s="75"/>
      <c r="E34" s="75"/>
      <c r="F34" s="75"/>
      <c r="G34" s="75"/>
      <c r="H34" s="75"/>
      <c r="I34" s="75"/>
      <c r="J34" s="75"/>
      <c r="K34" s="75"/>
      <c r="L34" s="75"/>
      <c r="M34" s="75"/>
      <c r="N34" s="75"/>
      <c r="O34" s="75"/>
      <c r="P34" s="75"/>
      <c r="Q34" s="75"/>
      <c r="R34" s="75"/>
      <c r="S34" s="75"/>
      <c r="T34" s="75"/>
      <c r="U34" s="75"/>
      <c r="V34" s="75"/>
      <c r="W34" s="75"/>
      <c r="X34" s="75"/>
      <c r="Y34" s="75"/>
      <c r="Z34" s="75"/>
      <c r="AA34" s="75"/>
      <c r="AB34" s="75"/>
      <c r="AC34" s="75"/>
      <c r="AD34" s="75"/>
      <c r="AE34" s="75"/>
    </row>
    <row r="35" spans="1:31" x14ac:dyDescent="0.25">
      <c r="A35" s="75"/>
    </row>
    <row r="36" spans="1:31" x14ac:dyDescent="0.25">
      <c r="A36" s="75"/>
    </row>
    <row r="37" spans="1:31" x14ac:dyDescent="0.25">
      <c r="A37" s="75"/>
    </row>
    <row r="38" spans="1:31" x14ac:dyDescent="0.25">
      <c r="A38" s="75"/>
    </row>
    <row r="39" spans="1:31" x14ac:dyDescent="0.25">
      <c r="A39" s="75"/>
    </row>
    <row r="40" spans="1:31" x14ac:dyDescent="0.25">
      <c r="A40" s="75"/>
    </row>
    <row r="41" spans="1:31" x14ac:dyDescent="0.25">
      <c r="A41" s="75"/>
    </row>
    <row r="42" spans="1:31" x14ac:dyDescent="0.25">
      <c r="A42" s="75"/>
    </row>
    <row r="43" spans="1:31" x14ac:dyDescent="0.25">
      <c r="A43" s="75"/>
    </row>
    <row r="44" spans="1:31" x14ac:dyDescent="0.25">
      <c r="A44" s="75"/>
    </row>
    <row r="45" spans="1:31" x14ac:dyDescent="0.25">
      <c r="A45" s="75"/>
    </row>
    <row r="46" spans="1:31" x14ac:dyDescent="0.25">
      <c r="A46" s="75"/>
    </row>
    <row r="47" spans="1:31" x14ac:dyDescent="0.25">
      <c r="A47" s="75"/>
    </row>
    <row r="48" spans="1:31" x14ac:dyDescent="0.25">
      <c r="A48" s="75"/>
    </row>
    <row r="49" spans="1:1" x14ac:dyDescent="0.25">
      <c r="A49" s="75"/>
    </row>
    <row r="50" spans="1:1" x14ac:dyDescent="0.25">
      <c r="A50" s="75"/>
    </row>
    <row r="51" spans="1:1" x14ac:dyDescent="0.25">
      <c r="A51" s="75"/>
    </row>
    <row r="52" spans="1:1" x14ac:dyDescent="0.25">
      <c r="A52" s="75"/>
    </row>
    <row r="53" spans="1:1" x14ac:dyDescent="0.25">
      <c r="A53" s="75"/>
    </row>
    <row r="54" spans="1:1" x14ac:dyDescent="0.25">
      <c r="A54" s="75"/>
    </row>
    <row r="55" spans="1:1" x14ac:dyDescent="0.25">
      <c r="A55" s="75"/>
    </row>
  </sheetData>
  <mergeCells count="1">
    <mergeCell ref="B1:D1"/>
  </mergeCells>
  <pageMargins left="0.7" right="0.7" top="0.75" bottom="0.75" header="0.3" footer="0.3"/>
  <pageSetup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232"/>
  <sheetViews>
    <sheetView zoomScale="60" zoomScaleNormal="60" workbookViewId="0">
      <selection activeCell="C10" sqref="C10"/>
    </sheetView>
  </sheetViews>
  <sheetFormatPr baseColWidth="10" defaultRowHeight="15" x14ac:dyDescent="0.25"/>
  <cols>
    <col min="2" max="2" width="40.42578125" customWidth="1"/>
    <col min="3" max="3" width="74.85546875" customWidth="1"/>
    <col min="4" max="4" width="135" bestFit="1" customWidth="1"/>
    <col min="5" max="5" width="144.7109375" bestFit="1" customWidth="1"/>
  </cols>
  <sheetData>
    <row r="1" spans="1:21" ht="33.75" x14ac:dyDescent="0.25">
      <c r="A1" s="75"/>
      <c r="B1" s="748" t="s">
        <v>58</v>
      </c>
      <c r="C1" s="748"/>
      <c r="D1" s="748"/>
      <c r="E1" s="75"/>
      <c r="F1" s="75"/>
      <c r="G1" s="75"/>
      <c r="H1" s="75"/>
      <c r="I1" s="75"/>
      <c r="J1" s="75"/>
      <c r="K1" s="75"/>
      <c r="L1" s="75"/>
      <c r="M1" s="75"/>
      <c r="N1" s="75"/>
      <c r="O1" s="75"/>
      <c r="P1" s="75"/>
      <c r="Q1" s="75"/>
      <c r="R1" s="75"/>
      <c r="S1" s="75"/>
      <c r="T1" s="75"/>
      <c r="U1" s="75"/>
    </row>
    <row r="2" spans="1:21" x14ac:dyDescent="0.25">
      <c r="A2" s="75"/>
      <c r="B2" s="75"/>
      <c r="C2" s="75"/>
      <c r="D2" s="75"/>
      <c r="E2" s="75"/>
      <c r="F2" s="75"/>
      <c r="G2" s="75"/>
      <c r="H2" s="75"/>
      <c r="I2" s="75"/>
      <c r="J2" s="75"/>
      <c r="K2" s="75"/>
      <c r="L2" s="75"/>
      <c r="M2" s="75"/>
      <c r="N2" s="75"/>
      <c r="O2" s="75"/>
      <c r="P2" s="75"/>
      <c r="Q2" s="75"/>
      <c r="R2" s="75"/>
      <c r="S2" s="75"/>
      <c r="T2" s="75"/>
      <c r="U2" s="75"/>
    </row>
    <row r="3" spans="1:21" ht="30" x14ac:dyDescent="0.25">
      <c r="A3" s="75"/>
      <c r="B3" s="92"/>
      <c r="C3" s="27" t="s">
        <v>51</v>
      </c>
      <c r="D3" s="27" t="s">
        <v>52</v>
      </c>
      <c r="E3" s="75"/>
      <c r="F3" s="75"/>
      <c r="G3" s="75"/>
      <c r="H3" s="75"/>
      <c r="I3" s="75"/>
      <c r="J3" s="75"/>
      <c r="K3" s="75"/>
      <c r="L3" s="75"/>
      <c r="M3" s="75"/>
      <c r="N3" s="75"/>
      <c r="O3" s="75"/>
      <c r="P3" s="75"/>
      <c r="Q3" s="75"/>
      <c r="R3" s="75"/>
      <c r="S3" s="75"/>
      <c r="T3" s="75"/>
      <c r="U3" s="75"/>
    </row>
    <row r="4" spans="1:21" ht="33.75" x14ac:dyDescent="0.25">
      <c r="A4" s="91" t="s">
        <v>78</v>
      </c>
      <c r="B4" s="30" t="s">
        <v>96</v>
      </c>
      <c r="C4" s="35" t="s">
        <v>149</v>
      </c>
      <c r="D4" s="28" t="s">
        <v>92</v>
      </c>
      <c r="E4" s="75"/>
      <c r="F4" s="75"/>
      <c r="G4" s="75"/>
      <c r="H4" s="75"/>
      <c r="I4" s="75"/>
      <c r="J4" s="75"/>
      <c r="K4" s="75"/>
      <c r="L4" s="75"/>
      <c r="M4" s="75"/>
      <c r="N4" s="75"/>
      <c r="O4" s="75"/>
      <c r="P4" s="75"/>
      <c r="Q4" s="75"/>
      <c r="R4" s="75"/>
      <c r="S4" s="75"/>
      <c r="T4" s="75"/>
      <c r="U4" s="75"/>
    </row>
    <row r="5" spans="1:21" ht="67.5" x14ac:dyDescent="0.25">
      <c r="A5" s="91" t="s">
        <v>79</v>
      </c>
      <c r="B5" s="31" t="s">
        <v>54</v>
      </c>
      <c r="C5" s="36" t="s">
        <v>88</v>
      </c>
      <c r="D5" s="29" t="s">
        <v>93</v>
      </c>
      <c r="E5" s="75"/>
      <c r="F5" s="75"/>
      <c r="G5" s="75"/>
      <c r="H5" s="75"/>
      <c r="I5" s="75"/>
      <c r="J5" s="75"/>
      <c r="K5" s="75"/>
      <c r="L5" s="75"/>
      <c r="M5" s="75"/>
      <c r="N5" s="75"/>
      <c r="O5" s="75"/>
      <c r="P5" s="75"/>
      <c r="Q5" s="75"/>
      <c r="R5" s="75"/>
      <c r="S5" s="75"/>
      <c r="T5" s="75"/>
      <c r="U5" s="75"/>
    </row>
    <row r="6" spans="1:21" ht="67.5" x14ac:dyDescent="0.25">
      <c r="A6" s="91" t="s">
        <v>76</v>
      </c>
      <c r="B6" s="32" t="s">
        <v>55</v>
      </c>
      <c r="C6" s="36" t="s">
        <v>89</v>
      </c>
      <c r="D6" s="29" t="s">
        <v>95</v>
      </c>
      <c r="E6" s="75"/>
      <c r="F6" s="75"/>
      <c r="G6" s="75"/>
      <c r="H6" s="75"/>
      <c r="I6" s="75"/>
      <c r="J6" s="75"/>
      <c r="K6" s="75"/>
      <c r="L6" s="75"/>
      <c r="M6" s="75"/>
      <c r="N6" s="75"/>
      <c r="O6" s="75"/>
      <c r="P6" s="75"/>
      <c r="Q6" s="75"/>
      <c r="R6" s="75"/>
      <c r="S6" s="75"/>
      <c r="T6" s="75"/>
      <c r="U6" s="75"/>
    </row>
    <row r="7" spans="1:21" ht="101.25" x14ac:dyDescent="0.25">
      <c r="A7" s="91" t="s">
        <v>7</v>
      </c>
      <c r="B7" s="33" t="s">
        <v>56</v>
      </c>
      <c r="C7" s="36" t="s">
        <v>90</v>
      </c>
      <c r="D7" s="29" t="s">
        <v>94</v>
      </c>
      <c r="E7" s="75"/>
      <c r="F7" s="75"/>
      <c r="G7" s="75"/>
      <c r="H7" s="75"/>
      <c r="I7" s="75"/>
      <c r="J7" s="75"/>
      <c r="K7" s="75"/>
      <c r="L7" s="75"/>
      <c r="M7" s="75"/>
      <c r="N7" s="75"/>
      <c r="O7" s="75"/>
      <c r="P7" s="75"/>
      <c r="Q7" s="75"/>
      <c r="R7" s="75"/>
      <c r="S7" s="75"/>
      <c r="T7" s="75"/>
      <c r="U7" s="75"/>
    </row>
    <row r="8" spans="1:21" ht="67.5" x14ac:dyDescent="0.25">
      <c r="A8" s="91" t="s">
        <v>80</v>
      </c>
      <c r="B8" s="34" t="s">
        <v>57</v>
      </c>
      <c r="C8" s="36" t="s">
        <v>91</v>
      </c>
      <c r="D8" s="29" t="s">
        <v>113</v>
      </c>
      <c r="E8" s="75"/>
      <c r="F8" s="75"/>
      <c r="G8" s="75"/>
      <c r="H8" s="75"/>
      <c r="I8" s="75"/>
      <c r="J8" s="75"/>
      <c r="K8" s="75"/>
      <c r="L8" s="75"/>
      <c r="M8" s="75"/>
      <c r="N8" s="75"/>
      <c r="O8" s="75"/>
      <c r="P8" s="75"/>
      <c r="Q8" s="75"/>
      <c r="R8" s="75"/>
      <c r="S8" s="75"/>
      <c r="T8" s="75"/>
      <c r="U8" s="75"/>
    </row>
    <row r="9" spans="1:21" ht="20.25" x14ac:dyDescent="0.25">
      <c r="A9" s="91"/>
      <c r="B9" s="91"/>
      <c r="C9" s="93"/>
      <c r="D9" s="93"/>
      <c r="E9" s="75"/>
      <c r="F9" s="75"/>
      <c r="G9" s="75"/>
      <c r="H9" s="75"/>
      <c r="I9" s="75"/>
      <c r="J9" s="75"/>
      <c r="K9" s="75"/>
      <c r="L9" s="75"/>
      <c r="M9" s="75"/>
      <c r="N9" s="75"/>
      <c r="O9" s="75"/>
      <c r="P9" s="75"/>
      <c r="Q9" s="75"/>
      <c r="R9" s="75"/>
      <c r="S9" s="75"/>
      <c r="T9" s="75"/>
      <c r="U9" s="75"/>
    </row>
    <row r="10" spans="1:21" ht="16.5" x14ac:dyDescent="0.25">
      <c r="A10" s="91"/>
      <c r="B10" s="94"/>
      <c r="C10" s="94"/>
      <c r="D10" s="94"/>
      <c r="E10" s="75"/>
      <c r="F10" s="75"/>
      <c r="G10" s="75"/>
      <c r="H10" s="75"/>
      <c r="I10" s="75"/>
      <c r="J10" s="75"/>
      <c r="K10" s="75"/>
      <c r="L10" s="75"/>
      <c r="M10" s="75"/>
      <c r="N10" s="75"/>
      <c r="O10" s="75"/>
      <c r="P10" s="75"/>
      <c r="Q10" s="75"/>
      <c r="R10" s="75"/>
      <c r="S10" s="75"/>
      <c r="T10" s="75"/>
      <c r="U10" s="75"/>
    </row>
    <row r="11" spans="1:21" x14ac:dyDescent="0.25">
      <c r="A11" s="91"/>
      <c r="B11" s="91" t="s">
        <v>86</v>
      </c>
      <c r="C11" s="91" t="s">
        <v>137</v>
      </c>
      <c r="D11" s="91" t="s">
        <v>144</v>
      </c>
      <c r="E11" s="75"/>
      <c r="F11" s="75"/>
      <c r="G11" s="75"/>
      <c r="H11" s="75"/>
      <c r="I11" s="75"/>
      <c r="J11" s="75"/>
      <c r="K11" s="75"/>
      <c r="L11" s="75"/>
      <c r="M11" s="75"/>
      <c r="N11" s="75"/>
      <c r="O11" s="75"/>
      <c r="P11" s="75"/>
      <c r="Q11" s="75"/>
      <c r="R11" s="75"/>
      <c r="S11" s="75"/>
      <c r="T11" s="75"/>
      <c r="U11" s="75"/>
    </row>
    <row r="12" spans="1:21" x14ac:dyDescent="0.25">
      <c r="A12" s="91"/>
      <c r="B12" s="91" t="s">
        <v>84</v>
      </c>
      <c r="C12" s="91" t="s">
        <v>141</v>
      </c>
      <c r="D12" s="91" t="s">
        <v>145</v>
      </c>
      <c r="E12" s="75"/>
      <c r="F12" s="75"/>
      <c r="G12" s="75"/>
      <c r="H12" s="75"/>
      <c r="I12" s="75"/>
      <c r="J12" s="75"/>
      <c r="K12" s="75"/>
      <c r="L12" s="75"/>
      <c r="M12" s="75"/>
      <c r="N12" s="75"/>
      <c r="O12" s="75"/>
      <c r="P12" s="75"/>
      <c r="Q12" s="75"/>
      <c r="R12" s="75"/>
      <c r="S12" s="75"/>
      <c r="T12" s="75"/>
      <c r="U12" s="75"/>
    </row>
    <row r="13" spans="1:21" x14ac:dyDescent="0.25">
      <c r="A13" s="91"/>
      <c r="B13" s="91"/>
      <c r="C13" s="91" t="s">
        <v>140</v>
      </c>
      <c r="D13" s="91" t="s">
        <v>146</v>
      </c>
      <c r="E13" s="75"/>
      <c r="F13" s="75"/>
      <c r="G13" s="75"/>
      <c r="H13" s="75"/>
      <c r="I13" s="75"/>
      <c r="J13" s="75"/>
      <c r="K13" s="75"/>
      <c r="L13" s="75"/>
      <c r="M13" s="75"/>
      <c r="N13" s="75"/>
      <c r="O13" s="75"/>
      <c r="P13" s="75"/>
      <c r="Q13" s="75"/>
      <c r="R13" s="75"/>
      <c r="S13" s="75"/>
      <c r="T13" s="75"/>
      <c r="U13" s="75"/>
    </row>
    <row r="14" spans="1:21" x14ac:dyDescent="0.25">
      <c r="A14" s="91"/>
      <c r="B14" s="91"/>
      <c r="C14" s="91" t="s">
        <v>142</v>
      </c>
      <c r="D14" s="91" t="s">
        <v>147</v>
      </c>
      <c r="E14" s="75"/>
      <c r="F14" s="75"/>
      <c r="G14" s="75"/>
      <c r="H14" s="75"/>
      <c r="I14" s="75"/>
      <c r="J14" s="75"/>
      <c r="K14" s="75"/>
      <c r="L14" s="75"/>
      <c r="M14" s="75"/>
      <c r="N14" s="75"/>
      <c r="O14" s="75"/>
      <c r="P14" s="75"/>
      <c r="Q14" s="75"/>
      <c r="R14" s="75"/>
      <c r="S14" s="75"/>
      <c r="T14" s="75"/>
      <c r="U14" s="75"/>
    </row>
    <row r="15" spans="1:21" x14ac:dyDescent="0.25">
      <c r="A15" s="91"/>
      <c r="B15" s="91"/>
      <c r="C15" s="91" t="s">
        <v>143</v>
      </c>
      <c r="D15" s="91" t="s">
        <v>148</v>
      </c>
      <c r="E15" s="75"/>
      <c r="F15" s="75"/>
      <c r="G15" s="75"/>
      <c r="H15" s="75"/>
      <c r="I15" s="75"/>
      <c r="J15" s="75"/>
      <c r="K15" s="75"/>
      <c r="L15" s="75"/>
      <c r="M15" s="75"/>
      <c r="N15" s="75"/>
      <c r="O15" s="75"/>
      <c r="P15" s="75"/>
      <c r="Q15" s="75"/>
      <c r="R15" s="75"/>
      <c r="S15" s="75"/>
      <c r="T15" s="75"/>
      <c r="U15" s="75"/>
    </row>
    <row r="16" spans="1:21" x14ac:dyDescent="0.25">
      <c r="A16" s="91"/>
      <c r="B16" s="91"/>
      <c r="C16" s="91"/>
      <c r="D16" s="91"/>
      <c r="E16" s="75"/>
      <c r="F16" s="75"/>
      <c r="G16" s="75"/>
      <c r="H16" s="75"/>
      <c r="I16" s="75"/>
      <c r="J16" s="75"/>
      <c r="K16" s="75"/>
      <c r="L16" s="75"/>
      <c r="M16" s="75"/>
      <c r="N16" s="75"/>
      <c r="O16" s="75"/>
    </row>
    <row r="17" spans="1:15" x14ac:dyDescent="0.25">
      <c r="A17" s="91"/>
      <c r="B17" s="91"/>
      <c r="C17" s="91"/>
      <c r="D17" s="91"/>
      <c r="E17" s="75"/>
      <c r="F17" s="75"/>
      <c r="G17" s="75"/>
      <c r="H17" s="75"/>
      <c r="I17" s="75"/>
      <c r="J17" s="75"/>
      <c r="K17" s="75"/>
      <c r="L17" s="75"/>
      <c r="M17" s="75"/>
      <c r="N17" s="75"/>
      <c r="O17" s="75"/>
    </row>
    <row r="18" spans="1:15" x14ac:dyDescent="0.25">
      <c r="A18" s="91"/>
      <c r="B18" s="95"/>
      <c r="C18" s="95"/>
      <c r="D18" s="95"/>
      <c r="E18" s="75"/>
      <c r="F18" s="75"/>
      <c r="G18" s="75"/>
      <c r="H18" s="75"/>
      <c r="I18" s="75"/>
      <c r="J18" s="75"/>
      <c r="K18" s="75"/>
      <c r="L18" s="75"/>
      <c r="M18" s="75"/>
      <c r="N18" s="75"/>
      <c r="O18" s="75"/>
    </row>
    <row r="19" spans="1:15" x14ac:dyDescent="0.25">
      <c r="A19" s="91"/>
      <c r="B19" s="95"/>
      <c r="C19" s="95"/>
      <c r="D19" s="95"/>
      <c r="E19" s="75"/>
      <c r="F19" s="75"/>
      <c r="G19" s="75"/>
      <c r="H19" s="75"/>
      <c r="I19" s="75"/>
      <c r="J19" s="75"/>
      <c r="K19" s="75"/>
      <c r="L19" s="75"/>
      <c r="M19" s="75"/>
      <c r="N19" s="75"/>
      <c r="O19" s="75"/>
    </row>
    <row r="20" spans="1:15" x14ac:dyDescent="0.25">
      <c r="A20" s="91"/>
      <c r="B20" s="95"/>
      <c r="C20" s="95"/>
      <c r="D20" s="95"/>
      <c r="E20" s="75"/>
      <c r="F20" s="75"/>
      <c r="G20" s="75"/>
      <c r="H20" s="75"/>
      <c r="I20" s="75"/>
      <c r="J20" s="75"/>
      <c r="K20" s="75"/>
      <c r="L20" s="75"/>
      <c r="M20" s="75"/>
      <c r="N20" s="75"/>
      <c r="O20" s="75"/>
    </row>
    <row r="21" spans="1:15" x14ac:dyDescent="0.25">
      <c r="A21" s="91"/>
      <c r="B21" s="95"/>
      <c r="C21" s="95"/>
      <c r="D21" s="95"/>
      <c r="E21" s="75"/>
      <c r="F21" s="75"/>
      <c r="G21" s="75"/>
      <c r="H21" s="75"/>
      <c r="I21" s="75"/>
      <c r="J21" s="75"/>
      <c r="K21" s="75"/>
      <c r="L21" s="75"/>
      <c r="M21" s="75"/>
      <c r="N21" s="75"/>
      <c r="O21" s="75"/>
    </row>
    <row r="22" spans="1:15" ht="20.25" x14ac:dyDescent="0.25">
      <c r="A22" s="91"/>
      <c r="B22" s="91"/>
      <c r="C22" s="93"/>
      <c r="D22" s="93"/>
      <c r="E22" s="75"/>
      <c r="F22" s="75"/>
      <c r="G22" s="75"/>
      <c r="H22" s="75"/>
      <c r="I22" s="75"/>
      <c r="J22" s="75"/>
      <c r="K22" s="75"/>
      <c r="L22" s="75"/>
      <c r="M22" s="75"/>
      <c r="N22" s="75"/>
      <c r="O22" s="75"/>
    </row>
    <row r="23" spans="1:15" ht="20.25" x14ac:dyDescent="0.25">
      <c r="A23" s="91"/>
      <c r="B23" s="91"/>
      <c r="C23" s="93"/>
      <c r="D23" s="93"/>
      <c r="E23" s="75"/>
      <c r="F23" s="75"/>
      <c r="G23" s="75"/>
      <c r="H23" s="75"/>
      <c r="I23" s="75"/>
      <c r="J23" s="75"/>
      <c r="K23" s="75"/>
      <c r="L23" s="75"/>
      <c r="M23" s="75"/>
      <c r="N23" s="75"/>
      <c r="O23" s="75"/>
    </row>
    <row r="24" spans="1:15" ht="20.25" x14ac:dyDescent="0.25">
      <c r="A24" s="91"/>
      <c r="B24" s="91"/>
      <c r="C24" s="93"/>
      <c r="D24" s="93"/>
      <c r="E24" s="75"/>
      <c r="F24" s="75"/>
      <c r="G24" s="75"/>
      <c r="H24" s="75"/>
      <c r="I24" s="75"/>
      <c r="J24" s="75"/>
      <c r="K24" s="75"/>
      <c r="L24" s="75"/>
      <c r="M24" s="75"/>
      <c r="N24" s="75"/>
      <c r="O24" s="75"/>
    </row>
    <row r="25" spans="1:15" ht="20.25" x14ac:dyDescent="0.25">
      <c r="A25" s="91"/>
      <c r="B25" s="91"/>
      <c r="C25" s="93"/>
      <c r="D25" s="93"/>
      <c r="E25" s="75"/>
      <c r="F25" s="75"/>
      <c r="G25" s="75"/>
      <c r="H25" s="75"/>
      <c r="I25" s="75"/>
      <c r="J25" s="75"/>
      <c r="K25" s="75"/>
      <c r="L25" s="75"/>
      <c r="M25" s="75"/>
      <c r="N25" s="75"/>
      <c r="O25" s="75"/>
    </row>
    <row r="26" spans="1:15" ht="20.25" x14ac:dyDescent="0.25">
      <c r="A26" s="91"/>
      <c r="B26" s="91"/>
      <c r="C26" s="93"/>
      <c r="D26" s="93"/>
      <c r="E26" s="75"/>
      <c r="F26" s="75"/>
      <c r="G26" s="75"/>
      <c r="H26" s="75"/>
      <c r="I26" s="75"/>
      <c r="J26" s="75"/>
      <c r="K26" s="75"/>
      <c r="L26" s="75"/>
      <c r="M26" s="75"/>
      <c r="N26" s="75"/>
      <c r="O26" s="75"/>
    </row>
    <row r="27" spans="1:15" ht="20.25" x14ac:dyDescent="0.25">
      <c r="A27" s="91"/>
      <c r="B27" s="91"/>
      <c r="C27" s="93"/>
      <c r="D27" s="93"/>
      <c r="E27" s="75"/>
      <c r="F27" s="75"/>
      <c r="G27" s="75"/>
      <c r="H27" s="75"/>
      <c r="I27" s="75"/>
      <c r="J27" s="75"/>
      <c r="K27" s="75"/>
      <c r="L27" s="75"/>
      <c r="M27" s="75"/>
      <c r="N27" s="75"/>
      <c r="O27" s="75"/>
    </row>
    <row r="28" spans="1:15" ht="20.25" x14ac:dyDescent="0.25">
      <c r="A28" s="91"/>
      <c r="B28" s="91"/>
      <c r="C28" s="93"/>
      <c r="D28" s="93"/>
      <c r="E28" s="75"/>
      <c r="F28" s="75"/>
      <c r="G28" s="75"/>
      <c r="H28" s="75"/>
      <c r="I28" s="75"/>
      <c r="J28" s="75"/>
      <c r="K28" s="75"/>
      <c r="L28" s="75"/>
      <c r="M28" s="75"/>
      <c r="N28" s="75"/>
      <c r="O28" s="75"/>
    </row>
    <row r="29" spans="1:15" ht="20.25" x14ac:dyDescent="0.25">
      <c r="A29" s="91"/>
      <c r="B29" s="91"/>
      <c r="C29" s="93"/>
      <c r="D29" s="93"/>
      <c r="E29" s="75"/>
      <c r="F29" s="75"/>
      <c r="G29" s="75"/>
      <c r="H29" s="75"/>
      <c r="I29" s="75"/>
      <c r="J29" s="75"/>
      <c r="K29" s="75"/>
      <c r="L29" s="75"/>
      <c r="M29" s="75"/>
      <c r="N29" s="75"/>
      <c r="O29" s="75"/>
    </row>
    <row r="30" spans="1:15" ht="20.25" x14ac:dyDescent="0.25">
      <c r="A30" s="91"/>
      <c r="B30" s="91"/>
      <c r="C30" s="93"/>
      <c r="D30" s="93"/>
      <c r="E30" s="75"/>
      <c r="F30" s="75"/>
      <c r="G30" s="75"/>
      <c r="H30" s="75"/>
      <c r="I30" s="75"/>
      <c r="J30" s="75"/>
      <c r="K30" s="75"/>
      <c r="L30" s="75"/>
      <c r="M30" s="75"/>
      <c r="N30" s="75"/>
      <c r="O30" s="75"/>
    </row>
    <row r="31" spans="1:15" ht="20.25" x14ac:dyDescent="0.25">
      <c r="A31" s="91"/>
      <c r="B31" s="91"/>
      <c r="C31" s="93"/>
      <c r="D31" s="93"/>
      <c r="E31" s="75"/>
      <c r="F31" s="75"/>
      <c r="G31" s="75"/>
      <c r="H31" s="75"/>
      <c r="I31" s="75"/>
      <c r="J31" s="75"/>
      <c r="K31" s="75"/>
      <c r="L31" s="75"/>
      <c r="M31" s="75"/>
      <c r="N31" s="75"/>
      <c r="O31" s="75"/>
    </row>
    <row r="32" spans="1:15" ht="20.25" x14ac:dyDescent="0.25">
      <c r="A32" s="91"/>
      <c r="B32" s="91"/>
      <c r="C32" s="93"/>
      <c r="D32" s="93"/>
      <c r="E32" s="75"/>
      <c r="F32" s="75"/>
      <c r="G32" s="75"/>
      <c r="H32" s="75"/>
      <c r="I32" s="75"/>
      <c r="J32" s="75"/>
      <c r="K32" s="75"/>
      <c r="L32" s="75"/>
      <c r="M32" s="75"/>
      <c r="N32" s="75"/>
      <c r="O32" s="75"/>
    </row>
    <row r="33" spans="1:15" ht="20.25" x14ac:dyDescent="0.25">
      <c r="A33" s="91"/>
      <c r="B33" s="91"/>
      <c r="C33" s="93"/>
      <c r="D33" s="93"/>
      <c r="E33" s="75"/>
      <c r="F33" s="75"/>
      <c r="G33" s="75"/>
      <c r="H33" s="75"/>
      <c r="I33" s="75"/>
      <c r="J33" s="75"/>
      <c r="K33" s="75"/>
      <c r="L33" s="75"/>
      <c r="M33" s="75"/>
      <c r="N33" s="75"/>
      <c r="O33" s="75"/>
    </row>
    <row r="34" spans="1:15" ht="20.25" x14ac:dyDescent="0.25">
      <c r="A34" s="91"/>
      <c r="B34" s="91"/>
      <c r="C34" s="93"/>
      <c r="D34" s="93"/>
      <c r="E34" s="75"/>
      <c r="F34" s="75"/>
      <c r="G34" s="75"/>
      <c r="H34" s="75"/>
      <c r="I34" s="75"/>
      <c r="J34" s="75"/>
      <c r="K34" s="75"/>
      <c r="L34" s="75"/>
      <c r="M34" s="75"/>
      <c r="N34" s="75"/>
      <c r="O34" s="75"/>
    </row>
    <row r="35" spans="1:15" ht="20.25" x14ac:dyDescent="0.25">
      <c r="A35" s="91"/>
      <c r="B35" s="91"/>
      <c r="C35" s="93"/>
      <c r="D35" s="93"/>
      <c r="E35" s="75"/>
      <c r="F35" s="75"/>
      <c r="G35" s="75"/>
      <c r="H35" s="75"/>
      <c r="I35" s="75"/>
      <c r="J35" s="75"/>
      <c r="K35" s="75"/>
      <c r="L35" s="75"/>
      <c r="M35" s="75"/>
      <c r="N35" s="75"/>
      <c r="O35" s="75"/>
    </row>
    <row r="36" spans="1:15" ht="20.25" x14ac:dyDescent="0.25">
      <c r="A36" s="91"/>
      <c r="B36" s="91"/>
      <c r="C36" s="93"/>
      <c r="D36" s="93"/>
      <c r="E36" s="75"/>
      <c r="F36" s="75"/>
      <c r="G36" s="75"/>
      <c r="H36" s="75"/>
      <c r="I36" s="75"/>
      <c r="J36" s="75"/>
      <c r="K36" s="75"/>
      <c r="L36" s="75"/>
      <c r="M36" s="75"/>
      <c r="N36" s="75"/>
      <c r="O36" s="75"/>
    </row>
    <row r="37" spans="1:15" ht="20.25" x14ac:dyDescent="0.25">
      <c r="A37" s="91"/>
      <c r="B37" s="91"/>
      <c r="C37" s="93"/>
      <c r="D37" s="93"/>
      <c r="E37" s="75"/>
      <c r="F37" s="75"/>
      <c r="G37" s="75"/>
      <c r="H37" s="75"/>
      <c r="I37" s="75"/>
      <c r="J37" s="75"/>
      <c r="K37" s="75"/>
      <c r="L37" s="75"/>
      <c r="M37" s="75"/>
      <c r="N37" s="75"/>
      <c r="O37" s="75"/>
    </row>
    <row r="38" spans="1:15" ht="20.25" x14ac:dyDescent="0.25">
      <c r="A38" s="91"/>
      <c r="B38" s="91"/>
      <c r="C38" s="93"/>
      <c r="D38" s="93"/>
      <c r="E38" s="75"/>
      <c r="F38" s="75"/>
      <c r="G38" s="75"/>
      <c r="H38" s="75"/>
      <c r="I38" s="75"/>
      <c r="J38" s="75"/>
      <c r="K38" s="75"/>
      <c r="L38" s="75"/>
      <c r="M38" s="75"/>
      <c r="N38" s="75"/>
      <c r="O38" s="75"/>
    </row>
    <row r="39" spans="1:15" ht="20.25" x14ac:dyDescent="0.25">
      <c r="A39" s="91"/>
      <c r="B39" s="91"/>
      <c r="C39" s="93"/>
      <c r="D39" s="93"/>
      <c r="E39" s="75"/>
      <c r="F39" s="75"/>
      <c r="G39" s="75"/>
      <c r="H39" s="75"/>
      <c r="I39" s="75"/>
      <c r="J39" s="75"/>
      <c r="K39" s="75"/>
      <c r="L39" s="75"/>
      <c r="M39" s="75"/>
      <c r="N39" s="75"/>
      <c r="O39" s="75"/>
    </row>
    <row r="40" spans="1:15" ht="20.25" x14ac:dyDescent="0.25">
      <c r="A40" s="91"/>
      <c r="B40" s="91"/>
      <c r="C40" s="93"/>
      <c r="D40" s="93"/>
      <c r="E40" s="75"/>
      <c r="F40" s="75"/>
      <c r="G40" s="75"/>
      <c r="H40" s="75"/>
      <c r="I40" s="75"/>
      <c r="J40" s="75"/>
      <c r="K40" s="75"/>
      <c r="L40" s="75"/>
      <c r="M40" s="75"/>
      <c r="N40" s="75"/>
      <c r="O40" s="75"/>
    </row>
    <row r="41" spans="1:15" ht="20.25" x14ac:dyDescent="0.25">
      <c r="A41" s="91"/>
      <c r="B41" s="91"/>
      <c r="C41" s="93"/>
      <c r="D41" s="93"/>
      <c r="E41" s="75"/>
      <c r="F41" s="75"/>
      <c r="G41" s="75"/>
      <c r="H41" s="75"/>
      <c r="I41" s="75"/>
      <c r="J41" s="75"/>
      <c r="K41" s="75"/>
      <c r="L41" s="75"/>
      <c r="M41" s="75"/>
      <c r="N41" s="75"/>
      <c r="O41" s="75"/>
    </row>
    <row r="42" spans="1:15" ht="20.25" x14ac:dyDescent="0.25">
      <c r="A42" s="91"/>
      <c r="B42" s="91"/>
      <c r="C42" s="93"/>
      <c r="D42" s="93"/>
      <c r="E42" s="75"/>
      <c r="F42" s="75"/>
      <c r="G42" s="75"/>
      <c r="H42" s="75"/>
      <c r="I42" s="75"/>
      <c r="J42" s="75"/>
      <c r="K42" s="75"/>
      <c r="L42" s="75"/>
      <c r="M42" s="75"/>
      <c r="N42" s="75"/>
      <c r="O42" s="75"/>
    </row>
    <row r="43" spans="1:15" ht="20.25" x14ac:dyDescent="0.25">
      <c r="A43" s="91"/>
      <c r="B43" s="91"/>
      <c r="C43" s="93"/>
      <c r="D43" s="93"/>
      <c r="E43" s="75"/>
      <c r="F43" s="75"/>
      <c r="G43" s="75"/>
      <c r="H43" s="75"/>
      <c r="I43" s="75"/>
      <c r="J43" s="75"/>
      <c r="K43" s="75"/>
      <c r="L43" s="75"/>
      <c r="M43" s="75"/>
      <c r="N43" s="75"/>
      <c r="O43" s="75"/>
    </row>
    <row r="44" spans="1:15" ht="20.25" x14ac:dyDescent="0.25">
      <c r="A44" s="91"/>
      <c r="B44" s="91"/>
      <c r="C44" s="93"/>
      <c r="D44" s="93"/>
      <c r="E44" s="75"/>
      <c r="F44" s="75"/>
      <c r="G44" s="75"/>
      <c r="H44" s="75"/>
      <c r="I44" s="75"/>
      <c r="J44" s="75"/>
      <c r="K44" s="75"/>
      <c r="L44" s="75"/>
      <c r="M44" s="75"/>
      <c r="N44" s="75"/>
      <c r="O44" s="75"/>
    </row>
    <row r="45" spans="1:15" ht="20.25" x14ac:dyDescent="0.25">
      <c r="A45" s="91"/>
      <c r="B45" s="91"/>
      <c r="C45" s="93"/>
      <c r="D45" s="93"/>
      <c r="E45" s="75"/>
      <c r="F45" s="75"/>
      <c r="G45" s="75"/>
      <c r="H45" s="75"/>
      <c r="I45" s="75"/>
      <c r="J45" s="75"/>
      <c r="K45" s="75"/>
      <c r="L45" s="75"/>
      <c r="M45" s="75"/>
      <c r="N45" s="75"/>
      <c r="O45" s="75"/>
    </row>
    <row r="46" spans="1:15" ht="20.25" x14ac:dyDescent="0.25">
      <c r="A46" s="91"/>
      <c r="B46" s="91"/>
      <c r="C46" s="93"/>
      <c r="D46" s="93"/>
      <c r="E46" s="75"/>
      <c r="F46" s="75"/>
      <c r="G46" s="75"/>
      <c r="H46" s="75"/>
      <c r="I46" s="75"/>
      <c r="J46" s="75"/>
      <c r="K46" s="75"/>
      <c r="L46" s="75"/>
      <c r="M46" s="75"/>
      <c r="N46" s="75"/>
      <c r="O46" s="75"/>
    </row>
    <row r="47" spans="1:15" ht="20.25" x14ac:dyDescent="0.25">
      <c r="A47" s="91"/>
      <c r="B47" s="91"/>
      <c r="C47" s="93"/>
      <c r="D47" s="93"/>
      <c r="E47" s="75"/>
      <c r="F47" s="75"/>
      <c r="G47" s="75"/>
      <c r="H47" s="75"/>
      <c r="I47" s="75"/>
      <c r="J47" s="75"/>
      <c r="K47" s="75"/>
      <c r="L47" s="75"/>
      <c r="M47" s="75"/>
      <c r="N47" s="75"/>
      <c r="O47" s="75"/>
    </row>
    <row r="48" spans="1:15" ht="20.25" x14ac:dyDescent="0.25">
      <c r="A48" s="91"/>
      <c r="B48" s="91"/>
      <c r="C48" s="93"/>
      <c r="D48" s="93"/>
      <c r="E48" s="75"/>
      <c r="F48" s="75"/>
      <c r="G48" s="75"/>
      <c r="H48" s="75"/>
      <c r="I48" s="75"/>
      <c r="J48" s="75"/>
      <c r="K48" s="75"/>
      <c r="L48" s="75"/>
      <c r="M48" s="75"/>
      <c r="N48" s="75"/>
      <c r="O48" s="75"/>
    </row>
    <row r="49" spans="1:15" ht="20.25" x14ac:dyDescent="0.25">
      <c r="A49" s="91"/>
      <c r="B49" s="91"/>
      <c r="C49" s="93"/>
      <c r="D49" s="93"/>
      <c r="E49" s="75"/>
      <c r="F49" s="75"/>
      <c r="G49" s="75"/>
      <c r="H49" s="75"/>
      <c r="I49" s="75"/>
      <c r="J49" s="75"/>
      <c r="K49" s="75"/>
      <c r="L49" s="75"/>
      <c r="M49" s="75"/>
      <c r="N49" s="75"/>
      <c r="O49" s="75"/>
    </row>
    <row r="50" spans="1:15" ht="20.25" x14ac:dyDescent="0.25">
      <c r="A50" s="91"/>
      <c r="B50" s="91"/>
      <c r="C50" s="93"/>
      <c r="D50" s="93"/>
      <c r="E50" s="75"/>
      <c r="F50" s="75"/>
      <c r="G50" s="75"/>
      <c r="H50" s="75"/>
      <c r="I50" s="75"/>
      <c r="J50" s="75"/>
      <c r="K50" s="75"/>
      <c r="L50" s="75"/>
      <c r="M50" s="75"/>
      <c r="N50" s="75"/>
      <c r="O50" s="75"/>
    </row>
    <row r="51" spans="1:15" ht="20.25" x14ac:dyDescent="0.25">
      <c r="A51" s="91"/>
      <c r="B51" s="91"/>
      <c r="C51" s="93"/>
      <c r="D51" s="93"/>
      <c r="E51" s="75"/>
      <c r="F51" s="75"/>
      <c r="G51" s="75"/>
      <c r="H51" s="75"/>
      <c r="I51" s="75"/>
      <c r="J51" s="75"/>
      <c r="K51" s="75"/>
      <c r="L51" s="75"/>
      <c r="M51" s="75"/>
      <c r="N51" s="75"/>
      <c r="O51" s="75"/>
    </row>
    <row r="52" spans="1:15" ht="20.25" x14ac:dyDescent="0.25">
      <c r="A52" s="91"/>
      <c r="B52" s="19"/>
      <c r="C52" s="25"/>
      <c r="D52" s="25"/>
    </row>
    <row r="53" spans="1:15" ht="20.25" x14ac:dyDescent="0.25">
      <c r="A53" s="91"/>
      <c r="B53" s="19"/>
      <c r="C53" s="25"/>
      <c r="D53" s="25"/>
    </row>
    <row r="54" spans="1:15" ht="20.25" x14ac:dyDescent="0.25">
      <c r="A54" s="91"/>
      <c r="B54" s="19"/>
      <c r="C54" s="25"/>
      <c r="D54" s="25"/>
    </row>
    <row r="55" spans="1:15" ht="20.25" x14ac:dyDescent="0.25">
      <c r="A55" s="91"/>
      <c r="B55" s="19"/>
      <c r="C55" s="25"/>
      <c r="D55" s="25"/>
    </row>
    <row r="56" spans="1:15" ht="20.25" x14ac:dyDescent="0.25">
      <c r="A56" s="91"/>
      <c r="B56" s="19"/>
      <c r="C56" s="25"/>
      <c r="D56" s="25"/>
    </row>
    <row r="57" spans="1:15" ht="20.25" x14ac:dyDescent="0.25">
      <c r="A57" s="91"/>
      <c r="B57" s="19"/>
      <c r="C57" s="25"/>
      <c r="D57" s="25"/>
    </row>
    <row r="58" spans="1:15" ht="20.25" x14ac:dyDescent="0.25">
      <c r="A58" s="91"/>
      <c r="B58" s="19"/>
      <c r="C58" s="25"/>
      <c r="D58" s="25"/>
    </row>
    <row r="59" spans="1:15" ht="20.25" x14ac:dyDescent="0.25">
      <c r="A59" s="91"/>
      <c r="B59" s="19"/>
      <c r="C59" s="25"/>
      <c r="D59" s="25"/>
    </row>
    <row r="60" spans="1:15" ht="20.25" x14ac:dyDescent="0.25">
      <c r="A60" s="91"/>
      <c r="B60" s="19"/>
      <c r="C60" s="25"/>
      <c r="D60" s="25"/>
    </row>
    <row r="61" spans="1:15" ht="20.25" x14ac:dyDescent="0.25">
      <c r="A61" s="91"/>
      <c r="B61" s="19"/>
      <c r="C61" s="25"/>
      <c r="D61" s="25"/>
    </row>
    <row r="62" spans="1:15" ht="20.25" x14ac:dyDescent="0.25">
      <c r="A62" s="91"/>
      <c r="B62" s="19"/>
      <c r="C62" s="25"/>
      <c r="D62" s="25"/>
    </row>
    <row r="63" spans="1:15" ht="20.25" x14ac:dyDescent="0.25">
      <c r="A63" s="91"/>
      <c r="B63" s="19"/>
      <c r="C63" s="25"/>
      <c r="D63" s="25"/>
    </row>
    <row r="64" spans="1:15" ht="20.25" x14ac:dyDescent="0.25">
      <c r="A64" s="91"/>
      <c r="B64" s="19"/>
      <c r="C64" s="25"/>
      <c r="D64" s="25"/>
    </row>
    <row r="65" spans="1:4" ht="20.25" x14ac:dyDescent="0.25">
      <c r="A65" s="91"/>
      <c r="B65" s="19"/>
      <c r="C65" s="25"/>
      <c r="D65" s="25"/>
    </row>
    <row r="66" spans="1:4" ht="20.25" x14ac:dyDescent="0.25">
      <c r="A66" s="91"/>
      <c r="B66" s="19"/>
      <c r="C66" s="25"/>
      <c r="D66" s="25"/>
    </row>
    <row r="67" spans="1:4" ht="20.25" x14ac:dyDescent="0.25">
      <c r="A67" s="91"/>
      <c r="B67" s="19"/>
      <c r="C67" s="25"/>
      <c r="D67" s="25"/>
    </row>
    <row r="68" spans="1:4" ht="20.25" x14ac:dyDescent="0.25">
      <c r="A68" s="91"/>
      <c r="B68" s="19"/>
      <c r="C68" s="25"/>
      <c r="D68" s="25"/>
    </row>
    <row r="69" spans="1:4" ht="20.25" x14ac:dyDescent="0.25">
      <c r="A69" s="91"/>
      <c r="B69" s="19"/>
      <c r="C69" s="25"/>
      <c r="D69" s="25"/>
    </row>
    <row r="70" spans="1:4" ht="20.25" x14ac:dyDescent="0.25">
      <c r="A70" s="91"/>
      <c r="B70" s="19"/>
      <c r="C70" s="25"/>
      <c r="D70" s="25"/>
    </row>
    <row r="71" spans="1:4" ht="20.25" x14ac:dyDescent="0.25">
      <c r="A71" s="91"/>
      <c r="B71" s="19"/>
      <c r="C71" s="25"/>
      <c r="D71" s="25"/>
    </row>
    <row r="72" spans="1:4" ht="20.25" x14ac:dyDescent="0.25">
      <c r="A72" s="91"/>
      <c r="B72" s="19"/>
      <c r="C72" s="25"/>
      <c r="D72" s="25"/>
    </row>
    <row r="73" spans="1:4" ht="20.25" x14ac:dyDescent="0.25">
      <c r="A73" s="91"/>
      <c r="B73" s="19"/>
      <c r="C73" s="25"/>
      <c r="D73" s="25"/>
    </row>
    <row r="74" spans="1:4" ht="20.25" x14ac:dyDescent="0.25">
      <c r="A74" s="91"/>
      <c r="B74" s="19"/>
      <c r="C74" s="25"/>
      <c r="D74" s="25"/>
    </row>
    <row r="75" spans="1:4" ht="20.25" x14ac:dyDescent="0.25">
      <c r="A75" s="91"/>
      <c r="B75" s="19"/>
      <c r="C75" s="25"/>
      <c r="D75" s="25"/>
    </row>
    <row r="76" spans="1:4" ht="20.25" x14ac:dyDescent="0.25">
      <c r="A76" s="91"/>
      <c r="B76" s="19"/>
      <c r="C76" s="25"/>
      <c r="D76" s="25"/>
    </row>
    <row r="77" spans="1:4" ht="20.25" x14ac:dyDescent="0.25">
      <c r="A77" s="91"/>
      <c r="B77" s="19"/>
      <c r="C77" s="25"/>
      <c r="D77" s="25"/>
    </row>
    <row r="78" spans="1:4" ht="20.25" x14ac:dyDescent="0.25">
      <c r="A78" s="91"/>
      <c r="B78" s="19"/>
      <c r="C78" s="25"/>
      <c r="D78" s="25"/>
    </row>
    <row r="79" spans="1:4" ht="20.25" x14ac:dyDescent="0.25">
      <c r="A79" s="91"/>
      <c r="B79" s="19"/>
      <c r="C79" s="25"/>
      <c r="D79" s="25"/>
    </row>
    <row r="80" spans="1:4" ht="20.25" x14ac:dyDescent="0.25">
      <c r="A80" s="91"/>
      <c r="B80" s="19"/>
      <c r="C80" s="25"/>
      <c r="D80" s="25"/>
    </row>
    <row r="81" spans="1:4" ht="20.25" x14ac:dyDescent="0.25">
      <c r="A81" s="91"/>
      <c r="B81" s="19"/>
      <c r="C81" s="25"/>
      <c r="D81" s="25"/>
    </row>
    <row r="82" spans="1:4" ht="20.25" x14ac:dyDescent="0.25">
      <c r="A82" s="91"/>
      <c r="B82" s="19"/>
      <c r="C82" s="25"/>
      <c r="D82" s="25"/>
    </row>
    <row r="83" spans="1:4" ht="20.25" x14ac:dyDescent="0.25">
      <c r="A83" s="91"/>
      <c r="B83" s="19"/>
      <c r="C83" s="25"/>
      <c r="D83" s="25"/>
    </row>
    <row r="84" spans="1:4" ht="20.25" x14ac:dyDescent="0.25">
      <c r="A84" s="91"/>
      <c r="B84" s="19"/>
      <c r="C84" s="25"/>
      <c r="D84" s="25"/>
    </row>
    <row r="85" spans="1:4" ht="20.25" x14ac:dyDescent="0.25">
      <c r="A85" s="91"/>
      <c r="B85" s="19"/>
      <c r="C85" s="25"/>
      <c r="D85" s="25"/>
    </row>
    <row r="86" spans="1:4" ht="20.25" x14ac:dyDescent="0.25">
      <c r="A86" s="91"/>
      <c r="B86" s="19"/>
      <c r="C86" s="25"/>
      <c r="D86" s="25"/>
    </row>
    <row r="87" spans="1:4" ht="20.25" x14ac:dyDescent="0.25">
      <c r="A87" s="91"/>
      <c r="B87" s="19"/>
      <c r="C87" s="25"/>
      <c r="D87" s="25"/>
    </row>
    <row r="88" spans="1:4" ht="20.25" x14ac:dyDescent="0.25">
      <c r="A88" s="91"/>
      <c r="B88" s="19"/>
      <c r="C88" s="25"/>
      <c r="D88" s="25"/>
    </row>
    <row r="89" spans="1:4" ht="20.25" x14ac:dyDescent="0.25">
      <c r="A89" s="91"/>
      <c r="B89" s="19"/>
      <c r="C89" s="25"/>
      <c r="D89" s="25"/>
    </row>
    <row r="90" spans="1:4" ht="20.25" x14ac:dyDescent="0.25">
      <c r="A90" s="91"/>
      <c r="B90" s="19"/>
      <c r="C90" s="25"/>
      <c r="D90" s="25"/>
    </row>
    <row r="91" spans="1:4" ht="20.25" x14ac:dyDescent="0.25">
      <c r="A91" s="91"/>
      <c r="B91" s="19"/>
      <c r="C91" s="25"/>
      <c r="D91" s="25"/>
    </row>
    <row r="92" spans="1:4" ht="20.25" x14ac:dyDescent="0.25">
      <c r="A92" s="91"/>
      <c r="B92" s="19"/>
      <c r="C92" s="25"/>
      <c r="D92" s="25"/>
    </row>
    <row r="93" spans="1:4" ht="20.25" x14ac:dyDescent="0.25">
      <c r="A93" s="91"/>
      <c r="B93" s="19"/>
      <c r="C93" s="25"/>
      <c r="D93" s="25"/>
    </row>
    <row r="94" spans="1:4" ht="20.25" x14ac:dyDescent="0.25">
      <c r="A94" s="91"/>
      <c r="B94" s="19"/>
      <c r="C94" s="25"/>
      <c r="D94" s="25"/>
    </row>
    <row r="95" spans="1:4" ht="20.25" x14ac:dyDescent="0.25">
      <c r="A95" s="91"/>
      <c r="B95" s="19"/>
      <c r="C95" s="25"/>
      <c r="D95" s="25"/>
    </row>
    <row r="96" spans="1:4" ht="20.25" x14ac:dyDescent="0.25">
      <c r="A96" s="91"/>
      <c r="B96" s="19"/>
      <c r="C96" s="25"/>
      <c r="D96" s="25"/>
    </row>
    <row r="97" spans="1:4" ht="20.25" x14ac:dyDescent="0.25">
      <c r="A97" s="91"/>
      <c r="B97" s="19"/>
      <c r="C97" s="25"/>
      <c r="D97" s="25"/>
    </row>
    <row r="98" spans="1:4" ht="20.25" x14ac:dyDescent="0.25">
      <c r="A98" s="91"/>
      <c r="B98" s="19"/>
      <c r="C98" s="25"/>
      <c r="D98" s="25"/>
    </row>
    <row r="99" spans="1:4" ht="20.25" x14ac:dyDescent="0.25">
      <c r="A99" s="91"/>
      <c r="B99" s="19"/>
      <c r="C99" s="25"/>
      <c r="D99" s="25"/>
    </row>
    <row r="100" spans="1:4" ht="20.25" x14ac:dyDescent="0.25">
      <c r="A100" s="91"/>
      <c r="B100" s="19"/>
      <c r="C100" s="25"/>
      <c r="D100" s="25"/>
    </row>
    <row r="101" spans="1:4" ht="20.25" x14ac:dyDescent="0.25">
      <c r="A101" s="91"/>
      <c r="B101" s="19"/>
      <c r="C101" s="25"/>
      <c r="D101" s="25"/>
    </row>
    <row r="102" spans="1:4" ht="20.25" x14ac:dyDescent="0.25">
      <c r="A102" s="91"/>
      <c r="B102" s="19"/>
      <c r="C102" s="25"/>
      <c r="D102" s="25"/>
    </row>
    <row r="103" spans="1:4" ht="20.25" x14ac:dyDescent="0.25">
      <c r="A103" s="91"/>
      <c r="B103" s="19"/>
      <c r="C103" s="25"/>
      <c r="D103" s="25"/>
    </row>
    <row r="104" spans="1:4" ht="20.25" x14ac:dyDescent="0.25">
      <c r="A104" s="91"/>
      <c r="B104" s="19"/>
      <c r="C104" s="25"/>
      <c r="D104" s="25"/>
    </row>
    <row r="105" spans="1:4" ht="20.25" x14ac:dyDescent="0.25">
      <c r="A105" s="91"/>
      <c r="B105" s="19"/>
      <c r="C105" s="25"/>
      <c r="D105" s="25"/>
    </row>
    <row r="106" spans="1:4" ht="20.25" x14ac:dyDescent="0.25">
      <c r="A106" s="91"/>
      <c r="B106" s="19"/>
      <c r="C106" s="25"/>
      <c r="D106" s="25"/>
    </row>
    <row r="107" spans="1:4" ht="20.25" x14ac:dyDescent="0.25">
      <c r="A107" s="91"/>
      <c r="B107" s="19"/>
      <c r="C107" s="25"/>
      <c r="D107" s="25"/>
    </row>
    <row r="108" spans="1:4" ht="20.25" x14ac:dyDescent="0.25">
      <c r="A108" s="91"/>
      <c r="B108" s="19"/>
      <c r="C108" s="25"/>
      <c r="D108" s="25"/>
    </row>
    <row r="109" spans="1:4" ht="20.25" x14ac:dyDescent="0.25">
      <c r="A109" s="91"/>
      <c r="B109" s="19"/>
      <c r="C109" s="25"/>
      <c r="D109" s="25"/>
    </row>
    <row r="110" spans="1:4" ht="20.25" x14ac:dyDescent="0.25">
      <c r="A110" s="91"/>
      <c r="B110" s="19"/>
      <c r="C110" s="25"/>
      <c r="D110" s="25"/>
    </row>
    <row r="111" spans="1:4" ht="20.25" x14ac:dyDescent="0.25">
      <c r="A111" s="91"/>
      <c r="B111" s="19"/>
      <c r="C111" s="25"/>
      <c r="D111" s="25"/>
    </row>
    <row r="112" spans="1:4" ht="20.25" x14ac:dyDescent="0.25">
      <c r="A112" s="91"/>
      <c r="B112" s="19"/>
      <c r="C112" s="25"/>
      <c r="D112" s="25"/>
    </row>
    <row r="113" spans="1:4" ht="20.25" x14ac:dyDescent="0.25">
      <c r="A113" s="91"/>
      <c r="B113" s="19"/>
      <c r="C113" s="25"/>
      <c r="D113" s="25"/>
    </row>
    <row r="114" spans="1:4" ht="20.25" x14ac:dyDescent="0.25">
      <c r="A114" s="91"/>
      <c r="B114" s="19"/>
      <c r="C114" s="25"/>
      <c r="D114" s="25"/>
    </row>
    <row r="115" spans="1:4" ht="20.25" x14ac:dyDescent="0.25">
      <c r="A115" s="91"/>
      <c r="B115" s="19"/>
      <c r="C115" s="25"/>
      <c r="D115" s="25"/>
    </row>
    <row r="116" spans="1:4" ht="20.25" x14ac:dyDescent="0.25">
      <c r="A116" s="91"/>
      <c r="B116" s="19"/>
      <c r="C116" s="25"/>
      <c r="D116" s="25"/>
    </row>
    <row r="117" spans="1:4" ht="20.25" x14ac:dyDescent="0.25">
      <c r="A117" s="91"/>
      <c r="B117" s="19"/>
      <c r="C117" s="25"/>
      <c r="D117" s="25"/>
    </row>
    <row r="118" spans="1:4" ht="20.25" x14ac:dyDescent="0.25">
      <c r="A118" s="91"/>
      <c r="B118" s="19"/>
      <c r="C118" s="25"/>
      <c r="D118" s="25"/>
    </row>
    <row r="119" spans="1:4" ht="20.25" x14ac:dyDescent="0.25">
      <c r="A119" s="91"/>
      <c r="B119" s="19"/>
      <c r="C119" s="25"/>
      <c r="D119" s="25"/>
    </row>
    <row r="120" spans="1:4" ht="20.25" x14ac:dyDescent="0.25">
      <c r="A120" s="91"/>
      <c r="B120" s="19"/>
      <c r="C120" s="25"/>
      <c r="D120" s="25"/>
    </row>
    <row r="121" spans="1:4" ht="20.25" x14ac:dyDescent="0.25">
      <c r="A121" s="91"/>
      <c r="B121" s="19"/>
      <c r="C121" s="25"/>
      <c r="D121" s="25"/>
    </row>
    <row r="122" spans="1:4" ht="20.25" x14ac:dyDescent="0.25">
      <c r="A122" s="91"/>
      <c r="B122" s="19"/>
      <c r="C122" s="25"/>
      <c r="D122" s="25"/>
    </row>
    <row r="123" spans="1:4" ht="20.25" x14ac:dyDescent="0.25">
      <c r="A123" s="91"/>
      <c r="B123" s="19"/>
      <c r="C123" s="25"/>
      <c r="D123" s="25"/>
    </row>
    <row r="124" spans="1:4" ht="20.25" x14ac:dyDescent="0.25">
      <c r="A124" s="91"/>
      <c r="B124" s="19"/>
      <c r="C124" s="25"/>
      <c r="D124" s="25"/>
    </row>
    <row r="125" spans="1:4" ht="20.25" x14ac:dyDescent="0.25">
      <c r="A125" s="91"/>
      <c r="B125" s="19"/>
      <c r="C125" s="25"/>
      <c r="D125" s="25"/>
    </row>
    <row r="126" spans="1:4" ht="20.25" x14ac:dyDescent="0.25">
      <c r="A126" s="91"/>
      <c r="B126" s="19"/>
      <c r="C126" s="25"/>
      <c r="D126" s="25"/>
    </row>
    <row r="127" spans="1:4" ht="20.25" x14ac:dyDescent="0.25">
      <c r="A127" s="91"/>
      <c r="B127" s="19"/>
      <c r="C127" s="25"/>
      <c r="D127" s="25"/>
    </row>
    <row r="128" spans="1:4" ht="20.25" x14ac:dyDescent="0.25">
      <c r="A128" s="91"/>
      <c r="B128" s="19"/>
      <c r="C128" s="25"/>
      <c r="D128" s="25"/>
    </row>
    <row r="129" spans="1:4" ht="20.25" x14ac:dyDescent="0.25">
      <c r="A129" s="91"/>
      <c r="B129" s="19"/>
      <c r="C129" s="25"/>
      <c r="D129" s="25"/>
    </row>
    <row r="130" spans="1:4" ht="20.25" x14ac:dyDescent="0.25">
      <c r="A130" s="91"/>
      <c r="B130" s="19"/>
      <c r="C130" s="25"/>
      <c r="D130" s="25"/>
    </row>
    <row r="131" spans="1:4" ht="20.25" x14ac:dyDescent="0.25">
      <c r="A131" s="91"/>
      <c r="B131" s="19"/>
      <c r="C131" s="25"/>
      <c r="D131" s="25"/>
    </row>
    <row r="132" spans="1:4" ht="20.25" x14ac:dyDescent="0.25">
      <c r="A132" s="91"/>
      <c r="B132" s="19"/>
      <c r="C132" s="25"/>
      <c r="D132" s="25"/>
    </row>
    <row r="133" spans="1:4" ht="20.25" x14ac:dyDescent="0.25">
      <c r="A133" s="91"/>
      <c r="B133" s="19"/>
      <c r="C133" s="25"/>
      <c r="D133" s="25"/>
    </row>
    <row r="134" spans="1:4" ht="20.25" x14ac:dyDescent="0.25">
      <c r="A134" s="91"/>
      <c r="B134" s="19"/>
      <c r="C134" s="25"/>
      <c r="D134" s="25"/>
    </row>
    <row r="135" spans="1:4" ht="20.25" x14ac:dyDescent="0.25">
      <c r="A135" s="91"/>
      <c r="B135" s="19"/>
      <c r="C135" s="25"/>
      <c r="D135" s="25"/>
    </row>
    <row r="136" spans="1:4" ht="20.25" x14ac:dyDescent="0.25">
      <c r="A136" s="91"/>
      <c r="B136" s="19"/>
      <c r="C136" s="25"/>
      <c r="D136" s="25"/>
    </row>
    <row r="137" spans="1:4" ht="20.25" x14ac:dyDescent="0.25">
      <c r="A137" s="91"/>
      <c r="B137" s="19"/>
      <c r="C137" s="25"/>
      <c r="D137" s="25"/>
    </row>
    <row r="138" spans="1:4" ht="20.25" x14ac:dyDescent="0.25">
      <c r="A138" s="91"/>
      <c r="B138" s="19"/>
      <c r="C138" s="25"/>
      <c r="D138" s="25"/>
    </row>
    <row r="139" spans="1:4" ht="20.25" x14ac:dyDescent="0.25">
      <c r="A139" s="91"/>
      <c r="B139" s="19"/>
      <c r="C139" s="25"/>
      <c r="D139" s="25"/>
    </row>
    <row r="140" spans="1:4" ht="20.25" x14ac:dyDescent="0.25">
      <c r="A140" s="91"/>
      <c r="B140" s="19"/>
      <c r="C140" s="25"/>
      <c r="D140" s="25"/>
    </row>
    <row r="141" spans="1:4" ht="20.25" x14ac:dyDescent="0.25">
      <c r="A141" s="91"/>
      <c r="B141" s="19"/>
      <c r="C141" s="25"/>
      <c r="D141" s="25"/>
    </row>
    <row r="142" spans="1:4" ht="20.25" x14ac:dyDescent="0.25">
      <c r="A142" s="91"/>
      <c r="B142" s="19"/>
      <c r="C142" s="25"/>
      <c r="D142" s="25"/>
    </row>
    <row r="143" spans="1:4" ht="20.25" x14ac:dyDescent="0.25">
      <c r="A143" s="91"/>
      <c r="B143" s="19"/>
      <c r="C143" s="25"/>
      <c r="D143" s="25"/>
    </row>
    <row r="144" spans="1:4" ht="20.25" x14ac:dyDescent="0.25">
      <c r="A144" s="91"/>
      <c r="B144" s="19"/>
      <c r="C144" s="25"/>
      <c r="D144" s="25"/>
    </row>
    <row r="145" spans="1:4" ht="20.25" x14ac:dyDescent="0.25">
      <c r="A145" s="91"/>
      <c r="B145" s="19"/>
      <c r="C145" s="25"/>
      <c r="D145" s="25"/>
    </row>
    <row r="146" spans="1:4" ht="20.25" x14ac:dyDescent="0.25">
      <c r="A146" s="91"/>
      <c r="B146" s="19"/>
      <c r="C146" s="25"/>
      <c r="D146" s="25"/>
    </row>
    <row r="147" spans="1:4" ht="20.25" x14ac:dyDescent="0.25">
      <c r="A147" s="91"/>
      <c r="B147" s="19"/>
      <c r="C147" s="25"/>
      <c r="D147" s="25"/>
    </row>
    <row r="148" spans="1:4" ht="20.25" x14ac:dyDescent="0.25">
      <c r="A148" s="91"/>
      <c r="B148" s="19"/>
      <c r="C148" s="25"/>
      <c r="D148" s="25"/>
    </row>
    <row r="149" spans="1:4" ht="20.25" x14ac:dyDescent="0.25">
      <c r="A149" s="91"/>
      <c r="B149" s="19"/>
      <c r="C149" s="25"/>
      <c r="D149" s="25"/>
    </row>
    <row r="150" spans="1:4" ht="20.25" x14ac:dyDescent="0.25">
      <c r="A150" s="91"/>
      <c r="B150" s="19"/>
      <c r="C150" s="25"/>
      <c r="D150" s="25"/>
    </row>
    <row r="151" spans="1:4" ht="20.25" x14ac:dyDescent="0.25">
      <c r="A151" s="91"/>
      <c r="B151" s="19"/>
      <c r="C151" s="25"/>
      <c r="D151" s="25"/>
    </row>
    <row r="152" spans="1:4" ht="20.25" x14ac:dyDescent="0.25">
      <c r="A152" s="91"/>
      <c r="B152" s="19"/>
      <c r="C152" s="25"/>
      <c r="D152" s="25"/>
    </row>
    <row r="153" spans="1:4" ht="20.25" x14ac:dyDescent="0.25">
      <c r="A153" s="91"/>
      <c r="B153" s="19"/>
      <c r="C153" s="25"/>
      <c r="D153" s="25"/>
    </row>
    <row r="154" spans="1:4" ht="20.25" x14ac:dyDescent="0.25">
      <c r="A154" s="91"/>
      <c r="B154" s="19"/>
      <c r="C154" s="25"/>
      <c r="D154" s="25"/>
    </row>
    <row r="155" spans="1:4" ht="20.25" x14ac:dyDescent="0.25">
      <c r="A155" s="91"/>
      <c r="B155" s="19"/>
      <c r="C155" s="25"/>
      <c r="D155" s="25"/>
    </row>
    <row r="156" spans="1:4" ht="20.25" x14ac:dyDescent="0.25">
      <c r="A156" s="91"/>
      <c r="B156" s="19"/>
      <c r="C156" s="25"/>
      <c r="D156" s="25"/>
    </row>
    <row r="157" spans="1:4" ht="20.25" x14ac:dyDescent="0.25">
      <c r="A157" s="91"/>
      <c r="B157" s="19"/>
      <c r="C157" s="25"/>
      <c r="D157" s="25"/>
    </row>
    <row r="158" spans="1:4" ht="20.25" x14ac:dyDescent="0.25">
      <c r="A158" s="91"/>
      <c r="B158" s="19"/>
      <c r="C158" s="25"/>
      <c r="D158" s="25"/>
    </row>
    <row r="159" spans="1:4" ht="20.25" x14ac:dyDescent="0.25">
      <c r="A159" s="91"/>
      <c r="B159" s="19"/>
      <c r="C159" s="25"/>
      <c r="D159" s="25"/>
    </row>
    <row r="160" spans="1:4" ht="20.25" x14ac:dyDescent="0.25">
      <c r="A160" s="91"/>
      <c r="B160" s="19"/>
      <c r="C160" s="25"/>
      <c r="D160" s="25"/>
    </row>
    <row r="161" spans="1:4" ht="20.25" x14ac:dyDescent="0.25">
      <c r="A161" s="91"/>
      <c r="B161" s="19"/>
      <c r="C161" s="25"/>
      <c r="D161" s="25"/>
    </row>
    <row r="162" spans="1:4" ht="20.25" x14ac:dyDescent="0.25">
      <c r="A162" s="91"/>
      <c r="B162" s="19"/>
      <c r="C162" s="25"/>
      <c r="D162" s="25"/>
    </row>
    <row r="163" spans="1:4" ht="20.25" x14ac:dyDescent="0.25">
      <c r="A163" s="91"/>
      <c r="B163" s="19"/>
      <c r="C163" s="25"/>
      <c r="D163" s="25"/>
    </row>
    <row r="164" spans="1:4" ht="20.25" x14ac:dyDescent="0.25">
      <c r="A164" s="91"/>
      <c r="B164" s="19"/>
      <c r="C164" s="25"/>
      <c r="D164" s="25"/>
    </row>
    <row r="165" spans="1:4" ht="20.25" x14ac:dyDescent="0.25">
      <c r="A165" s="91"/>
      <c r="B165" s="19"/>
      <c r="C165" s="25"/>
      <c r="D165" s="25"/>
    </row>
    <row r="166" spans="1:4" ht="20.25" x14ac:dyDescent="0.25">
      <c r="A166" s="91"/>
      <c r="B166" s="19"/>
      <c r="C166" s="25"/>
      <c r="D166" s="25"/>
    </row>
    <row r="167" spans="1:4" ht="20.25" x14ac:dyDescent="0.25">
      <c r="A167" s="91"/>
      <c r="B167" s="19"/>
      <c r="C167" s="25"/>
      <c r="D167" s="25"/>
    </row>
    <row r="168" spans="1:4" ht="20.25" x14ac:dyDescent="0.25">
      <c r="A168" s="91"/>
      <c r="B168" s="19"/>
      <c r="C168" s="25"/>
      <c r="D168" s="25"/>
    </row>
    <row r="169" spans="1:4" ht="20.25" x14ac:dyDescent="0.25">
      <c r="A169" s="91"/>
      <c r="B169" s="19"/>
      <c r="C169" s="25"/>
      <c r="D169" s="25"/>
    </row>
    <row r="170" spans="1:4" ht="20.25" x14ac:dyDescent="0.25">
      <c r="A170" s="91"/>
      <c r="B170" s="19"/>
      <c r="C170" s="25"/>
      <c r="D170" s="25"/>
    </row>
    <row r="171" spans="1:4" ht="20.25" x14ac:dyDescent="0.25">
      <c r="A171" s="91"/>
      <c r="B171" s="19"/>
      <c r="C171" s="25"/>
      <c r="D171" s="25"/>
    </row>
    <row r="172" spans="1:4" ht="20.25" x14ac:dyDescent="0.25">
      <c r="A172" s="91"/>
      <c r="B172" s="19"/>
      <c r="C172" s="25"/>
      <c r="D172" s="25"/>
    </row>
    <row r="173" spans="1:4" ht="20.25" x14ac:dyDescent="0.25">
      <c r="A173" s="91"/>
      <c r="B173" s="19"/>
      <c r="C173" s="25"/>
      <c r="D173" s="25"/>
    </row>
    <row r="174" spans="1:4" ht="20.25" x14ac:dyDescent="0.25">
      <c r="A174" s="91"/>
      <c r="B174" s="19"/>
      <c r="C174" s="25"/>
      <c r="D174" s="25"/>
    </row>
    <row r="175" spans="1:4" ht="20.25" x14ac:dyDescent="0.25">
      <c r="A175" s="91"/>
      <c r="B175" s="19"/>
      <c r="C175" s="25"/>
      <c r="D175" s="25"/>
    </row>
    <row r="176" spans="1:4" ht="20.25" x14ac:dyDescent="0.25">
      <c r="A176" s="91"/>
      <c r="B176" s="19"/>
      <c r="C176" s="25"/>
      <c r="D176" s="25"/>
    </row>
    <row r="177" spans="1:4" ht="20.25" x14ac:dyDescent="0.25">
      <c r="A177" s="91"/>
      <c r="B177" s="19"/>
      <c r="C177" s="25"/>
      <c r="D177" s="25"/>
    </row>
    <row r="178" spans="1:4" ht="20.25" x14ac:dyDescent="0.25">
      <c r="A178" s="91"/>
      <c r="B178" s="19"/>
      <c r="C178" s="25"/>
      <c r="D178" s="25"/>
    </row>
    <row r="179" spans="1:4" ht="20.25" x14ac:dyDescent="0.25">
      <c r="A179" s="91"/>
      <c r="B179" s="19"/>
      <c r="C179" s="25"/>
      <c r="D179" s="25"/>
    </row>
    <row r="180" spans="1:4" ht="20.25" x14ac:dyDescent="0.25">
      <c r="A180" s="91"/>
      <c r="B180" s="19"/>
      <c r="C180" s="25"/>
      <c r="D180" s="25"/>
    </row>
    <row r="181" spans="1:4" ht="20.25" x14ac:dyDescent="0.25">
      <c r="A181" s="91"/>
      <c r="B181" s="19"/>
      <c r="C181" s="25"/>
      <c r="D181" s="25"/>
    </row>
    <row r="182" spans="1:4" ht="20.25" x14ac:dyDescent="0.25">
      <c r="A182" s="91"/>
      <c r="B182" s="19"/>
      <c r="C182" s="25"/>
      <c r="D182" s="25"/>
    </row>
    <row r="183" spans="1:4" ht="20.25" x14ac:dyDescent="0.25">
      <c r="A183" s="91"/>
      <c r="B183" s="19"/>
      <c r="C183" s="25"/>
      <c r="D183" s="25"/>
    </row>
    <row r="184" spans="1:4" ht="20.25" x14ac:dyDescent="0.25">
      <c r="A184" s="91"/>
      <c r="B184" s="19"/>
      <c r="C184" s="25"/>
      <c r="D184" s="25"/>
    </row>
    <row r="185" spans="1:4" ht="20.25" x14ac:dyDescent="0.25">
      <c r="A185" s="91"/>
      <c r="B185" s="19"/>
      <c r="C185" s="25"/>
      <c r="D185" s="25"/>
    </row>
    <row r="186" spans="1:4" ht="20.25" x14ac:dyDescent="0.25">
      <c r="A186" s="91"/>
      <c r="B186" s="19"/>
      <c r="C186" s="25"/>
      <c r="D186" s="25"/>
    </row>
    <row r="187" spans="1:4" ht="20.25" x14ac:dyDescent="0.25">
      <c r="A187" s="91"/>
      <c r="B187" s="19"/>
      <c r="C187" s="25"/>
      <c r="D187" s="25"/>
    </row>
    <row r="188" spans="1:4" ht="20.25" x14ac:dyDescent="0.25">
      <c r="A188" s="91"/>
      <c r="B188" s="19"/>
      <c r="C188" s="25"/>
      <c r="D188" s="25"/>
    </row>
    <row r="189" spans="1:4" ht="20.25" x14ac:dyDescent="0.25">
      <c r="A189" s="91"/>
      <c r="B189" s="19"/>
      <c r="C189" s="25"/>
      <c r="D189" s="25"/>
    </row>
    <row r="190" spans="1:4" ht="20.25" x14ac:dyDescent="0.25">
      <c r="A190" s="91"/>
      <c r="B190" s="19"/>
      <c r="C190" s="25"/>
      <c r="D190" s="25"/>
    </row>
    <row r="191" spans="1:4" ht="20.25" x14ac:dyDescent="0.25">
      <c r="A191" s="91"/>
      <c r="B191" s="19"/>
      <c r="C191" s="25"/>
      <c r="D191" s="25"/>
    </row>
    <row r="192" spans="1:4" ht="20.25" x14ac:dyDescent="0.25">
      <c r="A192" s="91"/>
      <c r="B192" s="19"/>
      <c r="C192" s="25"/>
      <c r="D192" s="25"/>
    </row>
    <row r="193" spans="1:4" ht="20.25" x14ac:dyDescent="0.25">
      <c r="A193" s="91"/>
      <c r="B193" s="19"/>
      <c r="C193" s="25"/>
      <c r="D193" s="25"/>
    </row>
    <row r="194" spans="1:4" ht="20.25" x14ac:dyDescent="0.25">
      <c r="A194" s="91"/>
      <c r="B194" s="19"/>
      <c r="C194" s="25"/>
      <c r="D194" s="25"/>
    </row>
    <row r="195" spans="1:4" ht="20.25" x14ac:dyDescent="0.25">
      <c r="A195" s="91"/>
      <c r="B195" s="19"/>
      <c r="C195" s="25"/>
      <c r="D195" s="25"/>
    </row>
    <row r="196" spans="1:4" ht="20.25" x14ac:dyDescent="0.25">
      <c r="A196" s="91"/>
      <c r="B196" s="19"/>
      <c r="C196" s="25"/>
      <c r="D196" s="25"/>
    </row>
    <row r="197" spans="1:4" ht="20.25" x14ac:dyDescent="0.25">
      <c r="A197" s="91"/>
      <c r="B197" s="19"/>
      <c r="C197" s="25"/>
      <c r="D197" s="25"/>
    </row>
    <row r="198" spans="1:4" ht="20.25" x14ac:dyDescent="0.25">
      <c r="A198" s="91"/>
      <c r="B198" s="19"/>
      <c r="C198" s="25"/>
      <c r="D198" s="25"/>
    </row>
    <row r="199" spans="1:4" ht="20.25" x14ac:dyDescent="0.25">
      <c r="A199" s="91"/>
      <c r="B199" s="19"/>
      <c r="C199" s="25"/>
      <c r="D199" s="25"/>
    </row>
    <row r="200" spans="1:4" ht="20.25" x14ac:dyDescent="0.25">
      <c r="A200" s="91"/>
      <c r="B200" s="19"/>
      <c r="C200" s="25"/>
      <c r="D200" s="25"/>
    </row>
    <row r="201" spans="1:4" ht="20.25" x14ac:dyDescent="0.25">
      <c r="A201" s="91"/>
      <c r="B201" s="19"/>
      <c r="C201" s="25"/>
      <c r="D201" s="25"/>
    </row>
    <row r="202" spans="1:4" ht="20.25" x14ac:dyDescent="0.25">
      <c r="A202" s="91"/>
      <c r="B202" s="19"/>
      <c r="C202" s="25"/>
      <c r="D202" s="25"/>
    </row>
    <row r="203" spans="1:4" ht="20.25" x14ac:dyDescent="0.25">
      <c r="A203" s="91"/>
      <c r="B203" s="19"/>
      <c r="C203" s="25"/>
      <c r="D203" s="25"/>
    </row>
    <row r="204" spans="1:4" ht="20.25" x14ac:dyDescent="0.25">
      <c r="A204" s="91"/>
      <c r="B204" s="19"/>
      <c r="C204" s="25"/>
      <c r="D204" s="25"/>
    </row>
    <row r="205" spans="1:4" ht="20.25" x14ac:dyDescent="0.25">
      <c r="A205" s="91"/>
      <c r="B205" s="19"/>
      <c r="C205" s="25"/>
      <c r="D205" s="25"/>
    </row>
    <row r="206" spans="1:4" ht="20.25" x14ac:dyDescent="0.25">
      <c r="A206" s="91"/>
      <c r="B206" s="19"/>
      <c r="C206" s="25"/>
      <c r="D206" s="25"/>
    </row>
    <row r="207" spans="1:4" ht="20.25" x14ac:dyDescent="0.25">
      <c r="A207" s="91"/>
      <c r="B207" s="19"/>
      <c r="C207" s="25"/>
      <c r="D207" s="25"/>
    </row>
    <row r="208" spans="1:4" x14ac:dyDescent="0.25">
      <c r="A208" s="75"/>
      <c r="B208" s="19"/>
      <c r="C208" s="19"/>
      <c r="D208" s="19"/>
    </row>
    <row r="209" spans="1:8" ht="20.25" x14ac:dyDescent="0.25">
      <c r="A209" s="75"/>
      <c r="B209" s="21" t="s">
        <v>83</v>
      </c>
      <c r="C209" s="21" t="s">
        <v>136</v>
      </c>
      <c r="D209" s="24" t="s">
        <v>83</v>
      </c>
      <c r="E209" s="24" t="s">
        <v>136</v>
      </c>
    </row>
    <row r="210" spans="1:8" ht="21" x14ac:dyDescent="0.35">
      <c r="A210" s="75"/>
      <c r="B210" s="22" t="s">
        <v>85</v>
      </c>
      <c r="C210" s="22" t="s">
        <v>53</v>
      </c>
      <c r="D210" t="s">
        <v>85</v>
      </c>
      <c r="F210" t="str">
        <f>IF(NOT(ISBLANK(D210)),D210,IF(NOT(ISBLANK(E210)),"     "&amp;E210,FALSE))</f>
        <v>Afectación Económica o presupuestal</v>
      </c>
      <c r="G210" t="s">
        <v>85</v>
      </c>
      <c r="H210" t="str">
        <f ca="1">IF(NOT(ISERROR(MATCH(G210,_xlfn.ANCHORARRAY(B221),0))),F223&amp;"Por favor no seleccionar los criterios de impacto",G210)</f>
        <v>Afectación Económica o presupuestal</v>
      </c>
    </row>
    <row r="211" spans="1:8" ht="21" x14ac:dyDescent="0.35">
      <c r="A211" s="75"/>
      <c r="B211" s="22" t="s">
        <v>85</v>
      </c>
      <c r="C211" s="22" t="s">
        <v>88</v>
      </c>
      <c r="E211" t="s">
        <v>53</v>
      </c>
      <c r="F211" t="str">
        <f t="shared" ref="F211:F221" si="0">IF(NOT(ISBLANK(D211)),D211,IF(NOT(ISBLANK(E211)),"     "&amp;E211,FALSE))</f>
        <v xml:space="preserve">     Afectación menor a 10 SMLMV .</v>
      </c>
    </row>
    <row r="212" spans="1:8" ht="21" x14ac:dyDescent="0.35">
      <c r="A212" s="75"/>
      <c r="B212" s="22" t="s">
        <v>85</v>
      </c>
      <c r="C212" s="22" t="s">
        <v>89</v>
      </c>
      <c r="E212" t="s">
        <v>88</v>
      </c>
      <c r="F212" t="str">
        <f t="shared" si="0"/>
        <v xml:space="preserve">     Entre 10 y 50 SMLMV </v>
      </c>
    </row>
    <row r="213" spans="1:8" ht="21" x14ac:dyDescent="0.35">
      <c r="A213" s="75"/>
      <c r="B213" s="22" t="s">
        <v>85</v>
      </c>
      <c r="C213" s="22" t="s">
        <v>90</v>
      </c>
      <c r="E213" t="s">
        <v>89</v>
      </c>
      <c r="F213" t="str">
        <f t="shared" si="0"/>
        <v xml:space="preserve">     Entre 50 y 100 SMLMV </v>
      </c>
    </row>
    <row r="214" spans="1:8" ht="21" x14ac:dyDescent="0.35">
      <c r="A214" s="75"/>
      <c r="B214" s="22" t="s">
        <v>85</v>
      </c>
      <c r="C214" s="22" t="s">
        <v>91</v>
      </c>
      <c r="E214" t="s">
        <v>90</v>
      </c>
      <c r="F214" t="str">
        <f t="shared" si="0"/>
        <v xml:space="preserve">     Entre 100 y 500 SMLMV </v>
      </c>
    </row>
    <row r="215" spans="1:8" ht="21" x14ac:dyDescent="0.35">
      <c r="A215" s="75"/>
      <c r="B215" s="22" t="s">
        <v>52</v>
      </c>
      <c r="C215" s="22" t="s">
        <v>92</v>
      </c>
      <c r="E215" t="s">
        <v>91</v>
      </c>
      <c r="F215" t="str">
        <f t="shared" si="0"/>
        <v xml:space="preserve">     Mayor a 500 SMLMV </v>
      </c>
    </row>
    <row r="216" spans="1:8" ht="21" x14ac:dyDescent="0.35">
      <c r="A216" s="75"/>
      <c r="B216" s="22" t="s">
        <v>52</v>
      </c>
      <c r="C216" s="22" t="s">
        <v>93</v>
      </c>
      <c r="D216" t="s">
        <v>52</v>
      </c>
      <c r="F216" t="str">
        <f t="shared" si="0"/>
        <v>Pérdida Reputacional</v>
      </c>
    </row>
    <row r="217" spans="1:8" ht="21" x14ac:dyDescent="0.35">
      <c r="A217" s="75"/>
      <c r="B217" s="22" t="s">
        <v>52</v>
      </c>
      <c r="C217" s="22" t="s">
        <v>95</v>
      </c>
      <c r="E217" t="s">
        <v>92</v>
      </c>
      <c r="F217" t="str">
        <f t="shared" si="0"/>
        <v xml:space="preserve">     El riesgo afecta la imagen de alguna área de la organización</v>
      </c>
    </row>
    <row r="218" spans="1:8" ht="21" x14ac:dyDescent="0.35">
      <c r="A218" s="75"/>
      <c r="B218" s="22" t="s">
        <v>52</v>
      </c>
      <c r="C218" s="22" t="s">
        <v>94</v>
      </c>
      <c r="E218" t="s">
        <v>93</v>
      </c>
      <c r="F218" t="str">
        <f t="shared" si="0"/>
        <v xml:space="preserve">     El riesgo afecta la imagen de la entidad internamente, de conocimiento general, nivel interno, de junta dircetiva y accionistas y/o de provedores</v>
      </c>
    </row>
    <row r="219" spans="1:8" ht="21" x14ac:dyDescent="0.35">
      <c r="A219" s="75"/>
      <c r="B219" s="22" t="s">
        <v>52</v>
      </c>
      <c r="C219" s="22" t="s">
        <v>113</v>
      </c>
      <c r="E219" t="s">
        <v>95</v>
      </c>
      <c r="F219" t="str">
        <f t="shared" si="0"/>
        <v xml:space="preserve">     El riesgo afecta la imagen de la entidad con algunos usuarios de relevancia frente al logro de los objetivos</v>
      </c>
    </row>
    <row r="220" spans="1:8" x14ac:dyDescent="0.25">
      <c r="A220" s="75"/>
      <c r="B220" s="23"/>
      <c r="C220" s="23"/>
      <c r="E220" t="s">
        <v>94</v>
      </c>
      <c r="F220" t="str">
        <f t="shared" si="0"/>
        <v xml:space="preserve">     El riesgo afecta la imagen de de la entidad con efecto publicitario sostenido a nivel de sector administrativo, nivel departamental o municipal</v>
      </c>
    </row>
    <row r="221" spans="1:8" x14ac:dyDescent="0.25">
      <c r="A221" s="75"/>
      <c r="B221" s="23" t="e" cm="1">
        <f t="array" aca="1" ref="B221:B223" ca="1">_xlfn.UNIQUE(Tabla1[[#All],[Criterios]])</f>
        <v>#NAME?</v>
      </c>
      <c r="C221" s="23"/>
      <c r="E221" t="s">
        <v>113</v>
      </c>
      <c r="F221" t="str">
        <f t="shared" si="0"/>
        <v xml:space="preserve">     El riesgo afecta la imagen de la entidad a nivel nacional, con efecto publicitarios sostenible a nivel país</v>
      </c>
    </row>
    <row r="222" spans="1:8" x14ac:dyDescent="0.25">
      <c r="A222" s="75"/>
      <c r="B222" s="23" t="e">
        <f ca="1"/>
        <v>#NAME?</v>
      </c>
      <c r="C222" s="23"/>
    </row>
    <row r="223" spans="1:8" x14ac:dyDescent="0.25">
      <c r="B223" s="23" t="e">
        <f ca="1"/>
        <v>#NAME?</v>
      </c>
      <c r="C223" s="23"/>
      <c r="F223" s="26" t="s">
        <v>138</v>
      </c>
    </row>
    <row r="224" spans="1:8" x14ac:dyDescent="0.25">
      <c r="B224" s="18"/>
      <c r="C224" s="18"/>
      <c r="F224" s="26" t="s">
        <v>139</v>
      </c>
    </row>
    <row r="225" spans="2:4" x14ac:dyDescent="0.25">
      <c r="B225" s="18"/>
      <c r="C225" s="18"/>
    </row>
    <row r="226" spans="2:4" x14ac:dyDescent="0.25">
      <c r="B226" s="18"/>
      <c r="C226" s="18"/>
    </row>
    <row r="227" spans="2:4" x14ac:dyDescent="0.25">
      <c r="B227" s="18"/>
      <c r="C227" s="18"/>
      <c r="D227" s="18"/>
    </row>
    <row r="228" spans="2:4" x14ac:dyDescent="0.25">
      <c r="B228" s="18"/>
      <c r="C228" s="18"/>
      <c r="D228" s="18"/>
    </row>
    <row r="229" spans="2:4" x14ac:dyDescent="0.25">
      <c r="B229" s="18"/>
      <c r="C229" s="18"/>
      <c r="D229" s="18"/>
    </row>
    <row r="230" spans="2:4" x14ac:dyDescent="0.25">
      <c r="B230" s="18"/>
      <c r="C230" s="18"/>
      <c r="D230" s="18"/>
    </row>
    <row r="231" spans="2:4" x14ac:dyDescent="0.25">
      <c r="B231" s="18"/>
      <c r="C231" s="18"/>
      <c r="D231" s="18"/>
    </row>
    <row r="232" spans="2:4" x14ac:dyDescent="0.25">
      <c r="B232" s="18"/>
      <c r="C232" s="18"/>
      <c r="D232" s="18"/>
    </row>
  </sheetData>
  <mergeCells count="1">
    <mergeCell ref="B1:D1"/>
  </mergeCells>
  <dataValidations disablePrompts="1" count="1">
    <dataValidation type="list" allowBlank="1" showInputMessage="1" showErrorMessage="1" sqref="G210">
      <formula1>$F$210:$F$221</formula1>
    </dataValidation>
  </dataValidations>
  <pageMargins left="0.7" right="0.7" top="0.75" bottom="0.75" header="0.3" footer="0.3"/>
  <pageSetup orientation="portrait" r:id="rId2"/>
  <tableParts count="1">
    <tablePart r:id="rId3"/>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F16"/>
  <sheetViews>
    <sheetView workbookViewId="0">
      <selection activeCell="C4" sqref="C4:C6"/>
    </sheetView>
  </sheetViews>
  <sheetFormatPr baseColWidth="10" defaultColWidth="14.28515625" defaultRowHeight="12.75" x14ac:dyDescent="0.2"/>
  <cols>
    <col min="1" max="2" width="14.28515625" style="80"/>
    <col min="3" max="3" width="17" style="80" customWidth="1"/>
    <col min="4" max="4" width="14.28515625" style="80"/>
    <col min="5" max="5" width="46" style="80" customWidth="1"/>
    <col min="6" max="16384" width="14.28515625" style="80"/>
  </cols>
  <sheetData>
    <row r="1" spans="2:6" ht="24" customHeight="1" thickBot="1" x14ac:dyDescent="0.25">
      <c r="B1" s="749" t="s">
        <v>73</v>
      </c>
      <c r="C1" s="750"/>
      <c r="D1" s="750"/>
      <c r="E1" s="750"/>
      <c r="F1" s="751"/>
    </row>
    <row r="2" spans="2:6" ht="16.5" thickBot="1" x14ac:dyDescent="0.3">
      <c r="B2" s="81"/>
      <c r="C2" s="81"/>
      <c r="D2" s="81"/>
      <c r="E2" s="81"/>
      <c r="F2" s="81"/>
    </row>
    <row r="3" spans="2:6" ht="16.5" thickBot="1" x14ac:dyDescent="0.25">
      <c r="B3" s="753" t="s">
        <v>59</v>
      </c>
      <c r="C3" s="754"/>
      <c r="D3" s="754"/>
      <c r="E3" s="160" t="s">
        <v>60</v>
      </c>
      <c r="F3" s="90" t="s">
        <v>61</v>
      </c>
    </row>
    <row r="4" spans="2:6" ht="31.5" x14ac:dyDescent="0.2">
      <c r="B4" s="755" t="s">
        <v>62</v>
      </c>
      <c r="C4" s="757" t="s">
        <v>13</v>
      </c>
      <c r="D4" s="161" t="s">
        <v>14</v>
      </c>
      <c r="E4" s="82" t="s">
        <v>63</v>
      </c>
      <c r="F4" s="83">
        <v>0.25</v>
      </c>
    </row>
    <row r="5" spans="2:6" ht="47.25" x14ac:dyDescent="0.2">
      <c r="B5" s="756"/>
      <c r="C5" s="758"/>
      <c r="D5" s="162" t="s">
        <v>15</v>
      </c>
      <c r="E5" s="84" t="s">
        <v>64</v>
      </c>
      <c r="F5" s="85">
        <v>0.15</v>
      </c>
    </row>
    <row r="6" spans="2:6" ht="47.25" x14ac:dyDescent="0.2">
      <c r="B6" s="756"/>
      <c r="C6" s="758"/>
      <c r="D6" s="162" t="s">
        <v>16</v>
      </c>
      <c r="E6" s="84" t="s">
        <v>65</v>
      </c>
      <c r="F6" s="85">
        <v>0.1</v>
      </c>
    </row>
    <row r="7" spans="2:6" ht="63" x14ac:dyDescent="0.2">
      <c r="B7" s="756"/>
      <c r="C7" s="758" t="s">
        <v>17</v>
      </c>
      <c r="D7" s="162" t="s">
        <v>10</v>
      </c>
      <c r="E7" s="84" t="s">
        <v>66</v>
      </c>
      <c r="F7" s="85">
        <v>0.25</v>
      </c>
    </row>
    <row r="8" spans="2:6" ht="31.5" x14ac:dyDescent="0.2">
      <c r="B8" s="756"/>
      <c r="C8" s="758"/>
      <c r="D8" s="162" t="s">
        <v>9</v>
      </c>
      <c r="E8" s="84" t="s">
        <v>67</v>
      </c>
      <c r="F8" s="85">
        <v>0.15</v>
      </c>
    </row>
    <row r="9" spans="2:6" ht="47.25" x14ac:dyDescent="0.2">
      <c r="B9" s="756" t="s">
        <v>153</v>
      </c>
      <c r="C9" s="758" t="s">
        <v>18</v>
      </c>
      <c r="D9" s="162" t="s">
        <v>19</v>
      </c>
      <c r="E9" s="84" t="s">
        <v>68</v>
      </c>
      <c r="F9" s="86" t="s">
        <v>69</v>
      </c>
    </row>
    <row r="10" spans="2:6" ht="63" x14ac:dyDescent="0.2">
      <c r="B10" s="756"/>
      <c r="C10" s="758"/>
      <c r="D10" s="162" t="s">
        <v>20</v>
      </c>
      <c r="E10" s="84" t="s">
        <v>70</v>
      </c>
      <c r="F10" s="86" t="s">
        <v>69</v>
      </c>
    </row>
    <row r="11" spans="2:6" ht="47.25" x14ac:dyDescent="0.2">
      <c r="B11" s="756"/>
      <c r="C11" s="758" t="s">
        <v>21</v>
      </c>
      <c r="D11" s="162" t="s">
        <v>22</v>
      </c>
      <c r="E11" s="84" t="s">
        <v>71</v>
      </c>
      <c r="F11" s="86" t="s">
        <v>69</v>
      </c>
    </row>
    <row r="12" spans="2:6" ht="47.25" x14ac:dyDescent="0.2">
      <c r="B12" s="756"/>
      <c r="C12" s="758"/>
      <c r="D12" s="162" t="s">
        <v>23</v>
      </c>
      <c r="E12" s="84" t="s">
        <v>72</v>
      </c>
      <c r="F12" s="86" t="s">
        <v>69</v>
      </c>
    </row>
    <row r="13" spans="2:6" ht="31.5" x14ac:dyDescent="0.2">
      <c r="B13" s="756"/>
      <c r="C13" s="758" t="s">
        <v>24</v>
      </c>
      <c r="D13" s="162" t="s">
        <v>114</v>
      </c>
      <c r="E13" s="84" t="s">
        <v>117</v>
      </c>
      <c r="F13" s="86" t="s">
        <v>69</v>
      </c>
    </row>
    <row r="14" spans="2:6" ht="32.25" thickBot="1" x14ac:dyDescent="0.25">
      <c r="B14" s="759"/>
      <c r="C14" s="760"/>
      <c r="D14" s="163" t="s">
        <v>115</v>
      </c>
      <c r="E14" s="87" t="s">
        <v>116</v>
      </c>
      <c r="F14" s="88" t="s">
        <v>69</v>
      </c>
    </row>
    <row r="15" spans="2:6" ht="49.5" customHeight="1" x14ac:dyDescent="0.2">
      <c r="B15" s="752" t="s">
        <v>150</v>
      </c>
      <c r="C15" s="752"/>
      <c r="D15" s="752"/>
      <c r="E15" s="752"/>
      <c r="F15" s="752"/>
    </row>
    <row r="16" spans="2:6" ht="27" customHeight="1" x14ac:dyDescent="0.25">
      <c r="B16" s="89"/>
    </row>
  </sheetData>
  <mergeCells count="10">
    <mergeCell ref="B1:F1"/>
    <mergeCell ref="B15:F15"/>
    <mergeCell ref="B3:D3"/>
    <mergeCell ref="B4:B8"/>
    <mergeCell ref="C4:C6"/>
    <mergeCell ref="C7:C8"/>
    <mergeCell ref="B9:B14"/>
    <mergeCell ref="C9:C10"/>
    <mergeCell ref="C11:C12"/>
    <mergeCell ref="C13:C14"/>
  </mergeCell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E19"/>
  <sheetViews>
    <sheetView workbookViewId="0">
      <selection activeCell="E2" sqref="E2"/>
    </sheetView>
  </sheetViews>
  <sheetFormatPr baseColWidth="10" defaultRowHeight="15" x14ac:dyDescent="0.25"/>
  <sheetData>
    <row r="2" spans="2:5" x14ac:dyDescent="0.25">
      <c r="B2" t="s">
        <v>31</v>
      </c>
      <c r="E2" t="s">
        <v>300</v>
      </c>
    </row>
    <row r="3" spans="2:5" x14ac:dyDescent="0.25">
      <c r="B3" t="s">
        <v>32</v>
      </c>
      <c r="E3" t="s">
        <v>126</v>
      </c>
    </row>
    <row r="4" spans="2:5" x14ac:dyDescent="0.25">
      <c r="B4" t="s">
        <v>129</v>
      </c>
    </row>
    <row r="5" spans="2:5" x14ac:dyDescent="0.25">
      <c r="B5" t="s">
        <v>128</v>
      </c>
    </row>
    <row r="8" spans="2:5" x14ac:dyDescent="0.25">
      <c r="B8" t="s">
        <v>81</v>
      </c>
    </row>
    <row r="9" spans="2:5" x14ac:dyDescent="0.25">
      <c r="B9" t="s">
        <v>37</v>
      </c>
    </row>
    <row r="10" spans="2:5" x14ac:dyDescent="0.25">
      <c r="B10" t="s">
        <v>38</v>
      </c>
    </row>
    <row r="13" spans="2:5" x14ac:dyDescent="0.25">
      <c r="B13" t="s">
        <v>124</v>
      </c>
    </row>
    <row r="14" spans="2:5" x14ac:dyDescent="0.25">
      <c r="B14" t="s">
        <v>118</v>
      </c>
    </row>
    <row r="15" spans="2:5" x14ac:dyDescent="0.25">
      <c r="B15" t="s">
        <v>121</v>
      </c>
    </row>
    <row r="16" spans="2:5" x14ac:dyDescent="0.25">
      <c r="B16" t="s">
        <v>119</v>
      </c>
    </row>
    <row r="17" spans="2:2" x14ac:dyDescent="0.25">
      <c r="B17" t="s">
        <v>120</v>
      </c>
    </row>
    <row r="18" spans="2:2" x14ac:dyDescent="0.25">
      <c r="B18" t="s">
        <v>122</v>
      </c>
    </row>
    <row r="19" spans="2:2" x14ac:dyDescent="0.25">
      <c r="B19" t="s">
        <v>123</v>
      </c>
    </row>
  </sheetData>
  <sortState ref="B2:B5">
    <sortCondition ref="B2:B5"/>
  </sortState>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A21"/>
  <sheetViews>
    <sheetView workbookViewId="0">
      <selection activeCell="C11" sqref="C11"/>
    </sheetView>
  </sheetViews>
  <sheetFormatPr baseColWidth="10" defaultRowHeight="12.75" x14ac:dyDescent="0.2"/>
  <cols>
    <col min="1" max="1" width="32.85546875" style="5" customWidth="1"/>
    <col min="2" max="16384" width="11.42578125" style="5"/>
  </cols>
  <sheetData>
    <row r="3" spans="1:1" x14ac:dyDescent="0.2">
      <c r="A3" s="6" t="s">
        <v>14</v>
      </c>
    </row>
    <row r="4" spans="1:1" x14ac:dyDescent="0.2">
      <c r="A4" s="6" t="s">
        <v>15</v>
      </c>
    </row>
    <row r="5" spans="1:1" x14ac:dyDescent="0.2">
      <c r="A5" s="6" t="s">
        <v>16</v>
      </c>
    </row>
    <row r="6" spans="1:1" x14ac:dyDescent="0.2">
      <c r="A6" s="6" t="s">
        <v>10</v>
      </c>
    </row>
    <row r="7" spans="1:1" x14ac:dyDescent="0.2">
      <c r="A7" s="6" t="s">
        <v>9</v>
      </c>
    </row>
    <row r="8" spans="1:1" x14ac:dyDescent="0.2">
      <c r="A8" s="6" t="s">
        <v>19</v>
      </c>
    </row>
    <row r="9" spans="1:1" x14ac:dyDescent="0.2">
      <c r="A9" s="6" t="s">
        <v>20</v>
      </c>
    </row>
    <row r="10" spans="1:1" x14ac:dyDescent="0.2">
      <c r="A10" s="6" t="s">
        <v>22</v>
      </c>
    </row>
    <row r="11" spans="1:1" x14ac:dyDescent="0.2">
      <c r="A11" s="6" t="s">
        <v>23</v>
      </c>
    </row>
    <row r="12" spans="1:1" x14ac:dyDescent="0.2">
      <c r="A12" s="6" t="s">
        <v>25</v>
      </c>
    </row>
    <row r="13" spans="1:1" x14ac:dyDescent="0.2">
      <c r="A13" s="6" t="s">
        <v>26</v>
      </c>
    </row>
    <row r="14" spans="1:1" x14ac:dyDescent="0.2">
      <c r="A14" s="6" t="s">
        <v>27</v>
      </c>
    </row>
    <row r="16" spans="1:1" x14ac:dyDescent="0.2">
      <c r="A16" s="6" t="s">
        <v>30</v>
      </c>
    </row>
    <row r="17" spans="1:1" x14ac:dyDescent="0.2">
      <c r="A17" s="6" t="s">
        <v>31</v>
      </c>
    </row>
    <row r="18" spans="1:1" x14ac:dyDescent="0.2">
      <c r="A18" s="6" t="s">
        <v>32</v>
      </c>
    </row>
    <row r="20" spans="1:1" x14ac:dyDescent="0.2">
      <c r="A20" s="6" t="s">
        <v>37</v>
      </c>
    </row>
    <row r="21" spans="1:1" x14ac:dyDescent="0.2">
      <c r="A21" s="6" t="s">
        <v>38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15</vt:i4>
      </vt:variant>
    </vt:vector>
  </HeadingPairs>
  <TitlesOfParts>
    <vt:vector size="15" baseType="lpstr">
      <vt:lpstr>Instructivo</vt:lpstr>
      <vt:lpstr>Contexto</vt:lpstr>
      <vt:lpstr>Riesgos</vt:lpstr>
      <vt:lpstr>Controles Riesgos de Gestión</vt:lpstr>
      <vt:lpstr>Controles Riesgos de Corrupción</vt:lpstr>
      <vt:lpstr>Seguimiento Riesgos</vt:lpstr>
      <vt:lpstr>Listas y tablas</vt:lpstr>
      <vt:lpstr>Hoja2</vt:lpstr>
      <vt:lpstr>Matriz Calor Inherente</vt:lpstr>
      <vt:lpstr>Matriz Calor Residual</vt:lpstr>
      <vt:lpstr>Tabla probabilidad</vt:lpstr>
      <vt:lpstr>Tabla Impacto</vt:lpstr>
      <vt:lpstr>Tabla Valoración controles</vt:lpstr>
      <vt:lpstr>Opciones Tratamiento</vt:lpstr>
      <vt:lpstr>Hoja1</vt:lpstr>
    </vt:vector>
  </TitlesOfParts>
  <Company>Hewlett-Packard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Myrian Cubillos Benavides</dc:creator>
  <cp:lastModifiedBy>Carlos Hernando Sandoval Mora</cp:lastModifiedBy>
  <cp:lastPrinted>2022-05-02T22:33:07Z</cp:lastPrinted>
  <dcterms:created xsi:type="dcterms:W3CDTF">2020-03-24T23:12:47Z</dcterms:created>
  <dcterms:modified xsi:type="dcterms:W3CDTF">2025-01-31T21:44:50Z</dcterms:modified>
</cp:coreProperties>
</file>