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.quintanilla\Documents\IDPC 2025\PUBLICACION INFORMACION OAP 2025\"/>
    </mc:Choice>
  </mc:AlternateContent>
  <bookViews>
    <workbookView xWindow="-120" yWindow="-120" windowWidth="29040" windowHeight="15840" tabRatio="773" firstSheet="1" activeTab="1"/>
  </bookViews>
  <sheets>
    <sheet name="Hoja1" sheetId="17" state="hidden" r:id="rId1"/>
    <sheet name="7963 (VIG)" sheetId="3" r:id="rId2"/>
    <sheet name="7989 (VIG)" sheetId="9" r:id="rId3"/>
    <sheet name="8136 (VIG)" sheetId="10" r:id="rId4"/>
    <sheet name="8144 (VIG)" sheetId="11" r:id="rId5"/>
    <sheet name="8150 (VIG)" sheetId="12" r:id="rId6"/>
    <sheet name="8151 (VIG)" sheetId="13" r:id="rId7"/>
    <sheet name="8152 (VIG)" sheetId="14" r:id="rId8"/>
    <sheet name="8161 (VIG)" sheetId="15" r:id="rId9"/>
    <sheet name="8171 (VIG)" sheetId="16" r:id="rId10"/>
  </sheets>
  <externalReferences>
    <externalReference r:id="rId11"/>
  </externalReferences>
  <definedNames>
    <definedName name="_xlnm._FilterDatabase" localSheetId="1" hidden="1">'7963 (VIG)'!$B$17:$AB$21</definedName>
    <definedName name="_xlnm._FilterDatabase" localSheetId="2" hidden="1">'7989 (VIG)'!$B$17:$AB$21</definedName>
    <definedName name="_xlnm._FilterDatabase" localSheetId="3" hidden="1">'8136 (VIG)'!$B$17:$AB$21</definedName>
    <definedName name="_xlnm._FilterDatabase" localSheetId="4" hidden="1">'8144 (VIG)'!$B$17:$AB$21</definedName>
    <definedName name="_xlnm._FilterDatabase" localSheetId="5" hidden="1">'8150 (VIG)'!$B$17:$AB$21</definedName>
    <definedName name="_xlnm._FilterDatabase" localSheetId="6" hidden="1">'8151 (VIG)'!$B$17:$AB$22</definedName>
    <definedName name="_xlnm._FilterDatabase" localSheetId="7" hidden="1">'8152 (VIG)'!$B$17:$AB$21</definedName>
    <definedName name="_xlnm._FilterDatabase" localSheetId="8" hidden="1">'8161 (VIG)'!$B$17:$AB$21</definedName>
    <definedName name="_xlnm._FilterDatabase" localSheetId="9" hidden="1">'8171 (VIG)'!$B$17:$AB$21</definedName>
    <definedName name="_xlnm._FilterDatabase" localSheetId="0" hidden="1">Hoja1!$B$1:$AC$19</definedName>
    <definedName name="_xlnm.Print_Area" localSheetId="1">'7963 (VIG)'!$B$2:$AC$24</definedName>
    <definedName name="_xlnm.Print_Area" localSheetId="2">'7989 (VIG)'!$B$2:$AC$24</definedName>
    <definedName name="_xlnm.Print_Area" localSheetId="3">'8136 (VIG)'!$B$2:$AC$24</definedName>
    <definedName name="_xlnm.Print_Area" localSheetId="4">'8144 (VIG)'!$B$2:$AC$24</definedName>
    <definedName name="_xlnm.Print_Area" localSheetId="5">'8150 (VIG)'!$B$2:$AC$24</definedName>
    <definedName name="_xlnm.Print_Area" localSheetId="6">'8151 (VIG)'!$B$2:$AC$25</definedName>
    <definedName name="_xlnm.Print_Area" localSheetId="7">'8152 (VIG)'!$B$2:$AC$24</definedName>
    <definedName name="_xlnm.Print_Area" localSheetId="8">'8161 (VIG)'!$B$2:$AC$24</definedName>
    <definedName name="_xlnm.Print_Area" localSheetId="9">'8171 (VIG)'!$B$2:$AC$24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7" l="1"/>
  <c r="C3" i="17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2" i="17"/>
  <c r="Q23" i="17" l="1"/>
  <c r="P27" i="17"/>
  <c r="P31" i="17"/>
  <c r="U32" i="17"/>
  <c r="X31" i="17"/>
  <c r="AA30" i="17"/>
  <c r="S30" i="17"/>
  <c r="V29" i="17"/>
  <c r="Y28" i="17"/>
  <c r="Q28" i="17"/>
  <c r="T27" i="17"/>
  <c r="W26" i="17"/>
  <c r="Z25" i="17"/>
  <c r="R25" i="17"/>
  <c r="U24" i="17"/>
  <c r="X23" i="17"/>
  <c r="P24" i="17"/>
  <c r="P32" i="17"/>
  <c r="T32" i="17"/>
  <c r="W31" i="17"/>
  <c r="Z30" i="17"/>
  <c r="R30" i="17"/>
  <c r="U29" i="17"/>
  <c r="X28" i="17"/>
  <c r="AA27" i="17"/>
  <c r="S27" i="17"/>
  <c r="V26" i="17"/>
  <c r="Y25" i="17"/>
  <c r="Q25" i="17"/>
  <c r="T24" i="17"/>
  <c r="S23" i="17"/>
  <c r="P25" i="17"/>
  <c r="P29" i="17"/>
  <c r="AA32" i="17"/>
  <c r="W32" i="17"/>
  <c r="S32" i="17"/>
  <c r="Z31" i="17"/>
  <c r="V31" i="17"/>
  <c r="R31" i="17"/>
  <c r="Y30" i="17"/>
  <c r="U30" i="17"/>
  <c r="Q30" i="17"/>
  <c r="X29" i="17"/>
  <c r="T29" i="17"/>
  <c r="AA28" i="17"/>
  <c r="W28" i="17"/>
  <c r="S28" i="17"/>
  <c r="Z27" i="17"/>
  <c r="V27" i="17"/>
  <c r="R27" i="17"/>
  <c r="Y26" i="17"/>
  <c r="U26" i="17"/>
  <c r="Q26" i="17"/>
  <c r="X25" i="17"/>
  <c r="T25" i="17"/>
  <c r="AA24" i="17"/>
  <c r="W24" i="17"/>
  <c r="S24" i="17"/>
  <c r="Z23" i="17"/>
  <c r="V23" i="17"/>
  <c r="R23" i="17"/>
  <c r="P23" i="17"/>
  <c r="Y32" i="17"/>
  <c r="Q32" i="17"/>
  <c r="T31" i="17"/>
  <c r="W30" i="17"/>
  <c r="Z29" i="17"/>
  <c r="R29" i="17"/>
  <c r="U28" i="17"/>
  <c r="X27" i="17"/>
  <c r="AA26" i="17"/>
  <c r="S26" i="17"/>
  <c r="V25" i="17"/>
  <c r="Y24" i="17"/>
  <c r="Q24" i="17"/>
  <c r="T23" i="17"/>
  <c r="P28" i="17"/>
  <c r="X32" i="17"/>
  <c r="AA31" i="17"/>
  <c r="S31" i="17"/>
  <c r="V30" i="17"/>
  <c r="Y29" i="17"/>
  <c r="Q29" i="17"/>
  <c r="T28" i="17"/>
  <c r="W27" i="17"/>
  <c r="Z26" i="17"/>
  <c r="R26" i="17"/>
  <c r="U25" i="17"/>
  <c r="AA23" i="17"/>
  <c r="W23" i="17"/>
  <c r="P26" i="17"/>
  <c r="P30" i="17"/>
  <c r="Z32" i="17"/>
  <c r="V32" i="17"/>
  <c r="R32" i="17"/>
  <c r="Y31" i="17"/>
  <c r="U31" i="17"/>
  <c r="Q31" i="17"/>
  <c r="X30" i="17"/>
  <c r="T30" i="17"/>
  <c r="AA29" i="17"/>
  <c r="W29" i="17"/>
  <c r="S29" i="17"/>
  <c r="Z28" i="17"/>
  <c r="V28" i="17"/>
  <c r="R28" i="17"/>
  <c r="Y27" i="17"/>
  <c r="U27" i="17"/>
  <c r="Q27" i="17"/>
  <c r="X26" i="17"/>
  <c r="T26" i="17"/>
  <c r="AA25" i="17"/>
  <c r="W25" i="17"/>
  <c r="S25" i="17"/>
  <c r="Z24" i="17"/>
  <c r="V24" i="17"/>
  <c r="R24" i="17"/>
  <c r="Y23" i="17"/>
  <c r="U23" i="17"/>
  <c r="W33" i="17"/>
  <c r="AB18" i="17" l="1"/>
  <c r="AC18" i="17" s="1"/>
  <c r="AB17" i="17"/>
  <c r="AC17" i="17" s="1"/>
  <c r="AB16" i="17"/>
  <c r="AC16" i="17" s="1"/>
  <c r="AB15" i="17"/>
  <c r="AC15" i="17" s="1"/>
  <c r="AB14" i="17"/>
  <c r="AC14" i="17" s="1"/>
  <c r="AB13" i="17"/>
  <c r="AC13" i="17" s="1"/>
  <c r="AB12" i="17"/>
  <c r="AC12" i="17" s="1"/>
  <c r="AB11" i="17"/>
  <c r="AC11" i="17" s="1"/>
  <c r="AB10" i="17"/>
  <c r="M10" i="17"/>
  <c r="AB9" i="17"/>
  <c r="AB8" i="17"/>
  <c r="AC8" i="17" s="1"/>
  <c r="AB7" i="17"/>
  <c r="AC7" i="17" s="1"/>
  <c r="AB6" i="17"/>
  <c r="AC6" i="17" s="1"/>
  <c r="M6" i="17"/>
  <c r="X5" i="17"/>
  <c r="X24" i="17" s="1"/>
  <c r="AB4" i="17"/>
  <c r="M4" i="17"/>
  <c r="AB3" i="17"/>
  <c r="M3" i="17"/>
  <c r="AB2" i="17"/>
  <c r="M2" i="17"/>
  <c r="L19" i="3"/>
  <c r="L18" i="3"/>
  <c r="L18" i="9"/>
  <c r="L18" i="10"/>
  <c r="L18" i="12"/>
  <c r="AC4" i="17" l="1"/>
  <c r="AC25" i="17" s="1"/>
  <c r="AB25" i="17"/>
  <c r="AC10" i="17"/>
  <c r="AC31" i="17" s="1"/>
  <c r="AB31" i="17"/>
  <c r="AB5" i="17"/>
  <c r="AC5" i="17" s="1"/>
  <c r="X19" i="17"/>
  <c r="AB29" i="17"/>
  <c r="AB30" i="17"/>
  <c r="AB23" i="17"/>
  <c r="AB24" i="17"/>
  <c r="AB27" i="17"/>
  <c r="AC3" i="17"/>
  <c r="AB28" i="17"/>
  <c r="AB26" i="17"/>
  <c r="AC9" i="17"/>
  <c r="AC32" i="17" s="1"/>
  <c r="AB32" i="17"/>
  <c r="AC2" i="17"/>
  <c r="W19" i="9"/>
  <c r="AC24" i="17" l="1"/>
  <c r="AC23" i="17"/>
  <c r="AC27" i="17"/>
  <c r="AC30" i="17"/>
  <c r="AC29" i="17"/>
  <c r="AB33" i="17"/>
  <c r="AC28" i="17"/>
  <c r="AC26" i="17"/>
  <c r="X33" i="17"/>
  <c r="P25" i="16"/>
  <c r="Z22" i="16"/>
  <c r="Z25" i="16" s="1"/>
  <c r="Y22" i="16"/>
  <c r="Y25" i="16" s="1"/>
  <c r="X22" i="16"/>
  <c r="X25" i="16" s="1"/>
  <c r="W22" i="16"/>
  <c r="W25" i="16" s="1"/>
  <c r="V22" i="16"/>
  <c r="V25" i="16" s="1"/>
  <c r="U22" i="16"/>
  <c r="U25" i="16" s="1"/>
  <c r="T22" i="16"/>
  <c r="T25" i="16" s="1"/>
  <c r="S22" i="16"/>
  <c r="S25" i="16" s="1"/>
  <c r="R22" i="16"/>
  <c r="R25" i="16" s="1"/>
  <c r="Q22" i="16"/>
  <c r="Q25" i="16" s="1"/>
  <c r="P22" i="16"/>
  <c r="O22" i="16"/>
  <c r="O25" i="16" s="1"/>
  <c r="N22" i="16"/>
  <c r="N25" i="16" s="1"/>
  <c r="M22" i="16"/>
  <c r="M25" i="16" s="1"/>
  <c r="L22" i="16"/>
  <c r="L25" i="16" s="1"/>
  <c r="AA18" i="16"/>
  <c r="AB18" i="16" s="1"/>
  <c r="AB22" i="16" s="1"/>
  <c r="AB25" i="16" s="1"/>
  <c r="F15" i="16"/>
  <c r="G15" i="16" s="1"/>
  <c r="AC33" i="17" l="1"/>
  <c r="AA22" i="16"/>
  <c r="AA25" i="16" s="1"/>
  <c r="H15" i="16"/>
  <c r="Z22" i="15" l="1"/>
  <c r="Z25" i="15" s="1"/>
  <c r="Y22" i="15"/>
  <c r="Y25" i="15" s="1"/>
  <c r="X22" i="15"/>
  <c r="X25" i="15" s="1"/>
  <c r="W22" i="15"/>
  <c r="W25" i="15" s="1"/>
  <c r="V22" i="15"/>
  <c r="V25" i="15" s="1"/>
  <c r="U22" i="15"/>
  <c r="U25" i="15" s="1"/>
  <c r="T22" i="15"/>
  <c r="T25" i="15" s="1"/>
  <c r="S22" i="15"/>
  <c r="S25" i="15" s="1"/>
  <c r="R22" i="15"/>
  <c r="R25" i="15" s="1"/>
  <c r="Q22" i="15"/>
  <c r="Q25" i="15" s="1"/>
  <c r="P22" i="15"/>
  <c r="P25" i="15" s="1"/>
  <c r="O22" i="15"/>
  <c r="O25" i="15" s="1"/>
  <c r="N22" i="15"/>
  <c r="N25" i="15" s="1"/>
  <c r="M22" i="15"/>
  <c r="M25" i="15" s="1"/>
  <c r="L22" i="15"/>
  <c r="L25" i="15" s="1"/>
  <c r="AA18" i="15"/>
  <c r="AB18" i="15" s="1"/>
  <c r="AB22" i="15" s="1"/>
  <c r="AB25" i="15" s="1"/>
  <c r="F15" i="15"/>
  <c r="G15" i="15" s="1"/>
  <c r="AA22" i="15" l="1"/>
  <c r="AA25" i="15" s="1"/>
  <c r="H15" i="15"/>
  <c r="Z22" i="14" l="1"/>
  <c r="Z25" i="14" s="1"/>
  <c r="Y22" i="14"/>
  <c r="Y25" i="14" s="1"/>
  <c r="X22" i="14"/>
  <c r="X25" i="14" s="1"/>
  <c r="W22" i="14"/>
  <c r="W25" i="14" s="1"/>
  <c r="V22" i="14"/>
  <c r="V25" i="14" s="1"/>
  <c r="U22" i="14"/>
  <c r="U25" i="14" s="1"/>
  <c r="T22" i="14"/>
  <c r="T25" i="14" s="1"/>
  <c r="S22" i="14"/>
  <c r="S25" i="14" s="1"/>
  <c r="R22" i="14"/>
  <c r="R25" i="14" s="1"/>
  <c r="Q22" i="14"/>
  <c r="Q25" i="14" s="1"/>
  <c r="P22" i="14"/>
  <c r="P25" i="14" s="1"/>
  <c r="O22" i="14"/>
  <c r="O25" i="14" s="1"/>
  <c r="N22" i="14"/>
  <c r="N25" i="14" s="1"/>
  <c r="M22" i="14"/>
  <c r="M25" i="14" s="1"/>
  <c r="L22" i="14"/>
  <c r="L25" i="14" s="1"/>
  <c r="AA18" i="14"/>
  <c r="AB18" i="14" s="1"/>
  <c r="AB22" i="14" s="1"/>
  <c r="AB25" i="14" s="1"/>
  <c r="F15" i="14"/>
  <c r="G15" i="14" s="1"/>
  <c r="AA20" i="12"/>
  <c r="AB20" i="12" s="1"/>
  <c r="AA20" i="13"/>
  <c r="AB20" i="13"/>
  <c r="AA19" i="13"/>
  <c r="AB19" i="13" s="1"/>
  <c r="Z23" i="13"/>
  <c r="Z26" i="13" s="1"/>
  <c r="Y23" i="13"/>
  <c r="Y26" i="13" s="1"/>
  <c r="X23" i="13"/>
  <c r="X26" i="13" s="1"/>
  <c r="W23" i="13"/>
  <c r="W26" i="13" s="1"/>
  <c r="V23" i="13"/>
  <c r="V26" i="13" s="1"/>
  <c r="U23" i="13"/>
  <c r="U26" i="13" s="1"/>
  <c r="T23" i="13"/>
  <c r="T26" i="13" s="1"/>
  <c r="S23" i="13"/>
  <c r="S26" i="13" s="1"/>
  <c r="R23" i="13"/>
  <c r="R26" i="13" s="1"/>
  <c r="Q23" i="13"/>
  <c r="Q26" i="13" s="1"/>
  <c r="P23" i="13"/>
  <c r="P26" i="13" s="1"/>
  <c r="O23" i="13"/>
  <c r="O26" i="13" s="1"/>
  <c r="N23" i="13"/>
  <c r="N26" i="13" s="1"/>
  <c r="M23" i="13"/>
  <c r="M26" i="13" s="1"/>
  <c r="L23" i="13"/>
  <c r="L26" i="13" s="1"/>
  <c r="AA18" i="13"/>
  <c r="AB18" i="13" s="1"/>
  <c r="F15" i="13"/>
  <c r="G15" i="13" s="1"/>
  <c r="Z25" i="12"/>
  <c r="Y25" i="12"/>
  <c r="Z22" i="12"/>
  <c r="Y22" i="12"/>
  <c r="X22" i="12"/>
  <c r="X25" i="12" s="1"/>
  <c r="W22" i="12"/>
  <c r="W25" i="12" s="1"/>
  <c r="V22" i="12"/>
  <c r="V25" i="12" s="1"/>
  <c r="U22" i="12"/>
  <c r="U25" i="12" s="1"/>
  <c r="T22" i="12"/>
  <c r="T25" i="12" s="1"/>
  <c r="S22" i="12"/>
  <c r="S25" i="12" s="1"/>
  <c r="R22" i="12"/>
  <c r="R25" i="12" s="1"/>
  <c r="Q22" i="12"/>
  <c r="Q25" i="12" s="1"/>
  <c r="P22" i="12"/>
  <c r="P25" i="12" s="1"/>
  <c r="O22" i="12"/>
  <c r="O25" i="12" s="1"/>
  <c r="N22" i="12"/>
  <c r="N25" i="12" s="1"/>
  <c r="M22" i="12"/>
  <c r="M25" i="12" s="1"/>
  <c r="L22" i="12"/>
  <c r="L25" i="12" s="1"/>
  <c r="AA19" i="12"/>
  <c r="AB19" i="12" s="1"/>
  <c r="AA18" i="12"/>
  <c r="F15" i="12"/>
  <c r="G15" i="12" s="1"/>
  <c r="Z22" i="11"/>
  <c r="Z25" i="11" s="1"/>
  <c r="Y22" i="11"/>
  <c r="Y25" i="11" s="1"/>
  <c r="X22" i="11"/>
  <c r="X25" i="11" s="1"/>
  <c r="W22" i="11"/>
  <c r="W25" i="11" s="1"/>
  <c r="V22" i="11"/>
  <c r="V25" i="11" s="1"/>
  <c r="U22" i="11"/>
  <c r="U25" i="11" s="1"/>
  <c r="T22" i="11"/>
  <c r="T25" i="11" s="1"/>
  <c r="S22" i="11"/>
  <c r="S25" i="11" s="1"/>
  <c r="R22" i="11"/>
  <c r="R25" i="11" s="1"/>
  <c r="Q22" i="11"/>
  <c r="Q25" i="11" s="1"/>
  <c r="P22" i="11"/>
  <c r="P25" i="11" s="1"/>
  <c r="O22" i="11"/>
  <c r="O25" i="11" s="1"/>
  <c r="N22" i="11"/>
  <c r="N25" i="11" s="1"/>
  <c r="M22" i="11"/>
  <c r="M25" i="11" s="1"/>
  <c r="L22" i="11"/>
  <c r="L25" i="11" s="1"/>
  <c r="AA19" i="11"/>
  <c r="AB19" i="11" s="1"/>
  <c r="AA18" i="11"/>
  <c r="F15" i="11"/>
  <c r="G15" i="11" s="1"/>
  <c r="Z22" i="10"/>
  <c r="Z25" i="10" s="1"/>
  <c r="Y22" i="10"/>
  <c r="Y25" i="10" s="1"/>
  <c r="X22" i="10"/>
  <c r="X25" i="10" s="1"/>
  <c r="W22" i="10"/>
  <c r="W25" i="10" s="1"/>
  <c r="V22" i="10"/>
  <c r="V25" i="10" s="1"/>
  <c r="U22" i="10"/>
  <c r="U25" i="10" s="1"/>
  <c r="T22" i="10"/>
  <c r="T25" i="10" s="1"/>
  <c r="S22" i="10"/>
  <c r="S25" i="10" s="1"/>
  <c r="R22" i="10"/>
  <c r="R25" i="10" s="1"/>
  <c r="Q22" i="10"/>
  <c r="Q25" i="10" s="1"/>
  <c r="P22" i="10"/>
  <c r="P25" i="10" s="1"/>
  <c r="O22" i="10"/>
  <c r="O25" i="10" s="1"/>
  <c r="N22" i="10"/>
  <c r="N25" i="10" s="1"/>
  <c r="M22" i="10"/>
  <c r="M25" i="10" s="1"/>
  <c r="L22" i="10"/>
  <c r="L25" i="10" s="1"/>
  <c r="AA19" i="10"/>
  <c r="AB19" i="10" s="1"/>
  <c r="AA18" i="10"/>
  <c r="AA22" i="10" s="1"/>
  <c r="AA25" i="10" s="1"/>
  <c r="F15" i="10"/>
  <c r="G15" i="10" s="1"/>
  <c r="Z25" i="9"/>
  <c r="Z22" i="9"/>
  <c r="Y22" i="9"/>
  <c r="Y25" i="9" s="1"/>
  <c r="X22" i="9"/>
  <c r="X25" i="9" s="1"/>
  <c r="W22" i="9"/>
  <c r="W25" i="9" s="1"/>
  <c r="V22" i="9"/>
  <c r="V25" i="9" s="1"/>
  <c r="U22" i="9"/>
  <c r="U25" i="9" s="1"/>
  <c r="T22" i="9"/>
  <c r="T25" i="9" s="1"/>
  <c r="S22" i="9"/>
  <c r="S25" i="9" s="1"/>
  <c r="R22" i="9"/>
  <c r="R25" i="9" s="1"/>
  <c r="Q22" i="9"/>
  <c r="Q25" i="9" s="1"/>
  <c r="P22" i="9"/>
  <c r="P25" i="9" s="1"/>
  <c r="O22" i="9"/>
  <c r="O25" i="9" s="1"/>
  <c r="N22" i="9"/>
  <c r="N25" i="9" s="1"/>
  <c r="M22" i="9"/>
  <c r="M25" i="9" s="1"/>
  <c r="L22" i="9"/>
  <c r="L25" i="9" s="1"/>
  <c r="AA19" i="9"/>
  <c r="AB19" i="9" s="1"/>
  <c r="AA18" i="9"/>
  <c r="AB18" i="9" s="1"/>
  <c r="F15" i="9"/>
  <c r="G15" i="9" s="1"/>
  <c r="AA22" i="9" l="1"/>
  <c r="AA25" i="9" s="1"/>
  <c r="AB22" i="9"/>
  <c r="AB25" i="9" s="1"/>
  <c r="AB18" i="10"/>
  <c r="AB22" i="10" s="1"/>
  <c r="AB25" i="10" s="1"/>
  <c r="AA22" i="12"/>
  <c r="AA25" i="12" s="1"/>
  <c r="AA22" i="11"/>
  <c r="AA25" i="11" s="1"/>
  <c r="AA23" i="13"/>
  <c r="AA26" i="13" s="1"/>
  <c r="H15" i="14"/>
  <c r="AA22" i="14"/>
  <c r="AA25" i="14" s="1"/>
  <c r="H15" i="13"/>
  <c r="AB23" i="13"/>
  <c r="AB26" i="13" s="1"/>
  <c r="H15" i="12"/>
  <c r="AB18" i="12"/>
  <c r="AB22" i="12" s="1"/>
  <c r="AB25" i="12" s="1"/>
  <c r="H15" i="11"/>
  <c r="AB18" i="11"/>
  <c r="AB22" i="11" s="1"/>
  <c r="AB25" i="11" s="1"/>
  <c r="H15" i="10"/>
  <c r="H15" i="9"/>
  <c r="AA18" i="3" l="1"/>
  <c r="AB18" i="3" s="1"/>
  <c r="AA19" i="3" l="1"/>
  <c r="AB19" i="3" s="1"/>
  <c r="L22" i="3" l="1"/>
  <c r="AB22" i="3"/>
  <c r="AA22" i="3"/>
  <c r="Z22" i="3"/>
  <c r="Z25" i="3" s="1"/>
  <c r="Y22" i="3"/>
  <c r="Y25" i="3" s="1"/>
  <c r="X22" i="3"/>
  <c r="X25" i="3" s="1"/>
  <c r="W22" i="3"/>
  <c r="W25" i="3" s="1"/>
  <c r="V22" i="3"/>
  <c r="V25" i="3" s="1"/>
  <c r="U22" i="3"/>
  <c r="U25" i="3" s="1"/>
  <c r="T22" i="3"/>
  <c r="T25" i="3" s="1"/>
  <c r="S22" i="3"/>
  <c r="S25" i="3" s="1"/>
  <c r="R22" i="3"/>
  <c r="R25" i="3" s="1"/>
  <c r="Q22" i="3"/>
  <c r="P22" i="3"/>
  <c r="O22" i="3"/>
  <c r="N22" i="3"/>
  <c r="M22" i="3"/>
  <c r="O25" i="3" l="1"/>
  <c r="P25" i="3"/>
  <c r="Q25" i="3"/>
  <c r="L25" i="3"/>
  <c r="AB25" i="3"/>
  <c r="AA25" i="3"/>
  <c r="M25" i="3"/>
  <c r="N25" i="3"/>
  <c r="F15" i="3"/>
  <c r="G15" i="3" l="1"/>
  <c r="H15" i="3" s="1"/>
</calcChain>
</file>

<file path=xl/sharedStrings.xml><?xml version="1.0" encoding="utf-8"?>
<sst xmlns="http://schemas.openxmlformats.org/spreadsheetml/2006/main" count="956" uniqueCount="178">
  <si>
    <t>Producto PMR</t>
  </si>
  <si>
    <t>Valor CDP's</t>
  </si>
  <si>
    <t>Valor CRP's</t>
  </si>
  <si>
    <t>Total Giros</t>
  </si>
  <si>
    <t>INSTITUTO DISTRITAL DE PATRIMONIO CULTURAL</t>
  </si>
  <si>
    <t>Adición</t>
  </si>
  <si>
    <t>Reducción</t>
  </si>
  <si>
    <t>PROCESO DE DIRECCIONAMIENTO ESTRATÉGICO</t>
  </si>
  <si>
    <t>Fecha de Actualización: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</si>
  <si>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</si>
  <si>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</si>
  <si>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</si>
  <si>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</si>
  <si>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</si>
  <si>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</si>
  <si>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</si>
  <si>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</si>
  <si>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Trazador Presupuestal</t>
  </si>
  <si>
    <t>Categoría</t>
  </si>
  <si>
    <t>Sub-Categoría</t>
  </si>
  <si>
    <t>ODS Primario (Ver archivo 213_IDPC_ASOCIACIÓN ODS A METAS PDD)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</si>
  <si>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</si>
  <si>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</si>
  <si>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</si>
  <si>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</si>
  <si>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</si>
  <si>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</si>
  <si>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</si>
  <si>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</si>
  <si>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</si>
  <si>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</si>
  <si>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</si>
  <si>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</si>
  <si>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</si>
  <si>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Saldo por girar</t>
  </si>
  <si>
    <t>Meta Plan de Desarrollo</t>
  </si>
  <si>
    <t>Apropiación Vigente</t>
  </si>
  <si>
    <t>PLAN OPERATIVO ANUAL DE INVERSIÓN - POAI (APROPIACIÓN VIGENCIA)</t>
  </si>
  <si>
    <t>Apropiación vigente</t>
  </si>
  <si>
    <t>Apropiación inicial</t>
  </si>
  <si>
    <t>TOTAL INVERSIÓN</t>
  </si>
  <si>
    <t>VIGENCIA</t>
  </si>
  <si>
    <t xml:space="preserve">Plan de Desarrollo </t>
  </si>
  <si>
    <t>01 - Hacer un nuevo contrato social con igualdad de oportunidades para la inclusión social, productiva y política</t>
  </si>
  <si>
    <t>05 - Cerrar las brechas DIGITALES, de cobertura, calidad y competencias a lo largo del ciclo de la formación integral, desde primera infancia hasta la educación superior y continua para la vida</t>
  </si>
  <si>
    <t>133011601140000007601</t>
  </si>
  <si>
    <t>Asistencias técnicas realizadas</t>
  </si>
  <si>
    <t>Personas capacitadas</t>
  </si>
  <si>
    <t>Documentos de lineamientos técnicos realizados</t>
  </si>
  <si>
    <t>Estímulos otorgados</t>
  </si>
  <si>
    <t>Parques arqueológicos patrimoniales preservados</t>
  </si>
  <si>
    <t>Sedes adecuadas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</si>
  <si>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</si>
  <si>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</si>
  <si>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Número intervenciones en bienes de interés cultural realizadas.</t>
  </si>
  <si>
    <t>Número de estímulos y apoyos concertados entregados a creadores, actores y gestores patrimoniales, con enfoque territorial y poblacional-diferencial.</t>
  </si>
  <si>
    <t>Número de acciones de activación social, cultural y física realizadas en Sectores de Interés Cultural.</t>
  </si>
  <si>
    <t>Número de estrategias para la mejora del desempeño institucional desarrolladas</t>
  </si>
  <si>
    <t>Número de sedes institucionales mantenidas física y tecnológicamente</t>
  </si>
  <si>
    <t>Comunidades Negras, Afrocolombianos  y Palenquera (NAP) - Comunidad Raizal - Pueblos y Comunidades Indígenas - Pueblo Rrom o Gitano</t>
  </si>
  <si>
    <t>Prácticas culturales con enfoque étnico diferencial.</t>
  </si>
  <si>
    <t>Participación de la Ciudadanía</t>
  </si>
  <si>
    <t>Ciudananía activa promovida a través de la construcción de capacidades culturales</t>
  </si>
  <si>
    <t>2024</t>
  </si>
  <si>
    <t>-</t>
  </si>
  <si>
    <t>7963-Desarrollo de instrumentos de planeación y gestión territorial, asociados a los patrimonios de Bogotá D.C.</t>
  </si>
  <si>
    <t>O23011733022024009803002 - O23011733022024009803042</t>
  </si>
  <si>
    <t>2024110010098</t>
  </si>
  <si>
    <t>1-Gestionar el 100% de las acciones asociadas a la implementación de los PEMP adoptados, a corto plazo.</t>
  </si>
  <si>
    <t>2-Desarrollar 2 instrumentos para la protección, conservación y sostenibilidad de los patrimonios.</t>
  </si>
  <si>
    <t>002_Documentos de lineamientos técnicos</t>
  </si>
  <si>
    <t>042_Servicio de asistencia técnica en el manejo y gestión del patrimonio arqueológico, antropológico e histórico.</t>
  </si>
  <si>
    <t>03_Servicio de activación de los patrimonios integrados.</t>
  </si>
  <si>
    <t>Número de acciones de activación social, cultural y física realizadas en Sectores de Interés Cultural</t>
  </si>
  <si>
    <t>11: Lograr que las ciudades sean más inclusivas, seguras, resilientes y sostenibles</t>
  </si>
  <si>
    <t>07 Bogotá Camina Segura</t>
  </si>
  <si>
    <t>04 Bogotá ordena su territorio y avanza en su acción climática</t>
  </si>
  <si>
    <t>OBJETIVO: (Nivel 1 PDD)</t>
  </si>
  <si>
    <t>PROGRAMA: (Nivel 2 PDD)</t>
  </si>
  <si>
    <t>24 Revitalización y renovación urbana y rural con inclusión</t>
  </si>
  <si>
    <t>7989-Fortalecimiento de la eficiencia administrativa del Instituto Distrital de Patrimonio Cultural de Bogotá D.C.</t>
  </si>
  <si>
    <t>O23011745992024018609023 - O23011745992024018610011</t>
  </si>
  <si>
    <t>2024110010186</t>
  </si>
  <si>
    <t>366-Fortalecer la gestión institucional de 6 entidades distritales del Sector Cultura, Recreación y Deporte con mejor infraestructura,  recursos físicos, tecnológicos y un talento humano más cualificado y consciente de su papel como servidores públicos, que favorezca un modelo de relacionamiento integral de la ciudadanía</t>
  </si>
  <si>
    <t>235-Desarrollar 5 instrumentos de planeación y gestión orientados a la protección, conservación, sostenibilidad y apropiación social del patrimonio natural, inmaterial, material, arqueológico y paleontológico, incluyendo la identificación y caracterización de los caminos históricos patrimoniales</t>
  </si>
  <si>
    <t>023_Servicio de Implementación Sistemas de Gestión</t>
  </si>
  <si>
    <t>011_Sedes adecuadas</t>
  </si>
  <si>
    <t>09_Estrategias de mejoramiento del desempeño institucional y del servicio a la ciudadanía orientada a la entrega efectiva de productos, servicios e información.</t>
  </si>
  <si>
    <t>10_Sedes adecuadas y/o mantenidas</t>
  </si>
  <si>
    <t>1-Implementar el 100% plan de sostenibilidad del modelo integrado de planeación y gestión</t>
  </si>
  <si>
    <t>2-Administrar el 100% de las sedes institucionales</t>
  </si>
  <si>
    <t>16: Promover sociedades justas, pacíficas e inclusivas</t>
  </si>
  <si>
    <t>Sistema de Gestión implementado</t>
  </si>
  <si>
    <t>8136-Desarrollo de acciones para la gestión del patrimonio arqueológico de Bogotá D.C.</t>
  </si>
  <si>
    <t>O23011733022024013603042 - O23011733022024013603030</t>
  </si>
  <si>
    <t>2024110010136</t>
  </si>
  <si>
    <t>5 Bogotá confía en su gobierno</t>
  </si>
  <si>
    <t>33 Fortalecimiento institucional para un gobierno confiable</t>
  </si>
  <si>
    <t>1-Implementar el 100% de las acciones a corto plazo definidas en el Plan de Manejo Arqueológico de Bogotá.</t>
  </si>
  <si>
    <t>2-Implementar el 100% de las acciones a corto plazo de los programas estratégicos del Plan de Manejo Arqueológico de Hacienda El Carmen.</t>
  </si>
  <si>
    <t>241-Implementar el 100% de las fases iniciales del Parque Arqueológico y del Patrimonio Cultural de Usme y su modelo de gestión, conforme al Plan de Manejo Arqueológico como parte del proyecto del nodo de equipamientos rurales, en el contexto de la Estructura Integradora de Patrimonios</t>
  </si>
  <si>
    <t>030_Servicio de preservación de los parques y áreas arqueológicaspatrimoniales</t>
  </si>
  <si>
    <t>2024110010241</t>
  </si>
  <si>
    <t>O23011733022024024105049 - O23011733022024024105049</t>
  </si>
  <si>
    <t>049_Servicio de salvaguardia al patrimonio inmaterial</t>
  </si>
  <si>
    <t>1-Implementar 1 proceso de valoración, identificación, documentación y registro del Patrimonio Vivo asociado espacios culturales y los diversos campos del patrimonio cultural inmaterial</t>
  </si>
  <si>
    <t>2-Implementar 2 procesos de valoración, identificación, documentación y registro del Patrimonio Vivo con enfoque territorial y poblacional</t>
  </si>
  <si>
    <t>05_Servicio de asistencia técnica para identificación, valoración y salvaguardia del patrimonio cultural.</t>
  </si>
  <si>
    <t>Número de talleres y espacios participativos para la identificación, documentación y registro de manifestaciones culturales realizados
Número de fichas de registro de manifestaciones elaboradas.</t>
  </si>
  <si>
    <t>8150-Consolidación de estrategias y mecanismos que aporten al reconocimiento, divulgación y apropiación de los patrimonios a nivel territorial y poblacional en Bogotá D.C.</t>
  </si>
  <si>
    <t>1-Desarrollar 3.600 actividades para la promoción, fortalecimiento y desarrollo de las prácticas artísticas, culturales y patrimoniales, como un medio para el ejercicio de los derechos y el desarrollo humano</t>
  </si>
  <si>
    <t>2-Entregar 200 estímulos, reconocimientos, apoyos e incentivos en el marco de los distintos programas de fomento, que incluyan un enfoque poblacional y territorial</t>
  </si>
  <si>
    <t>3-Implementar 4 asistencias técnicas destinadas al reconocimiento y salvaguardia de manifestaciones del patrimonio cultural inmaterial de Bogotá</t>
  </si>
  <si>
    <t>053_Servicio de promoción de actividades culturales</t>
  </si>
  <si>
    <t>054_Servicio de apoyo financiero al sector artístico y cultural</t>
  </si>
  <si>
    <t>073_Servicio de circulación artística y cultural</t>
  </si>
  <si>
    <t>06_Servicio de divulgación del patrimonio cultural con enfoque territorial y poblacional-diferencial
07_Servicio de investigación de los patrimonios intregrados con enfoque territorial y poblacional-diferencial.</t>
  </si>
  <si>
    <t>08_Servicios de estímulos y apoyos para la oferta artística, cultural y patrimonial.</t>
  </si>
  <si>
    <t>02 Bogotá confía en su bien-estar</t>
  </si>
  <si>
    <t>14 Bogotá deportiva, recreativa, artística, patrimonial e intercultural</t>
  </si>
  <si>
    <t>2024110010228</t>
  </si>
  <si>
    <t>O23011733012024022806053 - O23011733012024022806053 - O23011733012024022807053 - 23011733012024022808054 - O23011733012024022805073</t>
  </si>
  <si>
    <t xml:space="preserve">Número de estrategias comunicativas del patrimonio cultural con enfoque territorial producidas y divulgadas.
Número de investigaciones en perspectiva histórica y de interpretación de narrativas sobre los patrimonios integrados realizadas.
</t>
  </si>
  <si>
    <t>Número de actividades de acompañamiento y gestión realizadas para la formulación de medidas de salvaguardia de manifestaciones culturales
Número de actividades de acompañamiento y gestión realizadas para la implementación de planes y proyectos de salvaguardia de las manifestaciones culturales</t>
  </si>
  <si>
    <t>Eventos de promoción de actividades culturales realizados</t>
  </si>
  <si>
    <t>Contenidos culturales en circulación</t>
  </si>
  <si>
    <t>1-Beneficiar a 5.500 niños, niñas, adolescentes y jóvenes en educación inicial, básica y media, a través de procesos de formación patrimonial</t>
  </si>
  <si>
    <t>2-Beneficiar a 650 niños, niñas, adolescentes y jóvenes a partir de la primera infancia y a lo largo de la vida en procesos de formación patrimonial, en particular en espacios y entornos barriales, organizativos e institucionales</t>
  </si>
  <si>
    <t>3-Beneficiar a 350 actores interesados en procesos de formación patrimonial a través de estrategias pedagógicas lideradas por el programa de formación</t>
  </si>
  <si>
    <t>064_Servicio de asistencia técnica en educación artística y cultural</t>
  </si>
  <si>
    <t>051_Servicio de educación informal al sector artístico y cultural</t>
  </si>
  <si>
    <t>126_Servicio de apoyo al proceso de formación artística y cultural</t>
  </si>
  <si>
    <t>01_Servicios de formación en patrimonio cultural con enfoque territorial y poblacional-diferencial.</t>
  </si>
  <si>
    <t>4: Garantizar una educación inclusiva, equitativa y de calidad y promover oportunidades de aprendizaje durante toda la vida para todos</t>
  </si>
  <si>
    <t>2024110010206</t>
  </si>
  <si>
    <t>Procesos de formación atendidos</t>
  </si>
  <si>
    <t>03 Bogotá confía en su potencial</t>
  </si>
  <si>
    <t>16 Atención Integral a la Primera Infancia y Educación como Eje del Potencial Humano</t>
  </si>
  <si>
    <t>8151-Desarrollo de procesos pedagógicos en patrimonio cultural con niños, niñas, adolescentes, jóvenes y otros actores en Bogotá D.C.</t>
  </si>
  <si>
    <t>O23011733012024020601051 - O23011733012024020601126 - O23011733012024020601064</t>
  </si>
  <si>
    <t>8152-Desarrollo acciones de intervención para la protección y conservación de los valores del paisaje histórico, urbano y rural de los espacios patrimoniales de Bogotá D.C.</t>
  </si>
  <si>
    <t>01 Bogotá avanza en su seguridad</t>
  </si>
  <si>
    <t>05 Espacio público seguro e inclusivo</t>
  </si>
  <si>
    <t>O23011733022024024402054</t>
  </si>
  <si>
    <t>2024110010244</t>
  </si>
  <si>
    <t>038-Intervenir 10 espacios patrimoniales en el marco de los componentes de la Estructura Integradora de los Patrimonios, mediante acciones de recuperación y mantenimiento para generar lugares de encuentro de la ciudadanía</t>
  </si>
  <si>
    <t>1-Ejecutar 1.121 intervenciones para la protección y conservación de Bienes de Interés Cultural y espacios  patrimoniales de la ciudad</t>
  </si>
  <si>
    <t>054_Servicio de asistencia técnica en asuntos patrimoniales nacionales e internacionales</t>
  </si>
  <si>
    <t>02_Servicios de intervención y recuperación del patrimonio cultural.</t>
  </si>
  <si>
    <t>8161-Mejoramiento de la capacidad institucional para la atención de trámites y servicios orientados a la intervención, protección y conservación del patrimonio cultural material de Bogotá D.C.</t>
  </si>
  <si>
    <t>O23011733022024025902041</t>
  </si>
  <si>
    <t>2024110010259</t>
  </si>
  <si>
    <t>244-Realizar 7.000 asistencias técnicas para la protección del patrimonio cultural material de la ciudad en el marco de las estrategias relacionadas con la Estructura Integradora de los Patrimonios.</t>
  </si>
  <si>
    <t>1-Realizar 7.000 asistencias técnicas para la protección del patrimonio cultural material de la ciudad en el marco de las estrategias relacionadas con la Estructura Integradora de los Patrimonios.</t>
  </si>
  <si>
    <t>041_Servicio de protección del patrimonio arqueologico, antropologico e historico</t>
  </si>
  <si>
    <t>Porcentaje de solicitudes atendidas para la recuperación y preservación de Bienes de Interés Cultural</t>
  </si>
  <si>
    <t>Actos administrativos generados</t>
  </si>
  <si>
    <t>8171-Implementación de procesos de valoración para el inventario del patrimonio cultural material en Bogotá D.C.</t>
  </si>
  <si>
    <t>1-Desarrollar 4 procesos de valoración asociados a grupos de bienes de interés cultural, en el marco de la estructura Integradora de Patrimonios</t>
  </si>
  <si>
    <t>Número de fichas de registro de manifestaciones elaboradas.</t>
  </si>
  <si>
    <t>O23011733022024026005054</t>
  </si>
  <si>
    <t>2024110010260</t>
  </si>
  <si>
    <t>166-Beneficiar a 294.585 niños, niñas, adolescentes y jóvenes en educación inicial básica y media, a través de procesos de formación digital, cultural, artística, patrimonial, deportiva y cultura ciudadana</t>
  </si>
  <si>
    <t>164-Beneficiar 189.809 personas a partir de la primera infancia y a lo largo de la vida en procesos de formación y exploración cultural artística patrimonial recreativa y deportiva en particular en espacios cercanos, parques de proximidad, estructurantes y entornos comunitarios</t>
  </si>
  <si>
    <t>140-Desarrollar 8925 actividades para la promoción, fortalecimiento y desarrollo de las prácticas artísticas, culturales y patrimoniales, como un medio para el ejercicio de los derechos culturales y el desarrollo humano, con alcance zonal, distrital y regional.</t>
  </si>
  <si>
    <t>143-Entregar 9702 estímulos, reconocimientos, apoyos, incentivos y alianzas estratégicas en el marco de los distintos programas de fomento, ofertados a las 20 localidades, que puedan incluir enfoque poblacional y territorial, que beneficien a agentes, organizaciones y comunidades</t>
  </si>
  <si>
    <t>146-Implementar 4 asistencias técnicas destinadas al reconocimiento y salvaguardia de manifestaciones del patrimonio cultural inmaterial de Bogotá, en torno a prácticas artísticas, recreodeportivas y saberes culturales</t>
  </si>
  <si>
    <t>235-Desarrollar 5 instrum</t>
  </si>
  <si>
    <t>366-Fortalecer la gestión</t>
  </si>
  <si>
    <t>241-Implementar el 100% d</t>
  </si>
  <si>
    <t>140-Desarrollar 8925 acti</t>
  </si>
  <si>
    <t>143-Entregar 9702 estímul</t>
  </si>
  <si>
    <t>146-Implementar 4 asisten</t>
  </si>
  <si>
    <t xml:space="preserve">166-Beneficiar a 294.585 </t>
  </si>
  <si>
    <t>164-Beneficiar 189.809 pe</t>
  </si>
  <si>
    <t>038-Intervenir 10 espacio</t>
  </si>
  <si>
    <t>244-Realizar 7.000 asiste</t>
  </si>
  <si>
    <t xml:space="preserve">8144-Desarrollo de procesos de valoración, identificación, documentación y registro de prácticas y manifestaciones del patrimonio vivo en Bogotá D.C.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</si>
</sst>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7" applyNumberFormat="0" applyAlignment="0" applyProtection="0"/>
    <xf numFmtId="0" fontId="28" fillId="11" borderId="8" applyNumberFormat="0" applyAlignment="0" applyProtection="0"/>
    <xf numFmtId="0" fontId="29" fillId="11" borderId="7" applyNumberFormat="0" applyAlignment="0" applyProtection="0"/>
    <xf numFmtId="0" fontId="30" fillId="0" borderId="9" applyNumberFormat="0" applyFill="0" applyAlignment="0" applyProtection="0"/>
    <xf numFmtId="0" fontId="31" fillId="12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35" fillId="37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38" fillId="6" borderId="13" xfId="0" applyFont="1" applyFill="1" applyBorder="1" applyAlignment="1">
      <alignment horizontal="center" vertical="center" wrapText="1"/>
    </xf>
    <xf numFmtId="0" fontId="38" fillId="6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9" borderId="29" xfId="0" applyFont="1" applyFill="1" applyBorder="1" applyAlignment="1">
      <alignment vertical="center" wrapText="1"/>
    </xf>
    <xf numFmtId="166" fontId="42" fillId="39" borderId="36" xfId="1" applyNumberFormat="1" applyFont="1" applyFill="1" applyBorder="1" applyAlignment="1">
      <alignment horizontal="center" vertical="center" wrapText="1"/>
    </xf>
    <xf numFmtId="166" fontId="42" fillId="39" borderId="37" xfId="1" applyNumberFormat="1" applyFont="1" applyFill="1" applyBorder="1" applyAlignment="1">
      <alignment horizontal="center" vertical="center" wrapText="1"/>
    </xf>
    <xf numFmtId="166" fontId="42" fillId="39" borderId="38" xfId="1" applyNumberFormat="1" applyFont="1" applyFill="1" applyBorder="1" applyAlignment="1">
      <alignment horizontal="center" vertical="center" wrapText="1"/>
    </xf>
    <xf numFmtId="166" fontId="42" fillId="39" borderId="30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50" fillId="0" borderId="0" xfId="1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167" fontId="40" fillId="0" borderId="0" xfId="1" applyNumberFormat="1" applyFont="1" applyAlignment="1">
      <alignment vertical="center"/>
    </xf>
    <xf numFmtId="168" fontId="38" fillId="38" borderId="22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8" borderId="26" xfId="1" applyNumberFormat="1" applyFont="1" applyFill="1" applyBorder="1" applyAlignment="1">
      <alignment horizontal="center" vertical="center" wrapText="1"/>
    </xf>
    <xf numFmtId="3" fontId="38" fillId="38" borderId="26" xfId="1" applyNumberFormat="1" applyFont="1" applyFill="1" applyBorder="1" applyAlignment="1">
      <alignment horizontal="center" vertical="center" wrapText="1"/>
    </xf>
    <xf numFmtId="0" fontId="42" fillId="40" borderId="20" xfId="0" applyFont="1" applyFill="1" applyBorder="1" applyAlignment="1">
      <alignment horizontal="center" vertical="center" wrapText="1"/>
    </xf>
    <xf numFmtId="0" fontId="42" fillId="40" borderId="18" xfId="0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8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5" borderId="34" xfId="0" applyNumberFormat="1" applyFont="1" applyFill="1" applyBorder="1" applyAlignment="1">
      <alignment horizontal="center" vertical="center" wrapText="1"/>
    </xf>
    <xf numFmtId="3" fontId="42" fillId="39" borderId="36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8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9" borderId="36" xfId="1" applyNumberFormat="1" applyFont="1" applyFill="1" applyBorder="1" applyAlignment="1">
      <alignment horizontal="right" vertical="center" wrapText="1"/>
    </xf>
    <xf numFmtId="0" fontId="42" fillId="40" borderId="52" xfId="0" applyFont="1" applyFill="1" applyBorder="1" applyAlignment="1">
      <alignment horizontal="center" vertical="center" wrapText="1"/>
    </xf>
    <xf numFmtId="166" fontId="42" fillId="39" borderId="31" xfId="1" applyNumberFormat="1" applyFont="1" applyFill="1" applyBorder="1" applyAlignment="1">
      <alignment horizontal="center" vertical="center" wrapText="1"/>
    </xf>
    <xf numFmtId="167" fontId="42" fillId="39" borderId="39" xfId="1" applyNumberFormat="1" applyFont="1" applyFill="1" applyBorder="1" applyAlignment="1">
      <alignment horizontal="right" vertical="center" wrapText="1"/>
    </xf>
    <xf numFmtId="0" fontId="42" fillId="4" borderId="31" xfId="0" applyFont="1" applyFill="1" applyBorder="1" applyAlignment="1">
      <alignment horizontal="center" vertical="center" wrapText="1"/>
    </xf>
    <xf numFmtId="166" fontId="42" fillId="39" borderId="29" xfId="1" applyNumberFormat="1" applyFont="1" applyFill="1" applyBorder="1" applyAlignment="1">
      <alignment horizontal="center" vertical="center" wrapText="1"/>
    </xf>
    <xf numFmtId="0" fontId="42" fillId="4" borderId="52" xfId="0" applyFont="1" applyFill="1" applyBorder="1" applyAlignment="1">
      <alignment horizontal="center" vertical="center" wrapText="1"/>
    </xf>
    <xf numFmtId="166" fontId="42" fillId="39" borderId="32" xfId="1" applyNumberFormat="1" applyFont="1" applyFill="1" applyBorder="1" applyAlignment="1">
      <alignment horizontal="center" vertical="center" wrapText="1"/>
    </xf>
    <xf numFmtId="3" fontId="42" fillId="5" borderId="20" xfId="0" applyNumberFormat="1" applyFont="1" applyFill="1" applyBorder="1" applyAlignment="1">
      <alignment horizontal="center" vertical="center" wrapText="1"/>
    </xf>
    <xf numFmtId="3" fontId="42" fillId="5" borderId="18" xfId="0" applyNumberFormat="1" applyFont="1" applyFill="1" applyBorder="1" applyAlignment="1">
      <alignment horizontal="center" vertical="center" wrapText="1"/>
    </xf>
    <xf numFmtId="3" fontId="42" fillId="5" borderId="35" xfId="0" applyNumberFormat="1" applyFont="1" applyFill="1" applyBorder="1" applyAlignment="1">
      <alignment horizontal="center" vertical="center" wrapText="1"/>
    </xf>
    <xf numFmtId="3" fontId="42" fillId="5" borderId="33" xfId="0" applyNumberFormat="1" applyFont="1" applyFill="1" applyBorder="1" applyAlignment="1">
      <alignment horizontal="center" vertical="center" wrapText="1"/>
    </xf>
    <xf numFmtId="3" fontId="42" fillId="5" borderId="2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6" borderId="58" xfId="0" applyFont="1" applyFill="1" applyBorder="1" applyAlignment="1">
      <alignment vertical="center" wrapText="1"/>
    </xf>
    <xf numFmtId="0" fontId="45" fillId="6" borderId="57" xfId="0" applyFont="1" applyFill="1" applyBorder="1" applyAlignment="1">
      <alignment vertical="center"/>
    </xf>
    <xf numFmtId="0" fontId="45" fillId="6" borderId="58" xfId="0" applyFont="1" applyFill="1" applyBorder="1" applyAlignment="1">
      <alignment vertical="center"/>
    </xf>
    <xf numFmtId="0" fontId="45" fillId="6" borderId="59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8" borderId="41" xfId="0" applyFont="1" applyFill="1" applyBorder="1" applyAlignment="1">
      <alignment horizontal="left" vertical="center" wrapText="1"/>
    </xf>
    <xf numFmtId="0" fontId="40" fillId="38" borderId="43" xfId="0" applyFont="1" applyFill="1" applyBorder="1" applyAlignment="1">
      <alignment horizontal="left" vertical="center" wrapText="1"/>
    </xf>
    <xf numFmtId="0" fontId="40" fillId="38" borderId="40" xfId="0" applyFont="1" applyFill="1" applyBorder="1" applyAlignment="1">
      <alignment horizontal="left" vertical="center" wrapText="1"/>
    </xf>
    <xf numFmtId="0" fontId="40" fillId="38" borderId="55" xfId="0" applyFont="1" applyFill="1" applyBorder="1" applyAlignment="1">
      <alignment horizontal="left" vertical="center" wrapText="1"/>
    </xf>
    <xf numFmtId="0" fontId="40" fillId="41" borderId="40" xfId="0" applyFont="1" applyFill="1" applyBorder="1" applyAlignment="1">
      <alignment horizontal="left" vertical="center" wrapText="1"/>
    </xf>
    <xf numFmtId="0" fontId="40" fillId="41" borderId="41" xfId="0" applyFont="1" applyFill="1" applyBorder="1" applyAlignment="1">
      <alignment horizontal="left" vertical="center" wrapText="1"/>
    </xf>
    <xf numFmtId="0" fontId="40" fillId="41" borderId="53" xfId="0" applyFont="1" applyFill="1" applyBorder="1" applyAlignment="1">
      <alignment horizontal="left" vertical="center" wrapText="1"/>
    </xf>
    <xf numFmtId="3" fontId="40" fillId="42" borderId="40" xfId="0" applyNumberFormat="1" applyFont="1" applyFill="1" applyBorder="1" applyAlignment="1">
      <alignment horizontal="center" vertical="center" wrapText="1"/>
    </xf>
    <xf numFmtId="3" fontId="40" fillId="42" borderId="41" xfId="0" applyNumberFormat="1" applyFont="1" applyFill="1" applyBorder="1" applyAlignment="1">
      <alignment horizontal="center" vertical="center" wrapText="1"/>
    </xf>
    <xf numFmtId="3" fontId="40" fillId="42" borderId="42" xfId="0" applyNumberFormat="1" applyFont="1" applyFill="1" applyBorder="1" applyAlignment="1">
      <alignment horizontal="center" vertical="center"/>
    </xf>
    <xf numFmtId="3" fontId="40" fillId="42" borderId="41" xfId="0" applyNumberFormat="1" applyFont="1" applyFill="1" applyBorder="1" applyAlignment="1">
      <alignment horizontal="center" vertical="center"/>
    </xf>
    <xf numFmtId="3" fontId="40" fillId="42" borderId="43" xfId="0" applyNumberFormat="1" applyFont="1" applyFill="1" applyBorder="1" applyAlignment="1">
      <alignment horizontal="center" vertical="center"/>
    </xf>
    <xf numFmtId="3" fontId="40" fillId="42" borderId="44" xfId="0" applyNumberFormat="1" applyFont="1" applyFill="1" applyBorder="1" applyAlignment="1">
      <alignment horizontal="center" vertical="center"/>
    </xf>
    <xf numFmtId="3" fontId="40" fillId="42" borderId="45" xfId="0" applyNumberFormat="1" applyFont="1" applyFill="1" applyBorder="1" applyAlignment="1">
      <alignment horizontal="center" vertical="center"/>
    </xf>
    <xf numFmtId="0" fontId="40" fillId="38" borderId="47" xfId="0" applyFont="1" applyFill="1" applyBorder="1" applyAlignment="1">
      <alignment horizontal="left" vertical="center" wrapText="1"/>
    </xf>
    <xf numFmtId="0" fontId="40" fillId="38" borderId="49" xfId="0" applyFont="1" applyFill="1" applyBorder="1" applyAlignment="1">
      <alignment horizontal="left" vertical="center" wrapText="1"/>
    </xf>
    <xf numFmtId="0" fontId="40" fillId="38" borderId="46" xfId="0" applyFont="1" applyFill="1" applyBorder="1" applyAlignment="1">
      <alignment horizontal="left" vertical="center" wrapText="1"/>
    </xf>
    <xf numFmtId="0" fontId="40" fillId="38" borderId="56" xfId="0" applyFont="1" applyFill="1" applyBorder="1" applyAlignment="1">
      <alignment horizontal="left" vertical="center" wrapText="1"/>
    </xf>
    <xf numFmtId="0" fontId="40" fillId="41" borderId="46" xfId="0" applyFont="1" applyFill="1" applyBorder="1" applyAlignment="1">
      <alignment horizontal="left" vertical="center" wrapText="1"/>
    </xf>
    <xf numFmtId="0" fontId="40" fillId="41" borderId="47" xfId="0" applyFont="1" applyFill="1" applyBorder="1" applyAlignment="1">
      <alignment horizontal="left" vertical="center" wrapText="1"/>
    </xf>
    <xf numFmtId="0" fontId="40" fillId="41" borderId="54" xfId="0" applyFont="1" applyFill="1" applyBorder="1" applyAlignment="1">
      <alignment horizontal="left" vertical="center" wrapText="1"/>
    </xf>
    <xf numFmtId="3" fontId="40" fillId="42" borderId="46" xfId="0" applyNumberFormat="1" applyFont="1" applyFill="1" applyBorder="1" applyAlignment="1">
      <alignment horizontal="center" vertical="center" wrapText="1"/>
    </xf>
    <xf numFmtId="3" fontId="40" fillId="42" borderId="47" xfId="0" applyNumberFormat="1" applyFont="1" applyFill="1" applyBorder="1" applyAlignment="1">
      <alignment horizontal="center" vertical="center" wrapText="1"/>
    </xf>
    <xf numFmtId="3" fontId="40" fillId="42" borderId="48" xfId="0" applyNumberFormat="1" applyFont="1" applyFill="1" applyBorder="1" applyAlignment="1">
      <alignment horizontal="center" vertical="center"/>
    </xf>
    <xf numFmtId="3" fontId="40" fillId="42" borderId="47" xfId="0" applyNumberFormat="1" applyFont="1" applyFill="1" applyBorder="1" applyAlignment="1">
      <alignment horizontal="center" vertical="center"/>
    </xf>
    <xf numFmtId="3" fontId="40" fillId="42" borderId="49" xfId="0" applyNumberFormat="1" applyFont="1" applyFill="1" applyBorder="1" applyAlignment="1">
      <alignment horizontal="center" vertical="center"/>
    </xf>
    <xf numFmtId="3" fontId="40" fillId="42" borderId="50" xfId="0" applyNumberFormat="1" applyFont="1" applyFill="1" applyBorder="1" applyAlignment="1">
      <alignment horizontal="center" vertical="center"/>
    </xf>
    <xf numFmtId="3" fontId="40" fillId="42" borderId="51" xfId="0" applyNumberFormat="1" applyFont="1" applyFill="1" applyBorder="1" applyAlignment="1">
      <alignment horizontal="center" vertical="center"/>
    </xf>
    <xf numFmtId="0" fontId="40" fillId="6" borderId="40" xfId="0" applyFont="1" applyFill="1" applyBorder="1" applyAlignment="1">
      <alignment horizontal="left" vertical="center" wrapText="1"/>
    </xf>
    <xf numFmtId="3" fontId="40" fillId="38" borderId="41" xfId="72" applyNumberFormat="1" applyFont="1" applyFill="1" applyBorder="1" applyAlignment="1">
      <alignment horizontal="left" vertical="center" wrapText="1"/>
    </xf>
    <xf numFmtId="0" fontId="40" fillId="6" borderId="46" xfId="0" applyFont="1" applyFill="1" applyBorder="1" applyAlignment="1">
      <alignment horizontal="left" vertical="center" wrapText="1"/>
    </xf>
    <xf numFmtId="3" fontId="40" fillId="38" borderId="47" xfId="72" applyNumberFormat="1" applyFont="1" applyFill="1" applyBorder="1" applyAlignment="1">
      <alignment horizontal="left" vertical="center" wrapText="1"/>
    </xf>
    <xf numFmtId="167" fontId="42" fillId="39" borderId="37" xfId="1" applyNumberFormat="1" applyFont="1" applyFill="1" applyBorder="1" applyAlignment="1">
      <alignment horizontal="center" vertical="center"/>
    </xf>
    <xf numFmtId="167" fontId="42" fillId="39" borderId="30" xfId="1" applyNumberFormat="1" applyFont="1" applyFill="1" applyBorder="1" applyAlignment="1">
      <alignment horizontal="center" vertical="center"/>
    </xf>
    <xf numFmtId="167" fontId="42" fillId="39" borderId="34" xfId="1" applyNumberFormat="1" applyFont="1" applyFill="1" applyBorder="1" applyAlignment="1">
      <alignment horizontal="center" vertical="center"/>
    </xf>
    <xf numFmtId="167" fontId="42" fillId="39" borderId="21" xfId="1" applyNumberFormat="1" applyFont="1" applyFill="1" applyBorder="1" applyAlignment="1">
      <alignment horizontal="center" vertical="center"/>
    </xf>
    <xf numFmtId="3" fontId="40" fillId="42" borderId="40" xfId="0" applyNumberFormat="1" applyFont="1" applyFill="1" applyBorder="1" applyAlignment="1">
      <alignment horizontal="right" vertical="center" wrapText="1"/>
    </xf>
    <xf numFmtId="3" fontId="40" fillId="42" borderId="46" xfId="0" applyNumberFormat="1" applyFont="1" applyFill="1" applyBorder="1" applyAlignment="1">
      <alignment horizontal="right" vertical="center" wrapText="1"/>
    </xf>
    <xf numFmtId="167" fontId="38" fillId="0" borderId="0" xfId="0" applyNumberFormat="1" applyFont="1" applyAlignment="1">
      <alignment vertical="center" wrapText="1"/>
    </xf>
    <xf numFmtId="167" fontId="40" fillId="0" borderId="0" xfId="0" applyNumberFormat="1" applyFont="1" applyAlignment="1">
      <alignment vertical="center"/>
    </xf>
    <xf numFmtId="3" fontId="40" fillId="42" borderId="64" xfId="0" applyNumberFormat="1" applyFont="1" applyFill="1" applyBorder="1" applyAlignment="1">
      <alignment horizontal="center" vertical="center" wrapText="1"/>
    </xf>
    <xf numFmtId="3" fontId="40" fillId="42" borderId="63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Alignment="1">
      <alignment horizontal="right" vertical="center"/>
    </xf>
    <xf numFmtId="0" fontId="0" fillId="0" borderId="40" xfId="0" applyBorder="1"/>
    <xf numFmtId="0" fontId="40" fillId="38" borderId="1" xfId="0" applyFont="1" applyFill="1" applyBorder="1" applyAlignment="1">
      <alignment horizontal="left" vertical="center"/>
    </xf>
    <xf numFmtId="0" fontId="40" fillId="38" borderId="24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8" borderId="17" xfId="0" applyFont="1" applyFill="1" applyBorder="1" applyAlignment="1">
      <alignment horizontal="left" vertical="center"/>
    </xf>
    <xf numFmtId="0" fontId="40" fillId="38" borderId="22" xfId="0" applyFont="1" applyFill="1" applyBorder="1" applyAlignment="1">
      <alignment horizontal="left" vertical="center"/>
    </xf>
    <xf numFmtId="0" fontId="38" fillId="6" borderId="23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168" fontId="43" fillId="38" borderId="14" xfId="0" quotePrefix="1" applyNumberFormat="1" applyFont="1" applyFill="1" applyBorder="1" applyAlignment="1">
      <alignment horizontal="center" vertical="center"/>
    </xf>
    <xf numFmtId="168" fontId="43" fillId="38" borderId="15" xfId="0" applyNumberFormat="1" applyFont="1" applyFill="1" applyBorder="1" applyAlignment="1">
      <alignment horizontal="center" vertical="center"/>
    </xf>
    <xf numFmtId="168" fontId="43" fillId="38" borderId="16" xfId="0" applyNumberFormat="1" applyFont="1" applyFill="1" applyBorder="1" applyAlignment="1">
      <alignment horizontal="center" vertical="center"/>
    </xf>
    <xf numFmtId="0" fontId="40" fillId="38" borderId="26" xfId="0" quotePrefix="1" applyFont="1" applyFill="1" applyBorder="1" applyAlignment="1">
      <alignment horizontal="left" vertical="center"/>
    </xf>
    <xf numFmtId="0" fontId="40" fillId="38" borderId="26" xfId="0" applyFont="1" applyFill="1" applyBorder="1" applyAlignment="1">
      <alignment horizontal="left" vertical="center"/>
    </xf>
    <xf numFmtId="0" fontId="40" fillId="38" borderId="27" xfId="0" applyFont="1" applyFill="1" applyBorder="1" applyAlignment="1">
      <alignment horizontal="left" vertical="center"/>
    </xf>
    <xf numFmtId="0" fontId="38" fillId="38" borderId="61" xfId="0" applyFont="1" applyFill="1" applyBorder="1" applyAlignment="1">
      <alignment horizontal="left" vertical="center" wrapText="1"/>
    </xf>
    <xf numFmtId="0" fontId="38" fillId="38" borderId="60" xfId="0" applyFont="1" applyFill="1" applyBorder="1" applyAlignment="1">
      <alignment horizontal="left" vertical="center" wrapText="1"/>
    </xf>
    <xf numFmtId="0" fontId="38" fillId="38" borderId="62" xfId="0" applyFont="1" applyFill="1" applyBorder="1" applyAlignment="1">
      <alignment horizontal="left" vertical="center" wrapText="1"/>
    </xf>
    <xf numFmtId="0" fontId="40" fillId="38" borderId="1" xfId="0" quotePrefix="1" applyFont="1" applyFill="1" applyBorder="1" applyAlignment="1">
      <alignment horizontal="left" vertical="center"/>
    </xf>
    <xf numFmtId="0" fontId="40" fillId="38" borderId="1" xfId="0" quotePrefix="1" applyFont="1" applyFill="1" applyBorder="1" applyAlignment="1">
      <alignment horizontal="left" vertical="center" wrapText="1"/>
    </xf>
  </cellXfs>
  <cellStyles count="76">
    <cellStyle name="20% - Énfasis1" xfId="22" builtinId="30" customBuiltin="1"/>
    <cellStyle name="20% - Énfasis1 2" xfId="52"/>
    <cellStyle name="20% - Énfasis2" xfId="26" builtinId="34" customBuiltin="1"/>
    <cellStyle name="20% - Énfasis2 2" xfId="54"/>
    <cellStyle name="20% - Énfasis3" xfId="30" builtinId="38" customBuiltin="1"/>
    <cellStyle name="20% - Énfasis3 2" xfId="56"/>
    <cellStyle name="20% - Énfasis4" xfId="34" builtinId="42" customBuiltin="1"/>
    <cellStyle name="20% - Énfasis4 2" xfId="58"/>
    <cellStyle name="20% - Énfasis5" xfId="38" builtinId="46" customBuiltin="1"/>
    <cellStyle name="20% - Énfasis5 2" xfId="60"/>
    <cellStyle name="20% - Énfasis6" xfId="42" builtinId="50" customBuiltin="1"/>
    <cellStyle name="20% - Énfasis6 2" xfId="62"/>
    <cellStyle name="40% - Énfasis1" xfId="23" builtinId="31" customBuiltin="1"/>
    <cellStyle name="40% - Énfasis1 2" xfId="53"/>
    <cellStyle name="40% - Énfasis2" xfId="27" builtinId="35" customBuiltin="1"/>
    <cellStyle name="40% - Énfasis2 2" xfId="55"/>
    <cellStyle name="40% - Énfasis3" xfId="31" builtinId="39" customBuiltin="1"/>
    <cellStyle name="40% - Énfasis3 2" xfId="57"/>
    <cellStyle name="40% - Énfasis4" xfId="35" builtinId="43" customBuiltin="1"/>
    <cellStyle name="40% - Énfasis4 2" xfId="59"/>
    <cellStyle name="40% - Énfasis5" xfId="39" builtinId="47" customBuiltin="1"/>
    <cellStyle name="40% - Énfasis5 2" xfId="61"/>
    <cellStyle name="40% - Énfasis6" xfId="43" builtinId="51" customBuiltin="1"/>
    <cellStyle name="40% - Énfasis6 2" xfId="63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4"/>
    <cellStyle name="Normal 2 2" xfId="48"/>
    <cellStyle name="Normal 22" xfId="73"/>
    <cellStyle name="Normal 26" xfId="74"/>
    <cellStyle name="Normal 29" xfId="75"/>
    <cellStyle name="Normal 3" xfId="2"/>
    <cellStyle name="Normal 4" xfId="45"/>
    <cellStyle name="Normal 5" xfId="3"/>
    <cellStyle name="Normal 6" xfId="47"/>
    <cellStyle name="Normal 7" xfId="49"/>
    <cellStyle name="Normal 8" xfId="50"/>
    <cellStyle name="Normal 9" xfId="64"/>
    <cellStyle name="Notas 2" xfId="46"/>
    <cellStyle name="Notas 3" xfId="51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7"/>
  <sheetViews>
    <sheetView zoomScale="60" zoomScaleNormal="60" workbookViewId="0">
      <pane ySplit="1" topLeftCell="A2" activePane="bottomLeft" state="frozen"/>
      <selection pane="bottomLeft" activeCell="A2" sqref="A2"/>
    </sheetView>
  </sheetViews>
  <sheetFormatPr baseColWidth="10" defaultRowHeight="12.75" outlineLevelCol="2" x14ac:dyDescent="0.2"/>
  <cols>
    <col min="1" max="1" width="2.28515625" style="3" customWidth="1"/>
    <col min="2" max="2" width="66.28515625" style="3" customWidth="1"/>
    <col min="3" max="3" width="33" style="3" customWidth="1"/>
    <col min="4" max="4" width="29" style="5" hidden="1" customWidth="1" outlineLevel="1"/>
    <col min="5" max="5" width="20" style="3" hidden="1" customWidth="1" outlineLevel="1"/>
    <col min="6" max="6" width="23.7109375" style="3" hidden="1" customWidth="1" outlineLevel="1"/>
    <col min="7" max="7" width="26.42578125" style="3" hidden="1" customWidth="1" outlineLevel="1"/>
    <col min="8" max="8" width="23.5703125" style="3" hidden="1" customWidth="1" outlineLevel="1"/>
    <col min="9" max="9" width="24.5703125" style="3" hidden="1" customWidth="1" outlineLevel="2"/>
    <col min="10" max="12" width="20.7109375" style="3" hidden="1" customWidth="1" outlineLevel="2"/>
    <col min="13" max="13" width="23.28515625" style="3" hidden="1" customWidth="1" outlineLevel="2"/>
    <col min="14" max="14" width="27.85546875" style="3" hidden="1" customWidth="1" outlineLevel="2"/>
    <col min="15" max="15" width="19.7109375" style="5" hidden="1" customWidth="1" outlineLevel="1"/>
    <col min="16" max="16" width="19.7109375" style="5" bestFit="1" customWidth="1" collapsed="1"/>
    <col min="17" max="17" width="14.7109375" style="6" customWidth="1" outlineLevel="1"/>
    <col min="18" max="18" width="17.5703125" style="6" customWidth="1" outlineLevel="1"/>
    <col min="19" max="21" width="16.140625" style="6" customWidth="1" outlineLevel="1"/>
    <col min="22" max="24" width="17.140625" style="6" customWidth="1" outlineLevel="1"/>
    <col min="25" max="26" width="17.5703125" style="6" customWidth="1" outlineLevel="1"/>
    <col min="27" max="27" width="19" style="6" customWidth="1" outlineLevel="1"/>
    <col min="28" max="28" width="17.85546875" style="6" customWidth="1" outlineLevel="1"/>
    <col min="29" max="29" width="21.28515625" style="28" customWidth="1"/>
    <col min="30" max="30" width="22.140625" style="6" customWidth="1"/>
    <col min="31" max="16384" width="11.42578125" style="3"/>
  </cols>
  <sheetData>
    <row r="1" spans="2:30" ht="39" thickBot="1" x14ac:dyDescent="0.25">
      <c r="B1" s="16" t="s">
        <v>35</v>
      </c>
      <c r="C1" s="16" t="s">
        <v>35</v>
      </c>
      <c r="D1" s="17" t="s">
        <v>21</v>
      </c>
      <c r="E1" s="15" t="s">
        <v>10</v>
      </c>
      <c r="F1" s="61" t="s">
        <v>15</v>
      </c>
      <c r="G1" s="15" t="s">
        <v>0</v>
      </c>
      <c r="H1" s="61" t="s">
        <v>11</v>
      </c>
      <c r="I1" s="59" t="s">
        <v>20</v>
      </c>
      <c r="J1" s="40" t="s">
        <v>17</v>
      </c>
      <c r="K1" s="41" t="s">
        <v>18</v>
      </c>
      <c r="L1" s="56" t="s">
        <v>19</v>
      </c>
      <c r="M1" s="63" t="s">
        <v>36</v>
      </c>
      <c r="N1" s="63" t="s">
        <v>1</v>
      </c>
      <c r="O1" s="64" t="s">
        <v>2</v>
      </c>
      <c r="P1" s="65" t="s">
        <v>22</v>
      </c>
      <c r="Q1" s="64" t="s">
        <v>33</v>
      </c>
      <c r="R1" s="64" t="s">
        <v>32</v>
      </c>
      <c r="S1" s="64" t="s">
        <v>31</v>
      </c>
      <c r="T1" s="64" t="s">
        <v>30</v>
      </c>
      <c r="U1" s="64" t="s">
        <v>29</v>
      </c>
      <c r="V1" s="64" t="s">
        <v>28</v>
      </c>
      <c r="W1" s="64" t="s">
        <v>27</v>
      </c>
      <c r="X1" s="64" t="s">
        <v>26</v>
      </c>
      <c r="Y1" s="64" t="s">
        <v>25</v>
      </c>
      <c r="Z1" s="64" t="s">
        <v>24</v>
      </c>
      <c r="AA1" s="66" t="s">
        <v>23</v>
      </c>
      <c r="AB1" s="48" t="s">
        <v>3</v>
      </c>
      <c r="AC1" s="67" t="s">
        <v>34</v>
      </c>
      <c r="AD1" s="18"/>
    </row>
    <row r="2" spans="2:30" ht="27" customHeight="1" x14ac:dyDescent="0.2">
      <c r="B2" s="106" t="s">
        <v>84</v>
      </c>
      <c r="C2" s="106" t="str">
        <f>+MID(B2,1,25)</f>
        <v>235-Desarrollar 5 instrum</v>
      </c>
      <c r="D2" s="107" t="s">
        <v>68</v>
      </c>
      <c r="E2" s="78" t="s">
        <v>70</v>
      </c>
      <c r="F2" s="78" t="s">
        <v>48</v>
      </c>
      <c r="G2" s="79" t="s">
        <v>72</v>
      </c>
      <c r="H2" s="80" t="s">
        <v>73</v>
      </c>
      <c r="I2" s="81" t="s">
        <v>74</v>
      </c>
      <c r="J2" s="82" t="s">
        <v>64</v>
      </c>
      <c r="K2" s="83" t="s">
        <v>59</v>
      </c>
      <c r="L2" s="84" t="s">
        <v>60</v>
      </c>
      <c r="M2" s="114">
        <f>1244585164-106000000</f>
        <v>1138585164</v>
      </c>
      <c r="N2" s="119">
        <v>759377109</v>
      </c>
      <c r="O2" s="118">
        <v>623904309</v>
      </c>
      <c r="P2" s="88">
        <v>0</v>
      </c>
      <c r="Q2" s="88">
        <v>0</v>
      </c>
      <c r="R2" s="88">
        <v>0</v>
      </c>
      <c r="S2" s="88">
        <v>0</v>
      </c>
      <c r="T2" s="88">
        <v>0</v>
      </c>
      <c r="U2" s="88">
        <v>0</v>
      </c>
      <c r="V2" s="88">
        <v>0</v>
      </c>
      <c r="W2" s="88">
        <v>19903422</v>
      </c>
      <c r="X2" s="88">
        <v>107635758</v>
      </c>
      <c r="Y2" s="88"/>
      <c r="Z2" s="89"/>
      <c r="AA2" s="89"/>
      <c r="AB2" s="90">
        <f t="shared" ref="AB2:AB18" si="0">SUM(P2:AA2)</f>
        <v>127539180</v>
      </c>
      <c r="AC2" s="91">
        <f t="shared" ref="AC2:AC18" si="1">+O2-AB2</f>
        <v>496365129</v>
      </c>
      <c r="AD2" s="3"/>
    </row>
    <row r="3" spans="2:30" ht="27" customHeight="1" thickBot="1" x14ac:dyDescent="0.25">
      <c r="B3" s="106" t="s">
        <v>84</v>
      </c>
      <c r="C3" s="106" t="str">
        <f t="shared" ref="C3:C18" si="2">+MID(B3,1,25)</f>
        <v>235-Desarrollar 5 instrum</v>
      </c>
      <c r="D3" s="107" t="s">
        <v>69</v>
      </c>
      <c r="E3" s="78" t="s">
        <v>71</v>
      </c>
      <c r="F3" s="78" t="s">
        <v>46</v>
      </c>
      <c r="G3" s="79" t="s">
        <v>72</v>
      </c>
      <c r="H3" s="80" t="s">
        <v>73</v>
      </c>
      <c r="I3" s="81" t="s">
        <v>74</v>
      </c>
      <c r="J3" s="82" t="s">
        <v>64</v>
      </c>
      <c r="K3" s="83" t="s">
        <v>61</v>
      </c>
      <c r="L3" s="84" t="s">
        <v>62</v>
      </c>
      <c r="M3" s="114">
        <f>376202725-200000000</f>
        <v>176202725</v>
      </c>
      <c r="N3" s="114">
        <v>158200000</v>
      </c>
      <c r="O3" s="86">
        <v>158200000</v>
      </c>
      <c r="P3" s="87">
        <v>0</v>
      </c>
      <c r="Q3" s="88">
        <v>0</v>
      </c>
      <c r="R3" s="88">
        <v>0</v>
      </c>
      <c r="S3" s="88">
        <v>0</v>
      </c>
      <c r="T3" s="88">
        <v>0</v>
      </c>
      <c r="U3" s="88">
        <v>0</v>
      </c>
      <c r="V3" s="88">
        <v>0</v>
      </c>
      <c r="W3" s="88">
        <v>533334</v>
      </c>
      <c r="X3" s="88">
        <v>34000000</v>
      </c>
      <c r="Y3" s="88"/>
      <c r="Z3" s="88"/>
      <c r="AA3" s="89"/>
      <c r="AB3" s="90">
        <f t="shared" si="0"/>
        <v>34533334</v>
      </c>
      <c r="AC3" s="91">
        <f t="shared" si="1"/>
        <v>123666666</v>
      </c>
      <c r="AD3" s="3"/>
    </row>
    <row r="4" spans="2:30" ht="27" customHeight="1" x14ac:dyDescent="0.2">
      <c r="B4" s="106" t="s">
        <v>83</v>
      </c>
      <c r="C4" s="106" t="str">
        <f t="shared" si="2"/>
        <v>366-Fortalecer la gestión</v>
      </c>
      <c r="D4" s="107" t="s">
        <v>89</v>
      </c>
      <c r="E4" s="78" t="s">
        <v>85</v>
      </c>
      <c r="F4" s="78" t="s">
        <v>92</v>
      </c>
      <c r="G4" s="79" t="s">
        <v>87</v>
      </c>
      <c r="H4" s="80" t="s">
        <v>57</v>
      </c>
      <c r="I4" s="81" t="s">
        <v>91</v>
      </c>
      <c r="J4" s="82" t="s">
        <v>64</v>
      </c>
      <c r="K4" s="83" t="s">
        <v>59</v>
      </c>
      <c r="L4" s="84" t="s">
        <v>60</v>
      </c>
      <c r="M4" s="114">
        <f>1770547162-404000000</f>
        <v>1366547162</v>
      </c>
      <c r="N4" s="119">
        <v>1354622433</v>
      </c>
      <c r="O4" s="118">
        <v>1354622433</v>
      </c>
      <c r="P4" s="88">
        <v>0</v>
      </c>
      <c r="Q4" s="88">
        <v>0</v>
      </c>
      <c r="R4" s="88">
        <v>0</v>
      </c>
      <c r="S4" s="88">
        <v>0</v>
      </c>
      <c r="T4" s="88">
        <v>0</v>
      </c>
      <c r="U4" s="88">
        <v>0</v>
      </c>
      <c r="V4" s="88">
        <v>0</v>
      </c>
      <c r="W4" s="88">
        <v>27903321</v>
      </c>
      <c r="X4" s="88">
        <v>229158923</v>
      </c>
      <c r="Y4" s="88"/>
      <c r="Z4" s="89"/>
      <c r="AA4" s="89"/>
      <c r="AB4" s="90">
        <f t="shared" si="0"/>
        <v>257062244</v>
      </c>
      <c r="AC4" s="91">
        <f t="shared" si="1"/>
        <v>1097560189</v>
      </c>
      <c r="AD4" s="3"/>
    </row>
    <row r="5" spans="2:30" ht="27" customHeight="1" thickBot="1" x14ac:dyDescent="0.25">
      <c r="B5" s="106" t="s">
        <v>83</v>
      </c>
      <c r="C5" s="106" t="str">
        <f t="shared" si="2"/>
        <v>366-Fortalecer la gestión</v>
      </c>
      <c r="D5" s="107" t="s">
        <v>90</v>
      </c>
      <c r="E5" s="78" t="s">
        <v>86</v>
      </c>
      <c r="F5" s="78" t="s">
        <v>51</v>
      </c>
      <c r="G5" s="79" t="s">
        <v>88</v>
      </c>
      <c r="H5" s="80" t="s">
        <v>58</v>
      </c>
      <c r="I5" s="81" t="s">
        <v>91</v>
      </c>
      <c r="J5" s="82" t="s">
        <v>64</v>
      </c>
      <c r="K5" s="83" t="s">
        <v>61</v>
      </c>
      <c r="L5" s="84" t="s">
        <v>62</v>
      </c>
      <c r="M5" s="114">
        <v>3661921427</v>
      </c>
      <c r="N5" s="114">
        <v>1053898671</v>
      </c>
      <c r="O5" s="86">
        <v>490445478</v>
      </c>
      <c r="P5" s="87">
        <v>0</v>
      </c>
      <c r="Q5" s="88">
        <v>0</v>
      </c>
      <c r="R5" s="88">
        <v>0</v>
      </c>
      <c r="S5" s="88">
        <v>0</v>
      </c>
      <c r="T5" s="88">
        <v>0</v>
      </c>
      <c r="U5" s="88">
        <v>0</v>
      </c>
      <c r="V5" s="88">
        <v>0</v>
      </c>
      <c r="W5" s="88">
        <v>1240275</v>
      </c>
      <c r="X5" s="88">
        <f>387538543-W5</f>
        <v>386298268</v>
      </c>
      <c r="Y5" s="88"/>
      <c r="Z5" s="88"/>
      <c r="AA5" s="89"/>
      <c r="AB5" s="90">
        <f t="shared" si="0"/>
        <v>387538543</v>
      </c>
      <c r="AC5" s="91">
        <f t="shared" si="1"/>
        <v>102906935</v>
      </c>
      <c r="AD5" s="3"/>
    </row>
    <row r="6" spans="2:30" ht="27" customHeight="1" x14ac:dyDescent="0.2">
      <c r="B6" s="106" t="s">
        <v>84</v>
      </c>
      <c r="C6" s="106" t="str">
        <f t="shared" si="2"/>
        <v>235-Desarrollar 5 instrum</v>
      </c>
      <c r="D6" s="107" t="s">
        <v>98</v>
      </c>
      <c r="E6" s="78" t="s">
        <v>71</v>
      </c>
      <c r="F6" s="78" t="s">
        <v>46</v>
      </c>
      <c r="G6" s="79" t="s">
        <v>72</v>
      </c>
      <c r="H6" s="80" t="s">
        <v>56</v>
      </c>
      <c r="I6" s="81" t="s">
        <v>74</v>
      </c>
      <c r="J6" s="82" t="s">
        <v>64</v>
      </c>
      <c r="K6" s="83" t="s">
        <v>59</v>
      </c>
      <c r="L6" s="84" t="s">
        <v>60</v>
      </c>
      <c r="M6" s="114">
        <f>445640653-200000000</f>
        <v>245640653</v>
      </c>
      <c r="N6" s="119">
        <v>139136000</v>
      </c>
      <c r="O6" s="118">
        <v>129136000</v>
      </c>
      <c r="P6" s="88">
        <v>0</v>
      </c>
      <c r="Q6" s="88">
        <v>0</v>
      </c>
      <c r="R6" s="88">
        <v>0</v>
      </c>
      <c r="S6" s="88">
        <v>0</v>
      </c>
      <c r="T6" s="88">
        <v>0</v>
      </c>
      <c r="U6" s="88">
        <v>0</v>
      </c>
      <c r="V6" s="88">
        <v>0</v>
      </c>
      <c r="W6" s="88">
        <v>4887833</v>
      </c>
      <c r="X6" s="88">
        <v>26570000</v>
      </c>
      <c r="Y6" s="88"/>
      <c r="Z6" s="89"/>
      <c r="AA6" s="89"/>
      <c r="AB6" s="90">
        <f t="shared" si="0"/>
        <v>31457833</v>
      </c>
      <c r="AC6" s="91">
        <f t="shared" si="1"/>
        <v>97678167</v>
      </c>
      <c r="AD6" s="3"/>
    </row>
    <row r="7" spans="2:30" ht="27" customHeight="1" thickBot="1" x14ac:dyDescent="0.25">
      <c r="B7" s="106" t="s">
        <v>100</v>
      </c>
      <c r="C7" s="106" t="str">
        <f t="shared" si="2"/>
        <v>241-Implementar el 100% d</v>
      </c>
      <c r="D7" s="107" t="s">
        <v>99</v>
      </c>
      <c r="E7" s="78" t="s">
        <v>101</v>
      </c>
      <c r="F7" s="78" t="s">
        <v>50</v>
      </c>
      <c r="G7" s="79" t="s">
        <v>72</v>
      </c>
      <c r="H7" s="80" t="s">
        <v>56</v>
      </c>
      <c r="I7" s="81" t="s">
        <v>74</v>
      </c>
      <c r="J7" s="82" t="s">
        <v>64</v>
      </c>
      <c r="K7" s="83" t="s">
        <v>61</v>
      </c>
      <c r="L7" s="84" t="s">
        <v>62</v>
      </c>
      <c r="M7" s="114">
        <v>1253400642</v>
      </c>
      <c r="N7" s="114">
        <v>631086433</v>
      </c>
      <c r="O7" s="86">
        <v>358756906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0</v>
      </c>
      <c r="V7" s="88">
        <v>0</v>
      </c>
      <c r="W7" s="88">
        <v>11132533</v>
      </c>
      <c r="X7" s="88">
        <v>62490237</v>
      </c>
      <c r="Y7" s="88"/>
      <c r="Z7" s="88"/>
      <c r="AA7" s="89"/>
      <c r="AB7" s="90">
        <f t="shared" si="0"/>
        <v>73622770</v>
      </c>
      <c r="AC7" s="91">
        <f t="shared" si="1"/>
        <v>285134136</v>
      </c>
      <c r="AD7" s="3"/>
    </row>
    <row r="8" spans="2:30" ht="27" customHeight="1" x14ac:dyDescent="0.2">
      <c r="B8" s="106" t="s">
        <v>84</v>
      </c>
      <c r="C8" s="106" t="str">
        <f t="shared" si="2"/>
        <v>235-Desarrollar 5 instrum</v>
      </c>
      <c r="D8" s="107" t="s">
        <v>105</v>
      </c>
      <c r="E8" s="78" t="s">
        <v>104</v>
      </c>
      <c r="F8" s="78" t="s">
        <v>46</v>
      </c>
      <c r="G8" s="79" t="s">
        <v>107</v>
      </c>
      <c r="H8" s="80" t="s">
        <v>108</v>
      </c>
      <c r="I8" s="81" t="s">
        <v>74</v>
      </c>
      <c r="J8" s="82" t="s">
        <v>64</v>
      </c>
      <c r="K8" s="83" t="s">
        <v>59</v>
      </c>
      <c r="L8" s="84" t="s">
        <v>60</v>
      </c>
      <c r="M8" s="114">
        <v>200000000</v>
      </c>
      <c r="N8" s="119">
        <v>36397840</v>
      </c>
      <c r="O8" s="118">
        <v>36397840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4975244</v>
      </c>
      <c r="Y8" s="88"/>
      <c r="Z8" s="89"/>
      <c r="AA8" s="89"/>
      <c r="AB8" s="90">
        <f t="shared" si="0"/>
        <v>4975244</v>
      </c>
      <c r="AC8" s="91">
        <f t="shared" si="1"/>
        <v>31422596</v>
      </c>
      <c r="AD8" s="3"/>
    </row>
    <row r="9" spans="2:30" ht="27" customHeight="1" thickBot="1" x14ac:dyDescent="0.25">
      <c r="B9" s="106" t="s">
        <v>84</v>
      </c>
      <c r="C9" s="106" t="str">
        <f t="shared" si="2"/>
        <v>235-Desarrollar 5 instrum</v>
      </c>
      <c r="D9" s="107" t="s">
        <v>106</v>
      </c>
      <c r="E9" s="78" t="s">
        <v>104</v>
      </c>
      <c r="F9" s="78" t="s">
        <v>46</v>
      </c>
      <c r="G9" s="79" t="s">
        <v>107</v>
      </c>
      <c r="H9" s="80" t="s">
        <v>108</v>
      </c>
      <c r="I9" s="81" t="s">
        <v>74</v>
      </c>
      <c r="J9" s="82" t="s">
        <v>64</v>
      </c>
      <c r="K9" s="83" t="s">
        <v>61</v>
      </c>
      <c r="L9" s="84" t="s">
        <v>62</v>
      </c>
      <c r="M9" s="114">
        <v>117329365</v>
      </c>
      <c r="N9" s="114">
        <v>104100464</v>
      </c>
      <c r="O9" s="86">
        <v>104100464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7593794</v>
      </c>
      <c r="Y9" s="88"/>
      <c r="Z9" s="88"/>
      <c r="AA9" s="89"/>
      <c r="AB9" s="90">
        <f t="shared" si="0"/>
        <v>7593794</v>
      </c>
      <c r="AC9" s="91">
        <f t="shared" si="1"/>
        <v>96506670</v>
      </c>
      <c r="AD9" s="3"/>
    </row>
    <row r="10" spans="2:30" ht="27" customHeight="1" x14ac:dyDescent="0.2">
      <c r="B10" s="106" t="s">
        <v>164</v>
      </c>
      <c r="C10" s="106" t="str">
        <f t="shared" si="2"/>
        <v>140-Desarrollar 8925 acti</v>
      </c>
      <c r="D10" s="107" t="s">
        <v>110</v>
      </c>
      <c r="E10" s="78" t="s">
        <v>113</v>
      </c>
      <c r="F10" s="78" t="s">
        <v>124</v>
      </c>
      <c r="G10" s="79" t="s">
        <v>116</v>
      </c>
      <c r="H10" s="80" t="s">
        <v>122</v>
      </c>
      <c r="I10" s="81" t="s">
        <v>74</v>
      </c>
      <c r="J10" s="82" t="s">
        <v>64</v>
      </c>
      <c r="K10" s="83" t="s">
        <v>59</v>
      </c>
      <c r="L10" s="84" t="s">
        <v>60</v>
      </c>
      <c r="M10" s="114">
        <f>3160356732+299149200-109000000-82258064-278867503</f>
        <v>2989380365</v>
      </c>
      <c r="N10" s="119">
        <v>2314385207</v>
      </c>
      <c r="O10" s="118">
        <v>1527012355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17544654</v>
      </c>
      <c r="X10" s="88">
        <v>229063428</v>
      </c>
      <c r="Y10" s="88"/>
      <c r="Z10" s="89"/>
      <c r="AA10" s="89"/>
      <c r="AB10" s="90">
        <f t="shared" si="0"/>
        <v>246608082</v>
      </c>
      <c r="AC10" s="91">
        <f t="shared" si="1"/>
        <v>1280404273</v>
      </c>
      <c r="AD10" s="3"/>
    </row>
    <row r="11" spans="2:30" ht="27" customHeight="1" x14ac:dyDescent="0.2">
      <c r="B11" s="106" t="s">
        <v>165</v>
      </c>
      <c r="C11" s="106" t="str">
        <f t="shared" si="2"/>
        <v>143-Entregar 9702 estímul</v>
      </c>
      <c r="D11" s="107" t="s">
        <v>111</v>
      </c>
      <c r="E11" s="78" t="s">
        <v>114</v>
      </c>
      <c r="F11" s="78" t="s">
        <v>49</v>
      </c>
      <c r="G11" s="79" t="s">
        <v>117</v>
      </c>
      <c r="H11" s="80" t="s">
        <v>55</v>
      </c>
      <c r="I11" s="81" t="s">
        <v>74</v>
      </c>
      <c r="J11" s="82" t="s">
        <v>64</v>
      </c>
      <c r="K11" s="83" t="s">
        <v>61</v>
      </c>
      <c r="L11" s="84" t="s">
        <v>62</v>
      </c>
      <c r="M11" s="114">
        <v>378235932</v>
      </c>
      <c r="N11" s="114">
        <v>304291545</v>
      </c>
      <c r="O11" s="86">
        <v>146330442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4531529</v>
      </c>
      <c r="X11" s="88">
        <v>26848851</v>
      </c>
      <c r="Y11" s="88"/>
      <c r="Z11" s="88"/>
      <c r="AA11" s="89"/>
      <c r="AB11" s="90">
        <f t="shared" si="0"/>
        <v>31380380</v>
      </c>
      <c r="AC11" s="91">
        <f t="shared" si="1"/>
        <v>114950062</v>
      </c>
      <c r="AD11" s="3"/>
    </row>
    <row r="12" spans="2:30" ht="27" customHeight="1" x14ac:dyDescent="0.2">
      <c r="B12" s="106" t="s">
        <v>166</v>
      </c>
      <c r="C12" s="106" t="str">
        <f t="shared" si="2"/>
        <v>146-Implementar 4 asisten</v>
      </c>
      <c r="D12" s="107" t="s">
        <v>112</v>
      </c>
      <c r="E12" s="78" t="s">
        <v>115</v>
      </c>
      <c r="F12" s="78" t="s">
        <v>125</v>
      </c>
      <c r="G12" s="79" t="s">
        <v>107</v>
      </c>
      <c r="H12" s="80" t="s">
        <v>123</v>
      </c>
      <c r="I12" s="81" t="s">
        <v>74</v>
      </c>
      <c r="J12" s="82" t="s">
        <v>64</v>
      </c>
      <c r="K12" s="83"/>
      <c r="L12" s="84"/>
      <c r="M12" s="114">
        <v>351548611</v>
      </c>
      <c r="N12" s="114">
        <v>275653804</v>
      </c>
      <c r="O12" s="86">
        <v>242613323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261855</v>
      </c>
      <c r="X12" s="88">
        <v>25794194</v>
      </c>
      <c r="Y12" s="88"/>
      <c r="Z12" s="88"/>
      <c r="AA12" s="89"/>
      <c r="AB12" s="90">
        <f t="shared" si="0"/>
        <v>26056049</v>
      </c>
      <c r="AC12" s="91">
        <f t="shared" si="1"/>
        <v>216557274</v>
      </c>
      <c r="AD12" s="3"/>
    </row>
    <row r="13" spans="2:30" ht="27" customHeight="1" x14ac:dyDescent="0.2">
      <c r="B13" s="106" t="s">
        <v>162</v>
      </c>
      <c r="C13" s="106" t="str">
        <f t="shared" si="2"/>
        <v xml:space="preserve">166-Beneficiar a 294.585 </v>
      </c>
      <c r="D13" s="107" t="s">
        <v>126</v>
      </c>
      <c r="E13" s="78" t="s">
        <v>129</v>
      </c>
      <c r="F13" s="78" t="s">
        <v>46</v>
      </c>
      <c r="G13" s="79" t="s">
        <v>132</v>
      </c>
      <c r="H13" s="80" t="s">
        <v>52</v>
      </c>
      <c r="I13" s="81" t="s">
        <v>133</v>
      </c>
      <c r="J13" s="82" t="s">
        <v>64</v>
      </c>
      <c r="K13" s="83" t="s">
        <v>61</v>
      </c>
      <c r="L13" s="84" t="s">
        <v>62</v>
      </c>
      <c r="M13" s="114">
        <v>320000000</v>
      </c>
      <c r="N13" s="85">
        <v>208592166</v>
      </c>
      <c r="O13" s="86">
        <v>178582873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27406274</v>
      </c>
      <c r="Y13" s="88"/>
      <c r="Z13" s="88"/>
      <c r="AA13" s="89"/>
      <c r="AB13" s="90">
        <f t="shared" si="0"/>
        <v>27406274</v>
      </c>
      <c r="AC13" s="91">
        <f t="shared" si="1"/>
        <v>151176599</v>
      </c>
      <c r="AD13" s="3"/>
    </row>
    <row r="14" spans="2:30" ht="27" customHeight="1" x14ac:dyDescent="0.2">
      <c r="B14" s="106" t="s">
        <v>163</v>
      </c>
      <c r="C14" s="106" t="str">
        <f t="shared" si="2"/>
        <v>164-Beneficiar 189.809 pe</v>
      </c>
      <c r="D14" s="107" t="s">
        <v>127</v>
      </c>
      <c r="E14" s="78" t="s">
        <v>130</v>
      </c>
      <c r="F14" s="78" t="s">
        <v>47</v>
      </c>
      <c r="G14" s="79" t="s">
        <v>132</v>
      </c>
      <c r="H14" s="80" t="s">
        <v>52</v>
      </c>
      <c r="I14" s="81" t="s">
        <v>133</v>
      </c>
      <c r="J14" s="82" t="s">
        <v>64</v>
      </c>
      <c r="K14" s="83" t="s">
        <v>59</v>
      </c>
      <c r="L14" s="84" t="s">
        <v>60</v>
      </c>
      <c r="M14" s="114">
        <v>99563593</v>
      </c>
      <c r="N14" s="85">
        <v>76240112</v>
      </c>
      <c r="O14" s="86">
        <v>56174613</v>
      </c>
      <c r="P14" s="88">
        <v>0</v>
      </c>
      <c r="Q14" s="88">
        <v>0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13229820</v>
      </c>
      <c r="Y14" s="88"/>
      <c r="Z14" s="89"/>
      <c r="AA14" s="89"/>
      <c r="AB14" s="90">
        <f t="shared" si="0"/>
        <v>13229820</v>
      </c>
      <c r="AC14" s="91">
        <f t="shared" si="1"/>
        <v>42944793</v>
      </c>
      <c r="AD14" s="3"/>
    </row>
    <row r="15" spans="2:30" ht="27" customHeight="1" x14ac:dyDescent="0.2">
      <c r="B15" s="106" t="s">
        <v>163</v>
      </c>
      <c r="C15" s="106" t="str">
        <f t="shared" si="2"/>
        <v>164-Beneficiar 189.809 pe</v>
      </c>
      <c r="D15" s="107" t="s">
        <v>128</v>
      </c>
      <c r="E15" s="78" t="s">
        <v>131</v>
      </c>
      <c r="F15" s="78" t="s">
        <v>135</v>
      </c>
      <c r="G15" s="79" t="s">
        <v>132</v>
      </c>
      <c r="H15" s="80" t="s">
        <v>53</v>
      </c>
      <c r="I15" s="81" t="s">
        <v>133</v>
      </c>
      <c r="J15" s="82" t="s">
        <v>64</v>
      </c>
      <c r="K15" s="83"/>
      <c r="L15" s="84"/>
      <c r="M15" s="114">
        <v>50000000</v>
      </c>
      <c r="N15" s="85">
        <v>38166667</v>
      </c>
      <c r="O15" s="86">
        <v>31733333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2566667</v>
      </c>
      <c r="Y15" s="88"/>
      <c r="Z15" s="89"/>
      <c r="AA15" s="89"/>
      <c r="AB15" s="90">
        <f t="shared" si="0"/>
        <v>2566667</v>
      </c>
      <c r="AC15" s="91">
        <f t="shared" si="1"/>
        <v>29166666</v>
      </c>
      <c r="AD15" s="3"/>
    </row>
    <row r="16" spans="2:30" ht="27" customHeight="1" x14ac:dyDescent="0.2">
      <c r="B16" s="106" t="s">
        <v>145</v>
      </c>
      <c r="C16" s="106" t="str">
        <f t="shared" si="2"/>
        <v>038-Intervenir 10 espacio</v>
      </c>
      <c r="D16" s="107" t="s">
        <v>146</v>
      </c>
      <c r="E16" s="78" t="s">
        <v>147</v>
      </c>
      <c r="F16" s="78" t="s">
        <v>46</v>
      </c>
      <c r="G16" s="79" t="s">
        <v>148</v>
      </c>
      <c r="H16" s="80" t="s">
        <v>54</v>
      </c>
      <c r="I16" s="81" t="s">
        <v>133</v>
      </c>
      <c r="J16" s="82" t="s">
        <v>64</v>
      </c>
      <c r="K16" s="83" t="s">
        <v>61</v>
      </c>
      <c r="L16" s="84" t="s">
        <v>62</v>
      </c>
      <c r="M16" s="114">
        <v>3659012571</v>
      </c>
      <c r="N16" s="85">
        <v>1775044833</v>
      </c>
      <c r="O16" s="86">
        <v>1349353548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68870956</v>
      </c>
      <c r="X16" s="88">
        <v>213388205</v>
      </c>
      <c r="Y16" s="88"/>
      <c r="Z16" s="88"/>
      <c r="AA16" s="89"/>
      <c r="AB16" s="90">
        <f t="shared" si="0"/>
        <v>282259161</v>
      </c>
      <c r="AC16" s="91">
        <f t="shared" si="1"/>
        <v>1067094387</v>
      </c>
      <c r="AD16" s="3"/>
    </row>
    <row r="17" spans="2:30" ht="27" customHeight="1" x14ac:dyDescent="0.2">
      <c r="B17" s="106" t="s">
        <v>152</v>
      </c>
      <c r="C17" s="106" t="str">
        <f t="shared" si="2"/>
        <v>244-Realizar 7.000 asiste</v>
      </c>
      <c r="D17" s="107" t="s">
        <v>153</v>
      </c>
      <c r="E17" s="78" t="s">
        <v>154</v>
      </c>
      <c r="F17" s="78" t="s">
        <v>156</v>
      </c>
      <c r="G17" s="79" t="s">
        <v>148</v>
      </c>
      <c r="H17" s="80" t="s">
        <v>155</v>
      </c>
      <c r="I17" s="81" t="s">
        <v>133</v>
      </c>
      <c r="J17" s="82" t="s">
        <v>64</v>
      </c>
      <c r="K17" s="83" t="s">
        <v>61</v>
      </c>
      <c r="L17" s="84" t="s">
        <v>62</v>
      </c>
      <c r="M17" s="114">
        <v>1413346115</v>
      </c>
      <c r="N17" s="85">
        <v>1073323725</v>
      </c>
      <c r="O17" s="86">
        <v>1068844639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15529922</v>
      </c>
      <c r="X17" s="88">
        <v>205419685</v>
      </c>
      <c r="Y17" s="88"/>
      <c r="Z17" s="88"/>
      <c r="AA17" s="89"/>
      <c r="AB17" s="90">
        <f t="shared" si="0"/>
        <v>220949607</v>
      </c>
      <c r="AC17" s="91">
        <f t="shared" si="1"/>
        <v>847895032</v>
      </c>
      <c r="AD17" s="3"/>
    </row>
    <row r="18" spans="2:30" ht="27" customHeight="1" x14ac:dyDescent="0.2">
      <c r="B18" s="106" t="s">
        <v>84</v>
      </c>
      <c r="C18" s="106" t="str">
        <f t="shared" si="2"/>
        <v>235-Desarrollar 5 instrum</v>
      </c>
      <c r="D18" s="107" t="s">
        <v>158</v>
      </c>
      <c r="E18" s="78" t="s">
        <v>147</v>
      </c>
      <c r="F18" s="78" t="s">
        <v>46</v>
      </c>
      <c r="G18" s="79" t="s">
        <v>107</v>
      </c>
      <c r="H18" s="80" t="s">
        <v>159</v>
      </c>
      <c r="I18" s="81" t="s">
        <v>133</v>
      </c>
      <c r="J18" s="82" t="s">
        <v>64</v>
      </c>
      <c r="K18" s="83" t="s">
        <v>61</v>
      </c>
      <c r="L18" s="84" t="s">
        <v>62</v>
      </c>
      <c r="M18" s="114">
        <v>319279936</v>
      </c>
      <c r="N18" s="85">
        <v>165490192</v>
      </c>
      <c r="O18" s="86">
        <v>165490192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8">
        <v>37184216</v>
      </c>
      <c r="Y18" s="88"/>
      <c r="Z18" s="88"/>
      <c r="AA18" s="89"/>
      <c r="AB18" s="90">
        <f t="shared" si="0"/>
        <v>37184216</v>
      </c>
      <c r="AC18" s="91">
        <f t="shared" si="1"/>
        <v>128305976</v>
      </c>
      <c r="AD18" s="3"/>
    </row>
    <row r="19" spans="2:30" s="26" customFormat="1" ht="53.25" customHeight="1" x14ac:dyDescent="0.2">
      <c r="B19" s="27"/>
      <c r="C19" s="27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4"/>
      <c r="P19" s="24"/>
      <c r="Q19" s="50"/>
      <c r="R19" s="50"/>
      <c r="S19" s="50"/>
      <c r="T19" s="50"/>
      <c r="U19" s="50"/>
      <c r="V19" s="50"/>
      <c r="W19" s="50">
        <f>SUM(W2:W18)</f>
        <v>172339634</v>
      </c>
      <c r="X19" s="50">
        <f>SUM(X2:X18)</f>
        <v>1639623564</v>
      </c>
      <c r="Y19" s="50"/>
      <c r="Z19" s="50"/>
      <c r="AA19" s="50"/>
      <c r="AB19" s="50"/>
      <c r="AC19" s="51"/>
      <c r="AD19" s="51"/>
    </row>
    <row r="20" spans="2:30" x14ac:dyDescent="0.2">
      <c r="D20" s="31"/>
      <c r="M20" s="5"/>
      <c r="Q20" s="5"/>
      <c r="R20" s="5"/>
      <c r="AB20" s="5"/>
      <c r="AC20" s="5"/>
    </row>
    <row r="21" spans="2:30" x14ac:dyDescent="0.2">
      <c r="D21" s="31"/>
      <c r="O21" s="3"/>
      <c r="P21" s="3"/>
    </row>
    <row r="22" spans="2:30" x14ac:dyDescent="0.2">
      <c r="D22" s="31"/>
      <c r="O22" s="3"/>
      <c r="P22" s="3"/>
    </row>
    <row r="23" spans="2:30" x14ac:dyDescent="0.2">
      <c r="B23" t="s">
        <v>84</v>
      </c>
      <c r="C23" s="106" t="s">
        <v>167</v>
      </c>
      <c r="D23" s="31"/>
      <c r="P23" s="5">
        <f>+SUMIF($C$1:$C$18,$C23,P$1:P$18)</f>
        <v>0</v>
      </c>
      <c r="Q23" s="5">
        <f t="shared" ref="Q23:AA23" si="3">+SUMIF($C$1:$C$18,$C23,Q$1:Q$18)</f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25324589</v>
      </c>
      <c r="X23" s="5">
        <f t="shared" si="3"/>
        <v>217959012</v>
      </c>
      <c r="Y23" s="5">
        <f t="shared" si="3"/>
        <v>0</v>
      </c>
      <c r="Z23" s="5">
        <f t="shared" si="3"/>
        <v>0</v>
      </c>
      <c r="AA23" s="5">
        <f t="shared" si="3"/>
        <v>0</v>
      </c>
      <c r="AB23" s="5">
        <f t="shared" ref="AB23:AC23" si="4">+SUMIF($C1:$C18,$C$23,AB$1:AB$18)</f>
        <v>243283601</v>
      </c>
      <c r="AC23" s="5">
        <f t="shared" si="4"/>
        <v>973945204</v>
      </c>
    </row>
    <row r="24" spans="2:30" x14ac:dyDescent="0.2">
      <c r="B24" t="s">
        <v>83</v>
      </c>
      <c r="C24" s="106" t="s">
        <v>168</v>
      </c>
      <c r="D24" s="31"/>
      <c r="P24" s="5">
        <f t="shared" ref="P24:AA32" si="5">+SUMIF($C$1:$C$18,$C24,P$1:P$18)</f>
        <v>0</v>
      </c>
      <c r="Q24" s="5">
        <f t="shared" si="5"/>
        <v>0</v>
      </c>
      <c r="R24" s="5">
        <f t="shared" si="5"/>
        <v>0</v>
      </c>
      <c r="S24" s="5">
        <f t="shared" si="5"/>
        <v>0</v>
      </c>
      <c r="T24" s="5">
        <f t="shared" si="5"/>
        <v>0</v>
      </c>
      <c r="U24" s="5">
        <f t="shared" si="5"/>
        <v>0</v>
      </c>
      <c r="V24" s="5">
        <f t="shared" si="5"/>
        <v>0</v>
      </c>
      <c r="W24" s="5">
        <f t="shared" si="5"/>
        <v>29143596</v>
      </c>
      <c r="X24" s="5">
        <f t="shared" si="5"/>
        <v>615457191</v>
      </c>
      <c r="Y24" s="5">
        <f t="shared" si="5"/>
        <v>0</v>
      </c>
      <c r="Z24" s="5">
        <f t="shared" si="5"/>
        <v>0</v>
      </c>
      <c r="AA24" s="5">
        <f t="shared" si="5"/>
        <v>0</v>
      </c>
      <c r="AB24" s="5">
        <f t="shared" ref="AB24:AC24" si="6">+SUMIF($C2:$C19,$C$23,AB$1:AB$18)</f>
        <v>814625344</v>
      </c>
      <c r="AC24" s="5">
        <f t="shared" si="6"/>
        <v>1763723828</v>
      </c>
    </row>
    <row r="25" spans="2:30" x14ac:dyDescent="0.2">
      <c r="B25" t="s">
        <v>100</v>
      </c>
      <c r="C25" s="106" t="s">
        <v>169</v>
      </c>
      <c r="D25" s="31"/>
      <c r="P25" s="5">
        <f t="shared" si="5"/>
        <v>0</v>
      </c>
      <c r="Q25" s="5">
        <f t="shared" si="5"/>
        <v>0</v>
      </c>
      <c r="R25" s="5">
        <f t="shared" si="5"/>
        <v>0</v>
      </c>
      <c r="S25" s="5">
        <f t="shared" si="5"/>
        <v>0</v>
      </c>
      <c r="T25" s="5">
        <f t="shared" si="5"/>
        <v>0</v>
      </c>
      <c r="U25" s="5">
        <f t="shared" si="5"/>
        <v>0</v>
      </c>
      <c r="V25" s="5">
        <f t="shared" si="5"/>
        <v>0</v>
      </c>
      <c r="W25" s="5">
        <f t="shared" si="5"/>
        <v>11132533</v>
      </c>
      <c r="X25" s="5">
        <f t="shared" si="5"/>
        <v>62490237</v>
      </c>
      <c r="Y25" s="5">
        <f t="shared" si="5"/>
        <v>0</v>
      </c>
      <c r="Z25" s="5">
        <f t="shared" si="5"/>
        <v>0</v>
      </c>
      <c r="AA25" s="5">
        <f t="shared" si="5"/>
        <v>0</v>
      </c>
      <c r="AB25" s="5">
        <f t="shared" ref="AB25:AC25" si="7">+SUMIF($C3:$C20,$C$23,AB$1:AB$18)</f>
        <v>644402008</v>
      </c>
      <c r="AC25" s="5">
        <f t="shared" si="7"/>
        <v>2547466879</v>
      </c>
    </row>
    <row r="26" spans="2:30" x14ac:dyDescent="0.2">
      <c r="B26" t="s">
        <v>164</v>
      </c>
      <c r="C26" s="106" t="s">
        <v>170</v>
      </c>
      <c r="E26" s="31"/>
      <c r="P26" s="5">
        <f t="shared" si="5"/>
        <v>0</v>
      </c>
      <c r="Q26" s="5">
        <f t="shared" si="5"/>
        <v>0</v>
      </c>
      <c r="R26" s="5">
        <f t="shared" si="5"/>
        <v>0</v>
      </c>
      <c r="S26" s="5">
        <f t="shared" si="5"/>
        <v>0</v>
      </c>
      <c r="T26" s="5">
        <f t="shared" si="5"/>
        <v>0</v>
      </c>
      <c r="U26" s="5">
        <f t="shared" si="5"/>
        <v>0</v>
      </c>
      <c r="V26" s="5">
        <f t="shared" si="5"/>
        <v>0</v>
      </c>
      <c r="W26" s="5">
        <f t="shared" si="5"/>
        <v>17544654</v>
      </c>
      <c r="X26" s="5">
        <f t="shared" si="5"/>
        <v>229063428</v>
      </c>
      <c r="Y26" s="5">
        <f t="shared" si="5"/>
        <v>0</v>
      </c>
      <c r="Z26" s="5">
        <f t="shared" si="5"/>
        <v>0</v>
      </c>
      <c r="AA26" s="5">
        <f t="shared" si="5"/>
        <v>0</v>
      </c>
      <c r="AB26" s="5">
        <f t="shared" ref="AB26:AC26" si="8">+SUMIF($C4:$C21,$C$23,AB$1:AB$18)</f>
        <v>456096377</v>
      </c>
      <c r="AC26" s="5">
        <f t="shared" si="8"/>
        <v>353418434</v>
      </c>
    </row>
    <row r="27" spans="2:30" x14ac:dyDescent="0.2">
      <c r="B27" t="s">
        <v>165</v>
      </c>
      <c r="C27" s="106" t="s">
        <v>171</v>
      </c>
      <c r="E27" s="31"/>
      <c r="P27" s="5">
        <f t="shared" si="5"/>
        <v>0</v>
      </c>
      <c r="Q27" s="5">
        <f t="shared" si="5"/>
        <v>0</v>
      </c>
      <c r="R27" s="5">
        <f t="shared" si="5"/>
        <v>0</v>
      </c>
      <c r="S27" s="5">
        <f t="shared" si="5"/>
        <v>0</v>
      </c>
      <c r="T27" s="5">
        <f t="shared" si="5"/>
        <v>0</v>
      </c>
      <c r="U27" s="5">
        <f t="shared" si="5"/>
        <v>0</v>
      </c>
      <c r="V27" s="5">
        <f t="shared" si="5"/>
        <v>0</v>
      </c>
      <c r="W27" s="5">
        <f t="shared" si="5"/>
        <v>4531529</v>
      </c>
      <c r="X27" s="5">
        <f t="shared" si="5"/>
        <v>26848851</v>
      </c>
      <c r="Y27" s="5">
        <f t="shared" si="5"/>
        <v>0</v>
      </c>
      <c r="Z27" s="5">
        <f t="shared" si="5"/>
        <v>0</v>
      </c>
      <c r="AA27" s="5">
        <f t="shared" si="5"/>
        <v>0</v>
      </c>
      <c r="AB27" s="5">
        <f t="shared" ref="AB27:AC27" si="9">+SUMIF($C5:$C22,$C$23,AB$1:AB$18)</f>
        <v>785369787</v>
      </c>
      <c r="AC27" s="5">
        <f t="shared" si="9"/>
        <v>1739777046</v>
      </c>
    </row>
    <row r="28" spans="2:30" x14ac:dyDescent="0.2">
      <c r="B28" t="s">
        <v>166</v>
      </c>
      <c r="C28" s="121" t="s">
        <v>172</v>
      </c>
      <c r="D28" s="31"/>
      <c r="E28" s="31"/>
      <c r="P28" s="5">
        <f t="shared" si="5"/>
        <v>0</v>
      </c>
      <c r="Q28" s="5">
        <f t="shared" si="5"/>
        <v>0</v>
      </c>
      <c r="R28" s="5">
        <f t="shared" si="5"/>
        <v>0</v>
      </c>
      <c r="S28" s="5">
        <f t="shared" si="5"/>
        <v>0</v>
      </c>
      <c r="T28" s="5">
        <f t="shared" si="5"/>
        <v>0</v>
      </c>
      <c r="U28" s="5">
        <f t="shared" si="5"/>
        <v>0</v>
      </c>
      <c r="V28" s="5">
        <f t="shared" si="5"/>
        <v>0</v>
      </c>
      <c r="W28" s="5">
        <f t="shared" si="5"/>
        <v>261855</v>
      </c>
      <c r="X28" s="5">
        <f t="shared" si="5"/>
        <v>25794194</v>
      </c>
      <c r="Y28" s="5">
        <f t="shared" si="5"/>
        <v>0</v>
      </c>
      <c r="Z28" s="5">
        <f t="shared" si="5"/>
        <v>0</v>
      </c>
      <c r="AA28" s="5">
        <f t="shared" si="5"/>
        <v>0</v>
      </c>
      <c r="AB28" s="5">
        <f t="shared" ref="AB28:AC28" si="10">+SUMIF($C6:$C23,$C$23,AB$1:AB$18)</f>
        <v>356186068</v>
      </c>
      <c r="AC28" s="5">
        <f t="shared" si="10"/>
        <v>1500709430</v>
      </c>
    </row>
    <row r="29" spans="2:30" x14ac:dyDescent="0.2">
      <c r="B29" t="s">
        <v>162</v>
      </c>
      <c r="C29" s="121" t="s">
        <v>173</v>
      </c>
      <c r="D29" s="31"/>
      <c r="E29" s="31"/>
      <c r="H29" s="34"/>
      <c r="I29" s="34"/>
      <c r="J29" s="34"/>
      <c r="P29" s="5">
        <f t="shared" si="5"/>
        <v>0</v>
      </c>
      <c r="Q29" s="5">
        <f t="shared" si="5"/>
        <v>0</v>
      </c>
      <c r="R29" s="5">
        <f t="shared" si="5"/>
        <v>0</v>
      </c>
      <c r="S29" s="5">
        <f t="shared" si="5"/>
        <v>0</v>
      </c>
      <c r="T29" s="5">
        <f t="shared" si="5"/>
        <v>0</v>
      </c>
      <c r="U29" s="5">
        <f t="shared" si="5"/>
        <v>0</v>
      </c>
      <c r="V29" s="5">
        <f t="shared" si="5"/>
        <v>0</v>
      </c>
      <c r="W29" s="5">
        <f t="shared" si="5"/>
        <v>0</v>
      </c>
      <c r="X29" s="5">
        <f t="shared" si="5"/>
        <v>27406274</v>
      </c>
      <c r="Y29" s="5">
        <f t="shared" si="5"/>
        <v>0</v>
      </c>
      <c r="Z29" s="5">
        <f t="shared" si="5"/>
        <v>0</v>
      </c>
      <c r="AA29" s="5">
        <f t="shared" si="5"/>
        <v>0</v>
      </c>
      <c r="AB29" s="5">
        <f t="shared" ref="AB29:AC29" si="11">+SUMIF($C7:$C24,$C$23,AB$1:AB$18)</f>
        <v>409078170</v>
      </c>
      <c r="AC29" s="5">
        <f t="shared" si="11"/>
        <v>1684484101</v>
      </c>
    </row>
    <row r="30" spans="2:30" x14ac:dyDescent="0.2">
      <c r="B30" t="s">
        <v>163</v>
      </c>
      <c r="C30" s="121" t="s">
        <v>174</v>
      </c>
      <c r="P30" s="5">
        <f t="shared" si="5"/>
        <v>0</v>
      </c>
      <c r="Q30" s="5">
        <f t="shared" si="5"/>
        <v>0</v>
      </c>
      <c r="R30" s="5">
        <f t="shared" si="5"/>
        <v>0</v>
      </c>
      <c r="S30" s="5">
        <f t="shared" si="5"/>
        <v>0</v>
      </c>
      <c r="T30" s="5">
        <f t="shared" si="5"/>
        <v>0</v>
      </c>
      <c r="U30" s="5">
        <f t="shared" si="5"/>
        <v>0</v>
      </c>
      <c r="V30" s="5">
        <f t="shared" si="5"/>
        <v>0</v>
      </c>
      <c r="W30" s="5">
        <f t="shared" si="5"/>
        <v>0</v>
      </c>
      <c r="X30" s="5">
        <f t="shared" si="5"/>
        <v>15796487</v>
      </c>
      <c r="Y30" s="5">
        <f t="shared" si="5"/>
        <v>0</v>
      </c>
      <c r="Z30" s="5">
        <f t="shared" si="5"/>
        <v>0</v>
      </c>
      <c r="AA30" s="5">
        <f t="shared" si="5"/>
        <v>0</v>
      </c>
      <c r="AB30" s="5">
        <f t="shared" ref="AB30:AC30" si="12">+SUMIF($C8:$C25,$C$23,AB$1:AB$18)</f>
        <v>441178721</v>
      </c>
      <c r="AC30" s="5">
        <f t="shared" si="12"/>
        <v>1678409578</v>
      </c>
    </row>
    <row r="31" spans="2:30" x14ac:dyDescent="0.2">
      <c r="B31" t="s">
        <v>145</v>
      </c>
      <c r="C31" s="121" t="s">
        <v>175</v>
      </c>
      <c r="D31" s="31"/>
      <c r="E31" s="31"/>
      <c r="P31" s="5">
        <f t="shared" si="5"/>
        <v>0</v>
      </c>
      <c r="Q31" s="5">
        <f t="shared" si="5"/>
        <v>0</v>
      </c>
      <c r="R31" s="5">
        <f t="shared" si="5"/>
        <v>0</v>
      </c>
      <c r="S31" s="5">
        <f t="shared" si="5"/>
        <v>0</v>
      </c>
      <c r="T31" s="5">
        <f t="shared" si="5"/>
        <v>0</v>
      </c>
      <c r="U31" s="5">
        <f t="shared" si="5"/>
        <v>0</v>
      </c>
      <c r="V31" s="5">
        <f t="shared" si="5"/>
        <v>0</v>
      </c>
      <c r="W31" s="5">
        <f t="shared" si="5"/>
        <v>68870956</v>
      </c>
      <c r="X31" s="5">
        <f t="shared" si="5"/>
        <v>213388205</v>
      </c>
      <c r="Y31" s="5">
        <f t="shared" si="5"/>
        <v>0</v>
      </c>
      <c r="Z31" s="5">
        <f t="shared" si="5"/>
        <v>0</v>
      </c>
      <c r="AA31" s="5">
        <f t="shared" si="5"/>
        <v>0</v>
      </c>
      <c r="AB31" s="5">
        <f t="shared" ref="AB31:AC31" si="13">+SUMIF($C9:$C26,$C$23,AB$1:AB$18)</f>
        <v>249174749</v>
      </c>
      <c r="AC31" s="5">
        <f t="shared" si="13"/>
        <v>1309570939</v>
      </c>
    </row>
    <row r="32" spans="2:30" x14ac:dyDescent="0.2">
      <c r="B32" t="s">
        <v>152</v>
      </c>
      <c r="C32" s="121" t="s">
        <v>176</v>
      </c>
      <c r="P32" s="5">
        <f t="shared" si="5"/>
        <v>0</v>
      </c>
      <c r="Q32" s="5">
        <f t="shared" si="5"/>
        <v>0</v>
      </c>
      <c r="R32" s="5">
        <f t="shared" si="5"/>
        <v>0</v>
      </c>
      <c r="S32" s="5">
        <f t="shared" si="5"/>
        <v>0</v>
      </c>
      <c r="T32" s="5">
        <f t="shared" si="5"/>
        <v>0</v>
      </c>
      <c r="U32" s="5">
        <f t="shared" si="5"/>
        <v>0</v>
      </c>
      <c r="V32" s="5">
        <f t="shared" si="5"/>
        <v>0</v>
      </c>
      <c r="W32" s="5">
        <f t="shared" si="5"/>
        <v>15529922</v>
      </c>
      <c r="X32" s="5">
        <f t="shared" si="5"/>
        <v>205419685</v>
      </c>
      <c r="Y32" s="5">
        <f t="shared" si="5"/>
        <v>0</v>
      </c>
      <c r="Z32" s="5">
        <f t="shared" si="5"/>
        <v>0</v>
      </c>
      <c r="AA32" s="5">
        <f t="shared" si="5"/>
        <v>0</v>
      </c>
      <c r="AB32" s="5">
        <f t="shared" ref="AB32:AC32" si="14">+SUMIF($C10:$C27,$C$23,AB$1:AB$18)</f>
        <v>20823614</v>
      </c>
      <c r="AC32" s="5">
        <f t="shared" si="14"/>
        <v>139451463</v>
      </c>
    </row>
    <row r="33" spans="2:29" x14ac:dyDescent="0.2">
      <c r="B33"/>
      <c r="C33"/>
      <c r="W33" s="6">
        <f>SUM(W23:W32)</f>
        <v>172339634</v>
      </c>
      <c r="X33" s="6">
        <f>SUM(X23:X32)</f>
        <v>1639623564</v>
      </c>
      <c r="AB33" s="6">
        <f t="shared" ref="AB33:AC33" si="15">SUM(AB23:AB32)</f>
        <v>4420218439</v>
      </c>
      <c r="AC33" s="6">
        <f t="shared" si="15"/>
        <v>13690956902</v>
      </c>
    </row>
    <row r="34" spans="2:29" x14ac:dyDescent="0.2">
      <c r="B34"/>
      <c r="C34"/>
    </row>
    <row r="35" spans="2:29" x14ac:dyDescent="0.2">
      <c r="B35"/>
      <c r="C35"/>
    </row>
    <row r="36" spans="2:29" x14ac:dyDescent="0.2">
      <c r="B36"/>
      <c r="C36"/>
    </row>
    <row r="37" spans="2:29" x14ac:dyDescent="0.2">
      <c r="B37"/>
      <c r="C37"/>
      <c r="D37" s="31"/>
    </row>
    <row r="38" spans="2:29" x14ac:dyDescent="0.2">
      <c r="B38"/>
      <c r="C38"/>
      <c r="D38" s="31"/>
    </row>
    <row r="39" spans="2:29" x14ac:dyDescent="0.2">
      <c r="B39"/>
      <c r="C39"/>
      <c r="D39" s="31"/>
    </row>
    <row r="40" spans="2:29" x14ac:dyDescent="0.2">
      <c r="B40" s="30"/>
      <c r="C40" s="30"/>
      <c r="D40" s="31"/>
    </row>
    <row r="41" spans="2:29" x14ac:dyDescent="0.2">
      <c r="B41" s="30"/>
      <c r="C41" s="30"/>
      <c r="D41" s="31"/>
    </row>
    <row r="42" spans="2:29" x14ac:dyDescent="0.2">
      <c r="B42" s="30"/>
      <c r="C42" s="30"/>
      <c r="D42" s="31"/>
    </row>
    <row r="43" spans="2:29" x14ac:dyDescent="0.2">
      <c r="B43" s="30"/>
      <c r="C43" s="30"/>
      <c r="D43" s="31"/>
    </row>
    <row r="44" spans="2:29" x14ac:dyDescent="0.2">
      <c r="B44" s="30"/>
      <c r="C44" s="30"/>
      <c r="D44" s="31"/>
    </row>
    <row r="45" spans="2:29" x14ac:dyDescent="0.2">
      <c r="B45" s="30"/>
      <c r="C45" s="30"/>
      <c r="D45" s="31"/>
    </row>
    <row r="46" spans="2:29" x14ac:dyDescent="0.2">
      <c r="B46" s="30"/>
      <c r="C46" s="30"/>
      <c r="D46" s="31"/>
    </row>
    <row r="47" spans="2:29" x14ac:dyDescent="0.2">
      <c r="B47" s="30"/>
      <c r="C47" s="30"/>
      <c r="D47" s="31"/>
    </row>
  </sheetData>
  <autoFilter ref="B1:AC19"/>
  <conditionalFormatting sqref="AC1:AC3 AD20:AD32 AD34:AD1048576">
    <cfRule type="cellIs" dxfId="31" priority="9" operator="lessThan">
      <formula>0</formula>
    </cfRule>
  </conditionalFormatting>
  <conditionalFormatting sqref="AD19">
    <cfRule type="cellIs" dxfId="30" priority="10" operator="lessThan">
      <formula>0</formula>
    </cfRule>
  </conditionalFormatting>
  <conditionalFormatting sqref="AC4:AC5">
    <cfRule type="cellIs" dxfId="29" priority="8" operator="lessThan">
      <formula>0</formula>
    </cfRule>
  </conditionalFormatting>
  <conditionalFormatting sqref="AC6:AC7">
    <cfRule type="cellIs" dxfId="28" priority="7" operator="lessThan">
      <formula>0</formula>
    </cfRule>
  </conditionalFormatting>
  <conditionalFormatting sqref="AC8:AC9">
    <cfRule type="cellIs" dxfId="27" priority="6" operator="lessThan">
      <formula>0</formula>
    </cfRule>
  </conditionalFormatting>
  <conditionalFormatting sqref="AC10:AC12">
    <cfRule type="cellIs" dxfId="26" priority="5" operator="lessThan">
      <formula>0</formula>
    </cfRule>
  </conditionalFormatting>
  <conditionalFormatting sqref="AC13:AC15">
    <cfRule type="cellIs" dxfId="25" priority="4" operator="lessThan">
      <formula>0</formula>
    </cfRule>
  </conditionalFormatting>
  <conditionalFormatting sqref="AC16">
    <cfRule type="cellIs" dxfId="24" priority="3" operator="lessThan">
      <formula>0</formula>
    </cfRule>
  </conditionalFormatting>
  <conditionalFormatting sqref="AC17">
    <cfRule type="cellIs" dxfId="23" priority="2" operator="lessThan">
      <formula>0</formula>
    </cfRule>
  </conditionalFormatting>
  <conditionalFormatting sqref="AC18">
    <cfRule type="cellIs" dxfId="22" priority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4"/>
  <sheetViews>
    <sheetView showGridLines="0" zoomScale="90" zoomScaleNormal="90" workbookViewId="0">
      <pane xSplit="7" ySplit="17" topLeftCell="O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26"/>
      <c r="C4" s="127" t="s">
        <v>37</v>
      </c>
      <c r="D4" s="128"/>
      <c r="E4" s="128"/>
      <c r="F4" s="128"/>
      <c r="G4" s="128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29" t="s">
        <v>75</v>
      </c>
      <c r="D6" s="129"/>
      <c r="E6" s="129"/>
      <c r="F6" s="129"/>
      <c r="G6" s="130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22" t="s">
        <v>76</v>
      </c>
      <c r="D7" s="122" t="s">
        <v>43</v>
      </c>
      <c r="E7" s="122" t="s">
        <v>43</v>
      </c>
      <c r="F7" s="122" t="s">
        <v>43</v>
      </c>
      <c r="G7" s="123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22" t="s">
        <v>79</v>
      </c>
      <c r="D8" s="122" t="s">
        <v>44</v>
      </c>
      <c r="E8" s="122" t="s">
        <v>44</v>
      </c>
      <c r="F8" s="122" t="s">
        <v>44</v>
      </c>
      <c r="G8" s="123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53.25" customHeight="1" outlineLevel="1" x14ac:dyDescent="0.2">
      <c r="B9" s="70" t="s">
        <v>9</v>
      </c>
      <c r="C9" s="139" t="s">
        <v>157</v>
      </c>
      <c r="D9" s="140"/>
      <c r="E9" s="140"/>
      <c r="F9" s="140"/>
      <c r="G9" s="14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27.75" customHeight="1" outlineLevel="1" x14ac:dyDescent="0.2">
      <c r="B10" s="70" t="s">
        <v>16</v>
      </c>
      <c r="C10" s="143" t="s">
        <v>160</v>
      </c>
      <c r="D10" s="122" t="s">
        <v>45</v>
      </c>
      <c r="E10" s="122" t="s">
        <v>45</v>
      </c>
      <c r="F10" s="122" t="s">
        <v>45</v>
      </c>
      <c r="G10" s="123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36" t="s">
        <v>161</v>
      </c>
      <c r="D11" s="137">
        <v>2020110010174</v>
      </c>
      <c r="E11" s="137">
        <v>2020110010174</v>
      </c>
      <c r="F11" s="137">
        <v>2020110010174</v>
      </c>
      <c r="G11" s="13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33" t="s">
        <v>63</v>
      </c>
      <c r="D13" s="134"/>
      <c r="E13" s="135"/>
      <c r="F13" s="2" t="s">
        <v>8</v>
      </c>
      <c r="G13" s="35">
        <v>45596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3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32"/>
      <c r="C15" s="38">
        <v>319279936</v>
      </c>
      <c r="D15" s="52">
        <v>0</v>
      </c>
      <c r="E15" s="52">
        <v>0</v>
      </c>
      <c r="F15" s="39">
        <f>D15-E15</f>
        <v>0</v>
      </c>
      <c r="G15" s="45">
        <f>+C15+F15</f>
        <v>319279936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84</v>
      </c>
      <c r="C18" s="107" t="s">
        <v>158</v>
      </c>
      <c r="D18" s="78" t="s">
        <v>147</v>
      </c>
      <c r="E18" s="78" t="s">
        <v>46</v>
      </c>
      <c r="F18" s="79" t="s">
        <v>107</v>
      </c>
      <c r="G18" s="80" t="s">
        <v>159</v>
      </c>
      <c r="H18" s="81" t="s">
        <v>133</v>
      </c>
      <c r="I18" s="82" t="s">
        <v>64</v>
      </c>
      <c r="J18" s="83" t="s">
        <v>61</v>
      </c>
      <c r="K18" s="84" t="s">
        <v>62</v>
      </c>
      <c r="L18" s="114">
        <v>319279936</v>
      </c>
      <c r="M18" s="85">
        <v>165490192</v>
      </c>
      <c r="N18" s="86">
        <v>165490192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8">
        <v>37184216</v>
      </c>
      <c r="X18" s="88"/>
      <c r="Y18" s="88"/>
      <c r="Z18" s="89"/>
      <c r="AA18" s="90">
        <f>SUM(O18:Z18)</f>
        <v>37184216</v>
      </c>
      <c r="AB18" s="91">
        <f>+N18-AA18</f>
        <v>128305976</v>
      </c>
      <c r="AC18" s="3"/>
    </row>
    <row r="19" spans="2:29" ht="34.5" customHeight="1" x14ac:dyDescent="0.2">
      <c r="B19" s="106"/>
      <c r="C19" s="107"/>
      <c r="D19" s="78"/>
      <c r="E19" s="78"/>
      <c r="F19" s="79"/>
      <c r="G19" s="80"/>
      <c r="H19" s="81"/>
      <c r="I19" s="82"/>
      <c r="J19" s="83"/>
      <c r="K19" s="84"/>
      <c r="L19" s="114"/>
      <c r="M19" s="85"/>
      <c r="N19" s="86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  <c r="Z19" s="89"/>
      <c r="AA19" s="90"/>
      <c r="AB19" s="91"/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319279936</v>
      </c>
      <c r="M22" s="58">
        <f t="shared" si="0"/>
        <v>165490192</v>
      </c>
      <c r="N22" s="55">
        <f t="shared" si="0"/>
        <v>165490192</v>
      </c>
      <c r="O22" s="110">
        <f t="shared" si="0"/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0</v>
      </c>
      <c r="W22" s="110">
        <f t="shared" si="0"/>
        <v>37184216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37184216</v>
      </c>
      <c r="AB22" s="113">
        <f t="shared" si="0"/>
        <v>128305976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82720064</v>
      </c>
      <c r="M25" s="117">
        <f t="shared" si="1"/>
        <v>223920895</v>
      </c>
      <c r="N25" s="117">
        <f t="shared" si="1"/>
        <v>219120895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0</v>
      </c>
      <c r="W25" s="117">
        <f t="shared" si="2"/>
        <v>-37184216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-9609716</v>
      </c>
      <c r="AB25" s="117">
        <f t="shared" si="2"/>
        <v>228730611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B17:AB21">
    <cfRule type="cellIs" dxfId="2" priority="1" operator="lessThan">
      <formula>0</formula>
    </cfRule>
  </conditionalFormatting>
  <conditionalFormatting sqref="AC6:AC13">
    <cfRule type="cellIs" dxfId="1" priority="2" operator="lessThan">
      <formula>0</formula>
    </cfRule>
  </conditionalFormatting>
  <conditionalFormatting sqref="AC23 AC25:AC1048576">
    <cfRule type="cellIs" dxfId="0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C54"/>
  <sheetViews>
    <sheetView showGridLines="0" tabSelected="1" zoomScale="90" zoomScaleNormal="9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0.25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0.25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0.25" thickBot="1" x14ac:dyDescent="0.25">
      <c r="B4" s="126"/>
      <c r="C4" s="127" t="s">
        <v>37</v>
      </c>
      <c r="D4" s="128"/>
      <c r="E4" s="128"/>
      <c r="F4" s="128"/>
      <c r="G4" s="128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29" t="s">
        <v>75</v>
      </c>
      <c r="D6" s="129"/>
      <c r="E6" s="129"/>
      <c r="F6" s="129"/>
      <c r="G6" s="130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22" t="s">
        <v>76</v>
      </c>
      <c r="D7" s="122" t="s">
        <v>43</v>
      </c>
      <c r="E7" s="122" t="s">
        <v>43</v>
      </c>
      <c r="F7" s="122" t="s">
        <v>43</v>
      </c>
      <c r="G7" s="123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22" t="s">
        <v>79</v>
      </c>
      <c r="D8" s="122" t="s">
        <v>44</v>
      </c>
      <c r="E8" s="122" t="s">
        <v>44</v>
      </c>
      <c r="F8" s="122" t="s">
        <v>44</v>
      </c>
      <c r="G8" s="123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39" t="s">
        <v>65</v>
      </c>
      <c r="D9" s="140"/>
      <c r="E9" s="140"/>
      <c r="F9" s="140"/>
      <c r="G9" s="14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16</v>
      </c>
      <c r="C10" s="142" t="s">
        <v>66</v>
      </c>
      <c r="D10" s="122" t="s">
        <v>45</v>
      </c>
      <c r="E10" s="122" t="s">
        <v>45</v>
      </c>
      <c r="F10" s="122" t="s">
        <v>45</v>
      </c>
      <c r="G10" s="123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36" t="s">
        <v>67</v>
      </c>
      <c r="D11" s="137">
        <v>2020110010174</v>
      </c>
      <c r="E11" s="137">
        <v>2020110010174</v>
      </c>
      <c r="F11" s="137">
        <v>2020110010174</v>
      </c>
      <c r="G11" s="13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33" t="s">
        <v>63</v>
      </c>
      <c r="D13" s="134"/>
      <c r="E13" s="135"/>
      <c r="F13" s="2" t="s">
        <v>8</v>
      </c>
      <c r="G13" s="35">
        <v>45596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3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32"/>
      <c r="C15" s="38">
        <v>1620787889</v>
      </c>
      <c r="D15" s="52">
        <v>0</v>
      </c>
      <c r="E15" s="52">
        <v>306000000</v>
      </c>
      <c r="F15" s="39">
        <f>D15-E15</f>
        <v>-306000000</v>
      </c>
      <c r="G15" s="45">
        <f>+C15+F15</f>
        <v>1314787889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84</v>
      </c>
      <c r="C18" s="107" t="s">
        <v>68</v>
      </c>
      <c r="D18" s="78" t="s">
        <v>70</v>
      </c>
      <c r="E18" s="78" t="s">
        <v>48</v>
      </c>
      <c r="F18" s="79" t="s">
        <v>72</v>
      </c>
      <c r="G18" s="80" t="s">
        <v>73</v>
      </c>
      <c r="H18" s="81" t="s">
        <v>74</v>
      </c>
      <c r="I18" s="82" t="s">
        <v>64</v>
      </c>
      <c r="J18" s="83" t="s">
        <v>59</v>
      </c>
      <c r="K18" s="84" t="s">
        <v>60</v>
      </c>
      <c r="L18" s="114">
        <f>1244585164-106000000</f>
        <v>1138585164</v>
      </c>
      <c r="M18" s="119">
        <v>759377109</v>
      </c>
      <c r="N18" s="118">
        <v>623904309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19903422</v>
      </c>
      <c r="W18" s="88">
        <v>107635758</v>
      </c>
      <c r="X18" s="88"/>
      <c r="Y18" s="89"/>
      <c r="Z18" s="89"/>
      <c r="AA18" s="90">
        <f>SUM(O18:Z18)</f>
        <v>127539180</v>
      </c>
      <c r="AB18" s="91">
        <f>+N18-AA18</f>
        <v>496365129</v>
      </c>
      <c r="AC18" s="3"/>
    </row>
    <row r="19" spans="2:29" ht="34.5" customHeight="1" x14ac:dyDescent="0.2">
      <c r="B19" s="106" t="s">
        <v>84</v>
      </c>
      <c r="C19" s="107" t="s">
        <v>69</v>
      </c>
      <c r="D19" s="78" t="s">
        <v>71</v>
      </c>
      <c r="E19" s="78" t="s">
        <v>46</v>
      </c>
      <c r="F19" s="79" t="s">
        <v>72</v>
      </c>
      <c r="G19" s="80" t="s">
        <v>73</v>
      </c>
      <c r="H19" s="81" t="s">
        <v>74</v>
      </c>
      <c r="I19" s="82" t="s">
        <v>64</v>
      </c>
      <c r="J19" s="83" t="s">
        <v>61</v>
      </c>
      <c r="K19" s="84" t="s">
        <v>62</v>
      </c>
      <c r="L19" s="114">
        <f>376202725-200000000</f>
        <v>176202725</v>
      </c>
      <c r="M19" s="114">
        <v>158200000</v>
      </c>
      <c r="N19" s="86">
        <v>158200000</v>
      </c>
      <c r="O19" s="87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533334</v>
      </c>
      <c r="W19" s="88">
        <v>34000000</v>
      </c>
      <c r="X19" s="88"/>
      <c r="Y19" s="88"/>
      <c r="Z19" s="89"/>
      <c r="AA19" s="90">
        <f>SUM(O19:Z19)</f>
        <v>34533334</v>
      </c>
      <c r="AB19" s="91">
        <f>+N19-AA19</f>
        <v>123666666</v>
      </c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1314787889</v>
      </c>
      <c r="M22" s="58">
        <f t="shared" si="0"/>
        <v>917577109</v>
      </c>
      <c r="N22" s="55">
        <f t="shared" si="0"/>
        <v>782104309</v>
      </c>
      <c r="O22" s="110">
        <f>SUBTOTAL(9,O19:O21)</f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20436756</v>
      </c>
      <c r="W22" s="110">
        <f t="shared" si="0"/>
        <v>141635758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162072514</v>
      </c>
      <c r="AB22" s="113">
        <f t="shared" si="0"/>
        <v>620031795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-912787889</v>
      </c>
      <c r="M25" s="117">
        <f t="shared" si="1"/>
        <v>-528166022</v>
      </c>
      <c r="N25" s="117">
        <f t="shared" si="1"/>
        <v>-397493222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-20436756</v>
      </c>
      <c r="W25" s="117">
        <f t="shared" si="2"/>
        <v>-141635758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-134498014</v>
      </c>
      <c r="AB25" s="117">
        <f t="shared" si="2"/>
        <v>-262995208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/>
  <mergeCells count="12">
    <mergeCell ref="B14:B15"/>
    <mergeCell ref="C13:E13"/>
    <mergeCell ref="C11:G11"/>
    <mergeCell ref="C9:G9"/>
    <mergeCell ref="C10:G10"/>
    <mergeCell ref="C7:G7"/>
    <mergeCell ref="C8:G8"/>
    <mergeCell ref="B2:B4"/>
    <mergeCell ref="C2:G2"/>
    <mergeCell ref="C3:G3"/>
    <mergeCell ref="C4:G4"/>
    <mergeCell ref="C6:G6"/>
  </mergeCells>
  <phoneticPr fontId="37" type="noConversion"/>
  <conditionalFormatting sqref="AC6:AC13 AB17:AB21">
    <cfRule type="cellIs" dxfId="21" priority="47" operator="lessThan">
      <formula>0</formula>
    </cfRule>
  </conditionalFormatting>
  <conditionalFormatting sqref="AC23 AC25:AC1048576">
    <cfRule type="cellIs" dxfId="20" priority="290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4"/>
  <sheetViews>
    <sheetView showGridLines="0" zoomScale="90" zoomScaleNormal="9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26"/>
      <c r="C4" s="127" t="s">
        <v>37</v>
      </c>
      <c r="D4" s="128"/>
      <c r="E4" s="128"/>
      <c r="F4" s="128"/>
      <c r="G4" s="128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29" t="s">
        <v>75</v>
      </c>
      <c r="D6" s="129"/>
      <c r="E6" s="129"/>
      <c r="F6" s="129"/>
      <c r="G6" s="130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22" t="s">
        <v>96</v>
      </c>
      <c r="D7" s="122" t="s">
        <v>43</v>
      </c>
      <c r="E7" s="122" t="s">
        <v>43</v>
      </c>
      <c r="F7" s="122" t="s">
        <v>43</v>
      </c>
      <c r="G7" s="123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22" t="s">
        <v>97</v>
      </c>
      <c r="D8" s="122" t="s">
        <v>44</v>
      </c>
      <c r="E8" s="122" t="s">
        <v>44</v>
      </c>
      <c r="F8" s="122" t="s">
        <v>44</v>
      </c>
      <c r="G8" s="123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39" t="s">
        <v>80</v>
      </c>
      <c r="D9" s="140"/>
      <c r="E9" s="140"/>
      <c r="F9" s="140"/>
      <c r="G9" s="14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16</v>
      </c>
      <c r="C10" s="142" t="s">
        <v>81</v>
      </c>
      <c r="D10" s="122" t="s">
        <v>45</v>
      </c>
      <c r="E10" s="122" t="s">
        <v>45</v>
      </c>
      <c r="F10" s="122" t="s">
        <v>45</v>
      </c>
      <c r="G10" s="123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36" t="s">
        <v>82</v>
      </c>
      <c r="D11" s="137">
        <v>2020110010174</v>
      </c>
      <c r="E11" s="137">
        <v>2020110010174</v>
      </c>
      <c r="F11" s="137">
        <v>2020110010174</v>
      </c>
      <c r="G11" s="13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33" t="s">
        <v>63</v>
      </c>
      <c r="D13" s="134"/>
      <c r="E13" s="135"/>
      <c r="F13" s="2" t="s">
        <v>8</v>
      </c>
      <c r="G13" s="35">
        <v>45596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3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32"/>
      <c r="C15" s="38">
        <v>5432468589</v>
      </c>
      <c r="D15" s="52">
        <v>0</v>
      </c>
      <c r="E15" s="52">
        <v>404000000</v>
      </c>
      <c r="F15" s="39">
        <f>D15-E15</f>
        <v>-404000000</v>
      </c>
      <c r="G15" s="45">
        <f>+C15+F15</f>
        <v>5028468589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83</v>
      </c>
      <c r="C18" s="107" t="s">
        <v>89</v>
      </c>
      <c r="D18" s="78" t="s">
        <v>85</v>
      </c>
      <c r="E18" s="78" t="s">
        <v>92</v>
      </c>
      <c r="F18" s="79" t="s">
        <v>87</v>
      </c>
      <c r="G18" s="80" t="s">
        <v>57</v>
      </c>
      <c r="H18" s="81" t="s">
        <v>91</v>
      </c>
      <c r="I18" s="82" t="s">
        <v>64</v>
      </c>
      <c r="J18" s="83" t="s">
        <v>59</v>
      </c>
      <c r="K18" s="84" t="s">
        <v>60</v>
      </c>
      <c r="L18" s="114">
        <f>1770547162-404000000</f>
        <v>1366547162</v>
      </c>
      <c r="M18" s="119">
        <v>1354622433</v>
      </c>
      <c r="N18" s="118">
        <v>1354622433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27903321</v>
      </c>
      <c r="W18" s="88">
        <v>229158923</v>
      </c>
      <c r="X18" s="88"/>
      <c r="Y18" s="89"/>
      <c r="Z18" s="89"/>
      <c r="AA18" s="90">
        <f>SUM(O18:Z18)</f>
        <v>257062244</v>
      </c>
      <c r="AB18" s="91">
        <f>+N18-AA18</f>
        <v>1097560189</v>
      </c>
      <c r="AC18" s="3"/>
    </row>
    <row r="19" spans="2:29" ht="34.5" customHeight="1" x14ac:dyDescent="0.2">
      <c r="B19" s="106" t="s">
        <v>83</v>
      </c>
      <c r="C19" s="107" t="s">
        <v>90</v>
      </c>
      <c r="D19" s="78" t="s">
        <v>86</v>
      </c>
      <c r="E19" s="78" t="s">
        <v>51</v>
      </c>
      <c r="F19" s="79" t="s">
        <v>88</v>
      </c>
      <c r="G19" s="80" t="s">
        <v>58</v>
      </c>
      <c r="H19" s="81" t="s">
        <v>91</v>
      </c>
      <c r="I19" s="82" t="s">
        <v>64</v>
      </c>
      <c r="J19" s="83" t="s">
        <v>61</v>
      </c>
      <c r="K19" s="84" t="s">
        <v>62</v>
      </c>
      <c r="L19" s="114">
        <v>3661921427</v>
      </c>
      <c r="M19" s="114">
        <v>1053898671</v>
      </c>
      <c r="N19" s="86">
        <v>490445478</v>
      </c>
      <c r="O19" s="87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1240275</v>
      </c>
      <c r="W19" s="88">
        <f>387538543-V19</f>
        <v>386298268</v>
      </c>
      <c r="X19" s="88"/>
      <c r="Y19" s="88"/>
      <c r="Z19" s="89"/>
      <c r="AA19" s="90">
        <f>SUM(O19:Z19)</f>
        <v>387538543</v>
      </c>
      <c r="AB19" s="91">
        <f>+N19-AA19</f>
        <v>102906935</v>
      </c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5028468589</v>
      </c>
      <c r="M22" s="58">
        <f t="shared" si="0"/>
        <v>2408521104</v>
      </c>
      <c r="N22" s="55">
        <f t="shared" si="0"/>
        <v>1845067911</v>
      </c>
      <c r="O22" s="110">
        <f>SUBTOTAL(9,O19:O21)</f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29143596</v>
      </c>
      <c r="W22" s="110">
        <f t="shared" si="0"/>
        <v>615457191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644600787</v>
      </c>
      <c r="AB22" s="113">
        <f t="shared" si="0"/>
        <v>1200467124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-4626468589</v>
      </c>
      <c r="M25" s="117">
        <f t="shared" si="1"/>
        <v>-2019110017</v>
      </c>
      <c r="N25" s="117">
        <f t="shared" si="1"/>
        <v>-1460456824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-29143596</v>
      </c>
      <c r="W25" s="117">
        <f t="shared" si="2"/>
        <v>-615457191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-617026287</v>
      </c>
      <c r="AB25" s="117">
        <f t="shared" si="2"/>
        <v>-843430537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C6:AC13 AB17:AB21">
    <cfRule type="cellIs" dxfId="19" priority="1" operator="lessThan">
      <formula>0</formula>
    </cfRule>
  </conditionalFormatting>
  <conditionalFormatting sqref="AC23 AC25:AC1048576">
    <cfRule type="cellIs" dxfId="18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4"/>
  <sheetViews>
    <sheetView showGridLines="0" zoomScale="90" zoomScaleNormal="90" workbookViewId="0">
      <pane xSplit="7" ySplit="17" topLeftCell="O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26"/>
      <c r="C4" s="127" t="s">
        <v>37</v>
      </c>
      <c r="D4" s="128"/>
      <c r="E4" s="128"/>
      <c r="F4" s="128"/>
      <c r="G4" s="128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29" t="s">
        <v>75</v>
      </c>
      <c r="D6" s="129"/>
      <c r="E6" s="129"/>
      <c r="F6" s="129"/>
      <c r="G6" s="130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22" t="s">
        <v>76</v>
      </c>
      <c r="D7" s="122" t="s">
        <v>43</v>
      </c>
      <c r="E7" s="122" t="s">
        <v>43</v>
      </c>
      <c r="F7" s="122" t="s">
        <v>43</v>
      </c>
      <c r="G7" s="123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22" t="s">
        <v>79</v>
      </c>
      <c r="D8" s="122" t="s">
        <v>44</v>
      </c>
      <c r="E8" s="122" t="s">
        <v>44</v>
      </c>
      <c r="F8" s="122" t="s">
        <v>44</v>
      </c>
      <c r="G8" s="123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39" t="s">
        <v>93</v>
      </c>
      <c r="D9" s="140"/>
      <c r="E9" s="140"/>
      <c r="F9" s="140"/>
      <c r="G9" s="14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16</v>
      </c>
      <c r="C10" s="142" t="s">
        <v>94</v>
      </c>
      <c r="D10" s="122" t="s">
        <v>45</v>
      </c>
      <c r="E10" s="122" t="s">
        <v>45</v>
      </c>
      <c r="F10" s="122" t="s">
        <v>45</v>
      </c>
      <c r="G10" s="123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36" t="s">
        <v>95</v>
      </c>
      <c r="D11" s="137">
        <v>2020110010174</v>
      </c>
      <c r="E11" s="137">
        <v>2020110010174</v>
      </c>
      <c r="F11" s="137">
        <v>2020110010174</v>
      </c>
      <c r="G11" s="13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33" t="s">
        <v>63</v>
      </c>
      <c r="D13" s="134"/>
      <c r="E13" s="135"/>
      <c r="F13" s="2" t="s">
        <v>8</v>
      </c>
      <c r="G13" s="35">
        <v>45596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3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32"/>
      <c r="C15" s="38">
        <v>1699041295</v>
      </c>
      <c r="D15" s="52">
        <v>0</v>
      </c>
      <c r="E15" s="52">
        <v>200000000</v>
      </c>
      <c r="F15" s="39">
        <f>D15-E15</f>
        <v>-200000000</v>
      </c>
      <c r="G15" s="45">
        <f>+C15+F15</f>
        <v>1499041295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84</v>
      </c>
      <c r="C18" s="107" t="s">
        <v>98</v>
      </c>
      <c r="D18" s="78" t="s">
        <v>71</v>
      </c>
      <c r="E18" s="78" t="s">
        <v>46</v>
      </c>
      <c r="F18" s="79" t="s">
        <v>72</v>
      </c>
      <c r="G18" s="80" t="s">
        <v>56</v>
      </c>
      <c r="H18" s="81" t="s">
        <v>74</v>
      </c>
      <c r="I18" s="82" t="s">
        <v>64</v>
      </c>
      <c r="J18" s="83" t="s">
        <v>59</v>
      </c>
      <c r="K18" s="84" t="s">
        <v>60</v>
      </c>
      <c r="L18" s="114">
        <f>445640653-200000000</f>
        <v>245640653</v>
      </c>
      <c r="M18" s="119">
        <v>139136000</v>
      </c>
      <c r="N18" s="118">
        <v>129136000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4887833</v>
      </c>
      <c r="W18" s="88">
        <v>26570000</v>
      </c>
      <c r="X18" s="88"/>
      <c r="Y18" s="89"/>
      <c r="Z18" s="89"/>
      <c r="AA18" s="90">
        <f>SUM(O18:Z18)</f>
        <v>31457833</v>
      </c>
      <c r="AB18" s="91">
        <f>+N18-AA18</f>
        <v>97678167</v>
      </c>
      <c r="AC18" s="3"/>
    </row>
    <row r="19" spans="2:29" ht="34.5" customHeight="1" x14ac:dyDescent="0.2">
      <c r="B19" s="106" t="s">
        <v>100</v>
      </c>
      <c r="C19" s="107" t="s">
        <v>99</v>
      </c>
      <c r="D19" s="78" t="s">
        <v>101</v>
      </c>
      <c r="E19" s="78" t="s">
        <v>50</v>
      </c>
      <c r="F19" s="79" t="s">
        <v>72</v>
      </c>
      <c r="G19" s="80" t="s">
        <v>56</v>
      </c>
      <c r="H19" s="81" t="s">
        <v>74</v>
      </c>
      <c r="I19" s="82" t="s">
        <v>64</v>
      </c>
      <c r="J19" s="83" t="s">
        <v>61</v>
      </c>
      <c r="K19" s="84" t="s">
        <v>62</v>
      </c>
      <c r="L19" s="114">
        <v>1253400642</v>
      </c>
      <c r="M19" s="114">
        <v>631086433</v>
      </c>
      <c r="N19" s="86">
        <v>358756906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11132533</v>
      </c>
      <c r="W19" s="88">
        <v>62490237</v>
      </c>
      <c r="X19" s="88"/>
      <c r="Y19" s="88"/>
      <c r="Z19" s="89"/>
      <c r="AA19" s="90">
        <f>SUM(O19:Z19)</f>
        <v>73622770</v>
      </c>
      <c r="AB19" s="91">
        <f>+N19-AA19</f>
        <v>285134136</v>
      </c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1499041295</v>
      </c>
      <c r="M22" s="58">
        <f t="shared" si="0"/>
        <v>770222433</v>
      </c>
      <c r="N22" s="55">
        <f t="shared" si="0"/>
        <v>487892906</v>
      </c>
      <c r="O22" s="110">
        <f>SUBTOTAL(9,O19:O21)</f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16020366</v>
      </c>
      <c r="W22" s="110">
        <f t="shared" si="0"/>
        <v>89060237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105080603</v>
      </c>
      <c r="AB22" s="113">
        <f t="shared" si="0"/>
        <v>382812303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-1097041295</v>
      </c>
      <c r="M25" s="117">
        <f t="shared" si="1"/>
        <v>-380811346</v>
      </c>
      <c r="N25" s="117">
        <f t="shared" si="1"/>
        <v>-103281819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-16020366</v>
      </c>
      <c r="W25" s="117">
        <f t="shared" si="2"/>
        <v>-89060237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-77506103</v>
      </c>
      <c r="AB25" s="117">
        <f t="shared" si="2"/>
        <v>-25775716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C6:AC13 AB17:AB21">
    <cfRule type="cellIs" dxfId="17" priority="1" operator="lessThan">
      <formula>0</formula>
    </cfRule>
  </conditionalFormatting>
  <conditionalFormatting sqref="AC23 AC25:AC1048576">
    <cfRule type="cellIs" dxfId="16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4"/>
  <sheetViews>
    <sheetView showGridLines="0" zoomScale="90" zoomScaleNormal="90" workbookViewId="0">
      <pane xSplit="7" ySplit="17" topLeftCell="O18" activePane="bottomRight" state="frozen"/>
      <selection pane="topRight" activeCell="G1" sqref="G1"/>
      <selection pane="bottomLeft" activeCell="A20" sqref="A20"/>
      <selection pane="bottomRight" activeCell="C14" sqref="C14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26"/>
      <c r="C4" s="127" t="s">
        <v>37</v>
      </c>
      <c r="D4" s="128"/>
      <c r="E4" s="128"/>
      <c r="F4" s="128"/>
      <c r="G4" s="128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29" t="s">
        <v>75</v>
      </c>
      <c r="D6" s="129"/>
      <c r="E6" s="129"/>
      <c r="F6" s="129"/>
      <c r="G6" s="130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22" t="s">
        <v>76</v>
      </c>
      <c r="D7" s="122" t="s">
        <v>43</v>
      </c>
      <c r="E7" s="122" t="s">
        <v>43</v>
      </c>
      <c r="F7" s="122" t="s">
        <v>43</v>
      </c>
      <c r="G7" s="123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22" t="s">
        <v>79</v>
      </c>
      <c r="D8" s="122" t="s">
        <v>44</v>
      </c>
      <c r="E8" s="122" t="s">
        <v>44</v>
      </c>
      <c r="F8" s="122" t="s">
        <v>44</v>
      </c>
      <c r="G8" s="123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39" t="s">
        <v>177</v>
      </c>
      <c r="D9" s="140"/>
      <c r="E9" s="140"/>
      <c r="F9" s="140"/>
      <c r="G9" s="14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16</v>
      </c>
      <c r="C10" s="142" t="s">
        <v>103</v>
      </c>
      <c r="D10" s="122" t="s">
        <v>45</v>
      </c>
      <c r="E10" s="122" t="s">
        <v>45</v>
      </c>
      <c r="F10" s="122" t="s">
        <v>45</v>
      </c>
      <c r="G10" s="123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36" t="s">
        <v>102</v>
      </c>
      <c r="D11" s="137">
        <v>2020110010174</v>
      </c>
      <c r="E11" s="137">
        <v>2020110010174</v>
      </c>
      <c r="F11" s="137">
        <v>2020110010174</v>
      </c>
      <c r="G11" s="13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33" t="s">
        <v>63</v>
      </c>
      <c r="D13" s="134"/>
      <c r="E13" s="135"/>
      <c r="F13" s="2" t="s">
        <v>8</v>
      </c>
      <c r="G13" s="35">
        <v>45596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3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32"/>
      <c r="C15" s="38">
        <v>317329365</v>
      </c>
      <c r="D15" s="52">
        <v>0</v>
      </c>
      <c r="E15" s="52">
        <v>0</v>
      </c>
      <c r="F15" s="39">
        <f>D15-E15</f>
        <v>0</v>
      </c>
      <c r="G15" s="45">
        <f>+C15+F15</f>
        <v>317329365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84</v>
      </c>
      <c r="C18" s="107" t="s">
        <v>105</v>
      </c>
      <c r="D18" s="78" t="s">
        <v>104</v>
      </c>
      <c r="E18" s="78" t="s">
        <v>46</v>
      </c>
      <c r="F18" s="79" t="s">
        <v>107</v>
      </c>
      <c r="G18" s="80" t="s">
        <v>108</v>
      </c>
      <c r="H18" s="81" t="s">
        <v>74</v>
      </c>
      <c r="I18" s="82" t="s">
        <v>64</v>
      </c>
      <c r="J18" s="83" t="s">
        <v>59</v>
      </c>
      <c r="K18" s="84" t="s">
        <v>60</v>
      </c>
      <c r="L18" s="114">
        <v>200000000</v>
      </c>
      <c r="M18" s="119">
        <v>36397840</v>
      </c>
      <c r="N18" s="118">
        <v>36397840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4975244</v>
      </c>
      <c r="X18" s="88"/>
      <c r="Y18" s="89"/>
      <c r="Z18" s="89"/>
      <c r="AA18" s="90">
        <f>SUM(O18:Z18)</f>
        <v>4975244</v>
      </c>
      <c r="AB18" s="91">
        <f>+N18-AA18</f>
        <v>31422596</v>
      </c>
      <c r="AC18" s="3"/>
    </row>
    <row r="19" spans="2:29" ht="34.5" customHeight="1" x14ac:dyDescent="0.2">
      <c r="B19" s="106" t="s">
        <v>84</v>
      </c>
      <c r="C19" s="107" t="s">
        <v>106</v>
      </c>
      <c r="D19" s="78" t="s">
        <v>104</v>
      </c>
      <c r="E19" s="78" t="s">
        <v>46</v>
      </c>
      <c r="F19" s="79" t="s">
        <v>107</v>
      </c>
      <c r="G19" s="80" t="s">
        <v>108</v>
      </c>
      <c r="H19" s="81" t="s">
        <v>74</v>
      </c>
      <c r="I19" s="82" t="s">
        <v>64</v>
      </c>
      <c r="J19" s="83" t="s">
        <v>61</v>
      </c>
      <c r="K19" s="84" t="s">
        <v>62</v>
      </c>
      <c r="L19" s="114">
        <v>117329365</v>
      </c>
      <c r="M19" s="114">
        <v>104100464</v>
      </c>
      <c r="N19" s="86">
        <v>104100464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7593794</v>
      </c>
      <c r="X19" s="88"/>
      <c r="Y19" s="88"/>
      <c r="Z19" s="89"/>
      <c r="AA19" s="90">
        <f>SUM(O19:Z19)</f>
        <v>7593794</v>
      </c>
      <c r="AB19" s="91">
        <f>+N19-AA19</f>
        <v>96506670</v>
      </c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317329365</v>
      </c>
      <c r="M22" s="58">
        <f t="shared" si="0"/>
        <v>140498304</v>
      </c>
      <c r="N22" s="55">
        <f t="shared" si="0"/>
        <v>140498304</v>
      </c>
      <c r="O22" s="110">
        <f>SUBTOTAL(9,O19:O21)</f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0</v>
      </c>
      <c r="W22" s="110">
        <f t="shared" si="0"/>
        <v>12569038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12569038</v>
      </c>
      <c r="AB22" s="113">
        <f t="shared" si="0"/>
        <v>127929266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84670635</v>
      </c>
      <c r="M25" s="117">
        <f t="shared" si="1"/>
        <v>248912783</v>
      </c>
      <c r="N25" s="117">
        <f t="shared" si="1"/>
        <v>244112783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0</v>
      </c>
      <c r="W25" s="117">
        <f t="shared" si="2"/>
        <v>-12569038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15005462</v>
      </c>
      <c r="AB25" s="117">
        <f t="shared" si="2"/>
        <v>229107321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C6:AC13 AB17:AB21">
    <cfRule type="cellIs" dxfId="15" priority="1" operator="lessThan">
      <formula>0</formula>
    </cfRule>
  </conditionalFormatting>
  <conditionalFormatting sqref="AC23 AC25:AC1048576">
    <cfRule type="cellIs" dxfId="14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4"/>
  <sheetViews>
    <sheetView showGridLines="0" zoomScale="90" zoomScaleNormal="90" workbookViewId="0">
      <pane xSplit="7" ySplit="17" topLeftCell="O19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26"/>
      <c r="C4" s="127" t="s">
        <v>37</v>
      </c>
      <c r="D4" s="128"/>
      <c r="E4" s="128"/>
      <c r="F4" s="128"/>
      <c r="G4" s="128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29" t="s">
        <v>75</v>
      </c>
      <c r="D6" s="129"/>
      <c r="E6" s="129"/>
      <c r="F6" s="129"/>
      <c r="G6" s="130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22" t="s">
        <v>118</v>
      </c>
      <c r="D7" s="122" t="s">
        <v>43</v>
      </c>
      <c r="E7" s="122" t="s">
        <v>43</v>
      </c>
      <c r="F7" s="122" t="s">
        <v>43</v>
      </c>
      <c r="G7" s="123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22" t="s">
        <v>119</v>
      </c>
      <c r="D8" s="122" t="s">
        <v>44</v>
      </c>
      <c r="E8" s="122" t="s">
        <v>44</v>
      </c>
      <c r="F8" s="122" t="s">
        <v>44</v>
      </c>
      <c r="G8" s="123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39" t="s">
        <v>109</v>
      </c>
      <c r="D9" s="140"/>
      <c r="E9" s="140"/>
      <c r="F9" s="140"/>
      <c r="G9" s="14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27.75" customHeight="1" outlineLevel="1" x14ac:dyDescent="0.2">
      <c r="B10" s="70" t="s">
        <v>16</v>
      </c>
      <c r="C10" s="143" t="s">
        <v>121</v>
      </c>
      <c r="D10" s="122" t="s">
        <v>45</v>
      </c>
      <c r="E10" s="122" t="s">
        <v>45</v>
      </c>
      <c r="F10" s="122" t="s">
        <v>45</v>
      </c>
      <c r="G10" s="123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36" t="s">
        <v>120</v>
      </c>
      <c r="D11" s="137">
        <v>2020110010174</v>
      </c>
      <c r="E11" s="137">
        <v>2020110010174</v>
      </c>
      <c r="F11" s="137">
        <v>2020110010174</v>
      </c>
      <c r="G11" s="13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33" t="s">
        <v>63</v>
      </c>
      <c r="D13" s="134"/>
      <c r="E13" s="135"/>
      <c r="F13" s="2" t="s">
        <v>8</v>
      </c>
      <c r="G13" s="35">
        <v>45596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3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32"/>
      <c r="C15" s="38">
        <v>3890141275</v>
      </c>
      <c r="D15" s="52">
        <v>299149200</v>
      </c>
      <c r="E15" s="52">
        <v>470125567</v>
      </c>
      <c r="F15" s="39">
        <f>D15-E15</f>
        <v>-170976367</v>
      </c>
      <c r="G15" s="45">
        <f>+C15+F15</f>
        <v>3719164908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164</v>
      </c>
      <c r="C18" s="107" t="s">
        <v>110</v>
      </c>
      <c r="D18" s="78" t="s">
        <v>113</v>
      </c>
      <c r="E18" s="78" t="s">
        <v>124</v>
      </c>
      <c r="F18" s="79" t="s">
        <v>116</v>
      </c>
      <c r="G18" s="80" t="s">
        <v>122</v>
      </c>
      <c r="H18" s="81" t="s">
        <v>74</v>
      </c>
      <c r="I18" s="82" t="s">
        <v>64</v>
      </c>
      <c r="J18" s="83" t="s">
        <v>59</v>
      </c>
      <c r="K18" s="84" t="s">
        <v>60</v>
      </c>
      <c r="L18" s="114">
        <f>3160356732+299149200-109000000-82258064-278867503</f>
        <v>2989380365</v>
      </c>
      <c r="M18" s="119">
        <v>2314385207</v>
      </c>
      <c r="N18" s="118">
        <v>1527012355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17544654</v>
      </c>
      <c r="W18" s="88">
        <v>229063428</v>
      </c>
      <c r="X18" s="88"/>
      <c r="Y18" s="89"/>
      <c r="Z18" s="89"/>
      <c r="AA18" s="90">
        <f>SUM(O18:Z18)</f>
        <v>246608082</v>
      </c>
      <c r="AB18" s="91">
        <f>+N18-AA18</f>
        <v>1280404273</v>
      </c>
      <c r="AC18" s="3"/>
    </row>
    <row r="19" spans="2:29" ht="34.5" customHeight="1" x14ac:dyDescent="0.2">
      <c r="B19" s="106" t="s">
        <v>165</v>
      </c>
      <c r="C19" s="107" t="s">
        <v>111</v>
      </c>
      <c r="D19" s="78" t="s">
        <v>114</v>
      </c>
      <c r="E19" s="78" t="s">
        <v>49</v>
      </c>
      <c r="F19" s="79" t="s">
        <v>117</v>
      </c>
      <c r="G19" s="80" t="s">
        <v>55</v>
      </c>
      <c r="H19" s="81" t="s">
        <v>74</v>
      </c>
      <c r="I19" s="82" t="s">
        <v>64</v>
      </c>
      <c r="J19" s="83" t="s">
        <v>61</v>
      </c>
      <c r="K19" s="84" t="s">
        <v>62</v>
      </c>
      <c r="L19" s="114">
        <v>378235932</v>
      </c>
      <c r="M19" s="114">
        <v>304291545</v>
      </c>
      <c r="N19" s="86">
        <v>146330442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4531529</v>
      </c>
      <c r="W19" s="88">
        <v>26848851</v>
      </c>
      <c r="X19" s="88"/>
      <c r="Y19" s="88"/>
      <c r="Z19" s="89"/>
      <c r="AA19" s="90">
        <f>SUM(O19:Z19)</f>
        <v>31380380</v>
      </c>
      <c r="AB19" s="91">
        <f>+N19-AA19</f>
        <v>114950062</v>
      </c>
      <c r="AC19" s="3"/>
    </row>
    <row r="20" spans="2:29" ht="34.5" customHeight="1" x14ac:dyDescent="0.2">
      <c r="B20" s="106" t="s">
        <v>166</v>
      </c>
      <c r="C20" s="107" t="s">
        <v>112</v>
      </c>
      <c r="D20" s="78" t="s">
        <v>115</v>
      </c>
      <c r="E20" s="78" t="s">
        <v>125</v>
      </c>
      <c r="F20" s="79" t="s">
        <v>107</v>
      </c>
      <c r="G20" s="80" t="s">
        <v>123</v>
      </c>
      <c r="H20" s="81" t="s">
        <v>74</v>
      </c>
      <c r="I20" s="82" t="s">
        <v>64</v>
      </c>
      <c r="J20" s="83"/>
      <c r="K20" s="84"/>
      <c r="L20" s="114">
        <v>351548611</v>
      </c>
      <c r="M20" s="114">
        <v>275653804</v>
      </c>
      <c r="N20" s="86">
        <v>242613323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261855</v>
      </c>
      <c r="W20" s="88">
        <v>25794194</v>
      </c>
      <c r="X20" s="88"/>
      <c r="Y20" s="88"/>
      <c r="Z20" s="89"/>
      <c r="AA20" s="90">
        <f>SUM(O20:Z20)</f>
        <v>26056049</v>
      </c>
      <c r="AB20" s="91">
        <f>+N20-AA20</f>
        <v>216557274</v>
      </c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3719164908</v>
      </c>
      <c r="M22" s="58">
        <f t="shared" si="0"/>
        <v>2894330556</v>
      </c>
      <c r="N22" s="55">
        <f t="shared" si="0"/>
        <v>1915956120</v>
      </c>
      <c r="O22" s="110">
        <f>SUBTOTAL(9,O19:O21)</f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22338038</v>
      </c>
      <c r="W22" s="110">
        <f t="shared" si="0"/>
        <v>281706473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304044511</v>
      </c>
      <c r="AB22" s="113">
        <f t="shared" si="0"/>
        <v>1611911609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-3317164908</v>
      </c>
      <c r="M25" s="117">
        <f t="shared" si="1"/>
        <v>-2504919469</v>
      </c>
      <c r="N25" s="117">
        <f t="shared" si="1"/>
        <v>-1531345033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-22338038</v>
      </c>
      <c r="W25" s="117">
        <f t="shared" si="2"/>
        <v>-281706473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-276470011</v>
      </c>
      <c r="AB25" s="117">
        <f t="shared" si="2"/>
        <v>-1254875022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C6:AC13 AB17:AB21">
    <cfRule type="cellIs" dxfId="13" priority="1" operator="lessThan">
      <formula>0</formula>
    </cfRule>
  </conditionalFormatting>
  <conditionalFormatting sqref="AC23 AC25:AC1048576">
    <cfRule type="cellIs" dxfId="12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5"/>
  <sheetViews>
    <sheetView showGridLines="0" zoomScale="90" zoomScaleNormal="90" workbookViewId="0">
      <pane xSplit="7" ySplit="17" topLeftCell="O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9" customHeight="1" thickBot="1" x14ac:dyDescent="0.25"/>
    <row r="2" spans="2:29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26"/>
      <c r="C4" s="127" t="s">
        <v>37</v>
      </c>
      <c r="D4" s="128"/>
      <c r="E4" s="128"/>
      <c r="F4" s="128"/>
      <c r="G4" s="128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29" t="s">
        <v>75</v>
      </c>
      <c r="D6" s="129"/>
      <c r="E6" s="129"/>
      <c r="F6" s="129"/>
      <c r="G6" s="130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22" t="s">
        <v>136</v>
      </c>
      <c r="D7" s="122" t="s">
        <v>43</v>
      </c>
      <c r="E7" s="122" t="s">
        <v>43</v>
      </c>
      <c r="F7" s="122" t="s">
        <v>43</v>
      </c>
      <c r="G7" s="123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22" t="s">
        <v>137</v>
      </c>
      <c r="D8" s="122" t="s">
        <v>44</v>
      </c>
      <c r="E8" s="122" t="s">
        <v>44</v>
      </c>
      <c r="F8" s="122" t="s">
        <v>44</v>
      </c>
      <c r="G8" s="123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39" t="s">
        <v>138</v>
      </c>
      <c r="D9" s="140"/>
      <c r="E9" s="140"/>
      <c r="F9" s="140"/>
      <c r="G9" s="14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27.75" customHeight="1" outlineLevel="1" x14ac:dyDescent="0.2">
      <c r="B10" s="70" t="s">
        <v>16</v>
      </c>
      <c r="C10" s="143" t="s">
        <v>139</v>
      </c>
      <c r="D10" s="122" t="s">
        <v>45</v>
      </c>
      <c r="E10" s="122" t="s">
        <v>45</v>
      </c>
      <c r="F10" s="122" t="s">
        <v>45</v>
      </c>
      <c r="G10" s="123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36" t="s">
        <v>134</v>
      </c>
      <c r="D11" s="137">
        <v>2020110010174</v>
      </c>
      <c r="E11" s="137">
        <v>2020110010174</v>
      </c>
      <c r="F11" s="137">
        <v>2020110010174</v>
      </c>
      <c r="G11" s="13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33" t="s">
        <v>63</v>
      </c>
      <c r="D13" s="134"/>
      <c r="E13" s="135"/>
      <c r="F13" s="2" t="s">
        <v>8</v>
      </c>
      <c r="G13" s="35">
        <v>45596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3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32"/>
      <c r="C15" s="38">
        <v>469563593</v>
      </c>
      <c r="D15" s="52">
        <v>0</v>
      </c>
      <c r="E15" s="52">
        <v>0</v>
      </c>
      <c r="F15" s="39">
        <f>D15-E15</f>
        <v>0</v>
      </c>
      <c r="G15" s="45">
        <f>+C15+F15</f>
        <v>469563593</v>
      </c>
      <c r="H15" s="116">
        <f>+G15-L23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8.2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162</v>
      </c>
      <c r="C18" s="107" t="s">
        <v>126</v>
      </c>
      <c r="D18" s="78" t="s">
        <v>129</v>
      </c>
      <c r="E18" s="78" t="s">
        <v>46</v>
      </c>
      <c r="F18" s="79" t="s">
        <v>132</v>
      </c>
      <c r="G18" s="80" t="s">
        <v>52</v>
      </c>
      <c r="H18" s="81" t="s">
        <v>133</v>
      </c>
      <c r="I18" s="82" t="s">
        <v>64</v>
      </c>
      <c r="J18" s="83" t="s">
        <v>61</v>
      </c>
      <c r="K18" s="84" t="s">
        <v>62</v>
      </c>
      <c r="L18" s="114">
        <v>320000000</v>
      </c>
      <c r="M18" s="85">
        <v>208592166</v>
      </c>
      <c r="N18" s="86">
        <v>178582873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27406274</v>
      </c>
      <c r="X18" s="88"/>
      <c r="Y18" s="88"/>
      <c r="Z18" s="89"/>
      <c r="AA18" s="90">
        <f>SUM(O18:Z18)</f>
        <v>27406274</v>
      </c>
      <c r="AB18" s="91">
        <f>+N18-AA18</f>
        <v>151176599</v>
      </c>
      <c r="AC18" s="3"/>
    </row>
    <row r="19" spans="2:29" ht="34.5" customHeight="1" x14ac:dyDescent="0.2">
      <c r="B19" s="106" t="s">
        <v>163</v>
      </c>
      <c r="C19" s="107" t="s">
        <v>127</v>
      </c>
      <c r="D19" s="78" t="s">
        <v>130</v>
      </c>
      <c r="E19" s="78" t="s">
        <v>47</v>
      </c>
      <c r="F19" s="79" t="s">
        <v>132</v>
      </c>
      <c r="G19" s="80" t="s">
        <v>52</v>
      </c>
      <c r="H19" s="81" t="s">
        <v>133</v>
      </c>
      <c r="I19" s="82" t="s">
        <v>64</v>
      </c>
      <c r="J19" s="83" t="s">
        <v>59</v>
      </c>
      <c r="K19" s="84" t="s">
        <v>60</v>
      </c>
      <c r="L19" s="114">
        <v>99563593</v>
      </c>
      <c r="M19" s="85">
        <v>76240112</v>
      </c>
      <c r="N19" s="86">
        <v>56174613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13229820</v>
      </c>
      <c r="X19" s="88"/>
      <c r="Y19" s="89"/>
      <c r="Z19" s="89"/>
      <c r="AA19" s="90">
        <f>SUM(O19:Z19)</f>
        <v>13229820</v>
      </c>
      <c r="AB19" s="91">
        <f>+N19-AA19</f>
        <v>42944793</v>
      </c>
      <c r="AC19" s="3"/>
    </row>
    <row r="20" spans="2:29" ht="34.5" customHeight="1" x14ac:dyDescent="0.2">
      <c r="B20" s="106" t="s">
        <v>163</v>
      </c>
      <c r="C20" s="107" t="s">
        <v>128</v>
      </c>
      <c r="D20" s="78" t="s">
        <v>131</v>
      </c>
      <c r="E20" s="78" t="s">
        <v>135</v>
      </c>
      <c r="F20" s="79" t="s">
        <v>132</v>
      </c>
      <c r="G20" s="80" t="s">
        <v>53</v>
      </c>
      <c r="H20" s="81" t="s">
        <v>133</v>
      </c>
      <c r="I20" s="82" t="s">
        <v>64</v>
      </c>
      <c r="J20" s="83"/>
      <c r="K20" s="84"/>
      <c r="L20" s="114">
        <v>50000000</v>
      </c>
      <c r="M20" s="85">
        <v>38166667</v>
      </c>
      <c r="N20" s="86">
        <v>31733333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0</v>
      </c>
      <c r="W20" s="88">
        <v>2566667</v>
      </c>
      <c r="X20" s="88"/>
      <c r="Y20" s="89"/>
      <c r="Z20" s="89"/>
      <c r="AA20" s="90">
        <f>SUM(O20:Z20)</f>
        <v>2566667</v>
      </c>
      <c r="AB20" s="91">
        <f>+N20-AA20</f>
        <v>29166666</v>
      </c>
      <c r="AC20" s="3"/>
    </row>
    <row r="21" spans="2:29" ht="34.5" customHeight="1" x14ac:dyDescent="0.2">
      <c r="B21" s="106"/>
      <c r="C21" s="107"/>
      <c r="D21" s="78"/>
      <c r="E21" s="78"/>
      <c r="F21" s="79"/>
      <c r="G21" s="80"/>
      <c r="H21" s="81"/>
      <c r="I21" s="82"/>
      <c r="J21" s="83"/>
      <c r="K21" s="84"/>
      <c r="L21" s="114"/>
      <c r="M21" s="85"/>
      <c r="N21" s="86"/>
      <c r="O21" s="87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9"/>
      <c r="AA21" s="90"/>
      <c r="AB21" s="91"/>
      <c r="AC21" s="3"/>
    </row>
    <row r="22" spans="2:29" ht="34.5" customHeight="1" thickBot="1" x14ac:dyDescent="0.25">
      <c r="B22" s="108"/>
      <c r="C22" s="109"/>
      <c r="D22" s="92"/>
      <c r="E22" s="92"/>
      <c r="F22" s="93"/>
      <c r="G22" s="94"/>
      <c r="H22" s="95"/>
      <c r="I22" s="96"/>
      <c r="J22" s="97"/>
      <c r="K22" s="98"/>
      <c r="L22" s="115"/>
      <c r="M22" s="99"/>
      <c r="N22" s="100"/>
      <c r="O22" s="101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3"/>
      <c r="AA22" s="104"/>
      <c r="AB22" s="105"/>
      <c r="AC22" s="3"/>
    </row>
    <row r="23" spans="2:29" s="18" customFormat="1" ht="31.5" customHeight="1" thickBot="1" x14ac:dyDescent="0.25">
      <c r="B23" s="19" t="s">
        <v>40</v>
      </c>
      <c r="C23" s="49"/>
      <c r="D23" s="21"/>
      <c r="E23" s="20"/>
      <c r="F23" s="22"/>
      <c r="G23" s="60"/>
      <c r="H23" s="62"/>
      <c r="I23" s="60"/>
      <c r="J23" s="23"/>
      <c r="K23" s="57"/>
      <c r="L23" s="58">
        <f t="shared" ref="L23:AB23" si="0">SUBTOTAL(9,L18:L22)</f>
        <v>469563593</v>
      </c>
      <c r="M23" s="58">
        <f t="shared" si="0"/>
        <v>322998945</v>
      </c>
      <c r="N23" s="55">
        <f t="shared" si="0"/>
        <v>266490819</v>
      </c>
      <c r="O23" s="110">
        <f t="shared" si="0"/>
        <v>0</v>
      </c>
      <c r="P23" s="110">
        <f t="shared" si="0"/>
        <v>0</v>
      </c>
      <c r="Q23" s="110">
        <f t="shared" si="0"/>
        <v>0</v>
      </c>
      <c r="R23" s="110">
        <f t="shared" si="0"/>
        <v>0</v>
      </c>
      <c r="S23" s="110">
        <f t="shared" si="0"/>
        <v>0</v>
      </c>
      <c r="T23" s="110">
        <f t="shared" si="0"/>
        <v>0</v>
      </c>
      <c r="U23" s="110">
        <f t="shared" si="0"/>
        <v>0</v>
      </c>
      <c r="V23" s="110">
        <f t="shared" si="0"/>
        <v>0</v>
      </c>
      <c r="W23" s="110">
        <f t="shared" si="0"/>
        <v>43202761</v>
      </c>
      <c r="X23" s="110">
        <f t="shared" si="0"/>
        <v>0</v>
      </c>
      <c r="Y23" s="110">
        <f t="shared" si="0"/>
        <v>0</v>
      </c>
      <c r="Z23" s="111">
        <f t="shared" si="0"/>
        <v>0</v>
      </c>
      <c r="AA23" s="112">
        <f t="shared" si="0"/>
        <v>43202761</v>
      </c>
      <c r="AB23" s="113">
        <f t="shared" si="0"/>
        <v>223288058</v>
      </c>
    </row>
    <row r="24" spans="2:29" s="26" customFormat="1" ht="11.25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4"/>
      <c r="O24" s="24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1"/>
      <c r="AC24" s="51"/>
    </row>
    <row r="25" spans="2:29" s="26" customFormat="1" ht="11.25" hidden="1" x14ac:dyDescent="0.2">
      <c r="B25" s="27"/>
      <c r="C25" s="24"/>
      <c r="D25" s="25"/>
      <c r="E25" s="25"/>
      <c r="F25" s="25"/>
      <c r="G25" s="25"/>
      <c r="H25" s="25"/>
      <c r="I25" s="25"/>
      <c r="J25" s="25"/>
      <c r="K25" s="25"/>
      <c r="L25" s="25">
        <v>402000000</v>
      </c>
      <c r="M25" s="25">
        <v>389411087</v>
      </c>
      <c r="N25" s="25">
        <v>384611087</v>
      </c>
      <c r="O25" s="25">
        <v>0</v>
      </c>
      <c r="P25" s="25">
        <v>0</v>
      </c>
      <c r="Q25" s="25">
        <v>27574500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27574500</v>
      </c>
      <c r="AB25" s="25">
        <v>357036587</v>
      </c>
      <c r="AC25" s="24"/>
    </row>
    <row r="26" spans="2:29" hidden="1" x14ac:dyDescent="0.2">
      <c r="B26" s="30"/>
      <c r="C26" s="31"/>
      <c r="D26" s="32"/>
      <c r="E26" s="33"/>
      <c r="L26" s="117">
        <f t="shared" ref="L26:P26" si="1">+L25-L23</f>
        <v>-67563593</v>
      </c>
      <c r="M26" s="117">
        <f t="shared" si="1"/>
        <v>66412142</v>
      </c>
      <c r="N26" s="117">
        <f t="shared" si="1"/>
        <v>118120268</v>
      </c>
      <c r="O26" s="117">
        <f t="shared" si="1"/>
        <v>0</v>
      </c>
      <c r="P26" s="117">
        <f t="shared" si="1"/>
        <v>0</v>
      </c>
      <c r="Q26" s="117">
        <f>+Q25-Q23</f>
        <v>27574500</v>
      </c>
      <c r="R26" s="117">
        <f t="shared" ref="R26:AB26" si="2">+R25-R23</f>
        <v>0</v>
      </c>
      <c r="S26" s="117">
        <f t="shared" si="2"/>
        <v>0</v>
      </c>
      <c r="T26" s="117">
        <f t="shared" si="2"/>
        <v>0</v>
      </c>
      <c r="U26" s="117">
        <f t="shared" si="2"/>
        <v>0</v>
      </c>
      <c r="V26" s="117">
        <f t="shared" si="2"/>
        <v>0</v>
      </c>
      <c r="W26" s="117">
        <f t="shared" si="2"/>
        <v>-43202761</v>
      </c>
      <c r="X26" s="117">
        <f t="shared" si="2"/>
        <v>0</v>
      </c>
      <c r="Y26" s="117">
        <f t="shared" si="2"/>
        <v>0</v>
      </c>
      <c r="Z26" s="117">
        <f t="shared" si="2"/>
        <v>0</v>
      </c>
      <c r="AA26" s="117">
        <f t="shared" si="2"/>
        <v>-15628261</v>
      </c>
      <c r="AB26" s="117">
        <f t="shared" si="2"/>
        <v>133748529</v>
      </c>
    </row>
    <row r="27" spans="2:29" x14ac:dyDescent="0.2">
      <c r="B27" s="30"/>
      <c r="C27" s="31"/>
      <c r="D27" s="32"/>
      <c r="N27" s="3"/>
      <c r="O27" s="3"/>
      <c r="AA27" s="5"/>
      <c r="AB27" s="120"/>
    </row>
    <row r="28" spans="2:29" x14ac:dyDescent="0.2">
      <c r="C28" s="31"/>
      <c r="L28" s="5"/>
      <c r="P28" s="5"/>
      <c r="Q28" s="5"/>
      <c r="AA28" s="5"/>
      <c r="AB28" s="5"/>
    </row>
    <row r="29" spans="2:29" x14ac:dyDescent="0.2">
      <c r="C29" s="31"/>
      <c r="N29" s="3"/>
      <c r="O29" s="3"/>
    </row>
    <row r="30" spans="2:29" x14ac:dyDescent="0.2">
      <c r="C30" s="31"/>
      <c r="N30" s="3"/>
      <c r="O30" s="3"/>
    </row>
    <row r="31" spans="2:29" x14ac:dyDescent="0.2">
      <c r="C31" s="31"/>
    </row>
    <row r="32" spans="2:29" x14ac:dyDescent="0.2">
      <c r="C32" s="31"/>
    </row>
    <row r="33" spans="2:9" x14ac:dyDescent="0.2">
      <c r="C33" s="31"/>
    </row>
    <row r="34" spans="2:9" x14ac:dyDescent="0.2">
      <c r="B34" s="30"/>
      <c r="D34" s="31"/>
    </row>
    <row r="35" spans="2:9" x14ac:dyDescent="0.2">
      <c r="B35" s="30"/>
      <c r="D35" s="31"/>
    </row>
    <row r="36" spans="2:9" x14ac:dyDescent="0.2">
      <c r="B36" s="29"/>
      <c r="C36" s="31"/>
      <c r="D36" s="31"/>
    </row>
    <row r="37" spans="2:9" x14ac:dyDescent="0.2">
      <c r="B37" s="30"/>
      <c r="C37" s="31"/>
      <c r="D37" s="31"/>
      <c r="G37" s="34"/>
      <c r="H37" s="34"/>
      <c r="I37" s="34"/>
    </row>
    <row r="38" spans="2:9" x14ac:dyDescent="0.2">
      <c r="B38" s="30"/>
    </row>
    <row r="39" spans="2:9" x14ac:dyDescent="0.2">
      <c r="C39" s="31"/>
      <c r="D39" s="31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</sheetData>
  <autoFilter ref="B17:AC22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B17:AB22">
    <cfRule type="cellIs" dxfId="11" priority="2" operator="lessThan">
      <formula>0</formula>
    </cfRule>
  </conditionalFormatting>
  <conditionalFormatting sqref="AC6:AC13">
    <cfRule type="cellIs" dxfId="10" priority="3" operator="lessThan">
      <formula>0</formula>
    </cfRule>
  </conditionalFormatting>
  <conditionalFormatting sqref="AC24 AC26:AC1048576">
    <cfRule type="cellIs" dxfId="9" priority="4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4"/>
  <sheetViews>
    <sheetView showGridLines="0" zoomScale="90" zoomScaleNormal="90" workbookViewId="0">
      <pane xSplit="7" ySplit="17" topLeftCell="L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26"/>
      <c r="C4" s="127" t="s">
        <v>37</v>
      </c>
      <c r="D4" s="128"/>
      <c r="E4" s="128"/>
      <c r="F4" s="128"/>
      <c r="G4" s="128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29" t="s">
        <v>75</v>
      </c>
      <c r="D6" s="129"/>
      <c r="E6" s="129"/>
      <c r="F6" s="129"/>
      <c r="G6" s="130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22" t="s">
        <v>141</v>
      </c>
      <c r="D7" s="122" t="s">
        <v>43</v>
      </c>
      <c r="E7" s="122" t="s">
        <v>43</v>
      </c>
      <c r="F7" s="122" t="s">
        <v>43</v>
      </c>
      <c r="G7" s="123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22" t="s">
        <v>142</v>
      </c>
      <c r="D8" s="122" t="s">
        <v>44</v>
      </c>
      <c r="E8" s="122" t="s">
        <v>44</v>
      </c>
      <c r="F8" s="122" t="s">
        <v>44</v>
      </c>
      <c r="G8" s="123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32.25" customHeight="1" outlineLevel="1" x14ac:dyDescent="0.2">
      <c r="B9" s="70" t="s">
        <v>9</v>
      </c>
      <c r="C9" s="139" t="s">
        <v>140</v>
      </c>
      <c r="D9" s="140"/>
      <c r="E9" s="140"/>
      <c r="F9" s="140"/>
      <c r="G9" s="14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27.75" customHeight="1" outlineLevel="1" x14ac:dyDescent="0.2">
      <c r="B10" s="70" t="s">
        <v>16</v>
      </c>
      <c r="C10" s="143" t="s">
        <v>143</v>
      </c>
      <c r="D10" s="122" t="s">
        <v>45</v>
      </c>
      <c r="E10" s="122" t="s">
        <v>45</v>
      </c>
      <c r="F10" s="122" t="s">
        <v>45</v>
      </c>
      <c r="G10" s="123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36" t="s">
        <v>144</v>
      </c>
      <c r="D11" s="137">
        <v>2020110010174</v>
      </c>
      <c r="E11" s="137">
        <v>2020110010174</v>
      </c>
      <c r="F11" s="137">
        <v>2020110010174</v>
      </c>
      <c r="G11" s="13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33" t="s">
        <v>63</v>
      </c>
      <c r="D13" s="134"/>
      <c r="E13" s="135"/>
      <c r="F13" s="2" t="s">
        <v>8</v>
      </c>
      <c r="G13" s="35">
        <v>45596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3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32"/>
      <c r="C15" s="38">
        <v>2389215444</v>
      </c>
      <c r="D15" s="52">
        <v>1269797127</v>
      </c>
      <c r="E15" s="52">
        <v>0</v>
      </c>
      <c r="F15" s="39">
        <f>D15-E15</f>
        <v>1269797127</v>
      </c>
      <c r="G15" s="45">
        <f>+C15+F15</f>
        <v>3659012571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145</v>
      </c>
      <c r="C18" s="107" t="s">
        <v>146</v>
      </c>
      <c r="D18" s="78" t="s">
        <v>147</v>
      </c>
      <c r="E18" s="78" t="s">
        <v>46</v>
      </c>
      <c r="F18" s="79" t="s">
        <v>148</v>
      </c>
      <c r="G18" s="80" t="s">
        <v>54</v>
      </c>
      <c r="H18" s="81" t="s">
        <v>133</v>
      </c>
      <c r="I18" s="82" t="s">
        <v>64</v>
      </c>
      <c r="J18" s="83" t="s">
        <v>61</v>
      </c>
      <c r="K18" s="84" t="s">
        <v>62</v>
      </c>
      <c r="L18" s="114">
        <v>3659012571</v>
      </c>
      <c r="M18" s="85">
        <v>1775044833</v>
      </c>
      <c r="N18" s="86">
        <v>1349353548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68870956</v>
      </c>
      <c r="W18" s="88">
        <v>213388205</v>
      </c>
      <c r="X18" s="88"/>
      <c r="Y18" s="88"/>
      <c r="Z18" s="89"/>
      <c r="AA18" s="90">
        <f>SUM(O18:Z18)</f>
        <v>282259161</v>
      </c>
      <c r="AB18" s="91">
        <f>+N18-AA18</f>
        <v>1067094387</v>
      </c>
      <c r="AC18" s="3"/>
    </row>
    <row r="19" spans="2:29" ht="34.5" customHeight="1" x14ac:dyDescent="0.2">
      <c r="B19" s="106"/>
      <c r="C19" s="107"/>
      <c r="D19" s="78"/>
      <c r="E19" s="78"/>
      <c r="F19" s="79"/>
      <c r="G19" s="80"/>
      <c r="H19" s="81"/>
      <c r="I19" s="82"/>
      <c r="J19" s="83"/>
      <c r="K19" s="84"/>
      <c r="L19" s="114"/>
      <c r="M19" s="85"/>
      <c r="N19" s="86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  <c r="Z19" s="89"/>
      <c r="AA19" s="90"/>
      <c r="AB19" s="91"/>
      <c r="AC19" s="3"/>
    </row>
    <row r="20" spans="2:29" ht="34.5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34.5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3659012571</v>
      </c>
      <c r="M22" s="58">
        <f t="shared" si="0"/>
        <v>1775044833</v>
      </c>
      <c r="N22" s="55">
        <f t="shared" si="0"/>
        <v>1349353548</v>
      </c>
      <c r="O22" s="110">
        <f t="shared" si="0"/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68870956</v>
      </c>
      <c r="W22" s="110">
        <f t="shared" si="0"/>
        <v>213388205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282259161</v>
      </c>
      <c r="AB22" s="113">
        <f t="shared" si="0"/>
        <v>1067094387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-3257012571</v>
      </c>
      <c r="M25" s="117">
        <f t="shared" si="1"/>
        <v>-1385633746</v>
      </c>
      <c r="N25" s="117">
        <f t="shared" si="1"/>
        <v>-964742461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-68870956</v>
      </c>
      <c r="W25" s="117">
        <f t="shared" si="2"/>
        <v>-213388205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-254684661</v>
      </c>
      <c r="AB25" s="117">
        <f t="shared" si="2"/>
        <v>-710057800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B17:AB21">
    <cfRule type="cellIs" dxfId="8" priority="1" operator="lessThan">
      <formula>0</formula>
    </cfRule>
  </conditionalFormatting>
  <conditionalFormatting sqref="AC6:AC13">
    <cfRule type="cellIs" dxfId="7" priority="2" operator="lessThan">
      <formula>0</formula>
    </cfRule>
  </conditionalFormatting>
  <conditionalFormatting sqref="AC23 AC25:AC1048576">
    <cfRule type="cellIs" dxfId="6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4"/>
  <sheetViews>
    <sheetView showGridLines="0" zoomScale="90" zoomScaleNormal="90" workbookViewId="0">
      <pane xSplit="7" ySplit="17" topLeftCell="O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26"/>
      <c r="C4" s="127" t="s">
        <v>37</v>
      </c>
      <c r="D4" s="128"/>
      <c r="E4" s="128"/>
      <c r="F4" s="128"/>
      <c r="G4" s="128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42</v>
      </c>
      <c r="C6" s="129" t="s">
        <v>75</v>
      </c>
      <c r="D6" s="129"/>
      <c r="E6" s="129"/>
      <c r="F6" s="129"/>
      <c r="G6" s="130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77</v>
      </c>
      <c r="C7" s="122" t="s">
        <v>76</v>
      </c>
      <c r="D7" s="122" t="s">
        <v>43</v>
      </c>
      <c r="E7" s="122" t="s">
        <v>43</v>
      </c>
      <c r="F7" s="122" t="s">
        <v>43</v>
      </c>
      <c r="G7" s="123" t="s">
        <v>43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78</v>
      </c>
      <c r="C8" s="122" t="s">
        <v>79</v>
      </c>
      <c r="D8" s="122" t="s">
        <v>44</v>
      </c>
      <c r="E8" s="122" t="s">
        <v>44</v>
      </c>
      <c r="F8" s="122" t="s">
        <v>44</v>
      </c>
      <c r="G8" s="123" t="s">
        <v>44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53.25" customHeight="1" outlineLevel="1" x14ac:dyDescent="0.2">
      <c r="B9" s="70" t="s">
        <v>9</v>
      </c>
      <c r="C9" s="139" t="s">
        <v>149</v>
      </c>
      <c r="D9" s="140"/>
      <c r="E9" s="140"/>
      <c r="F9" s="140"/>
      <c r="G9" s="141"/>
      <c r="H9" s="74"/>
      <c r="I9" s="74"/>
      <c r="J9" s="76"/>
      <c r="K9" s="76"/>
      <c r="L9" s="76"/>
      <c r="M9" s="76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27.75" customHeight="1" outlineLevel="1" x14ac:dyDescent="0.2">
      <c r="B10" s="70" t="s">
        <v>16</v>
      </c>
      <c r="C10" s="143" t="s">
        <v>150</v>
      </c>
      <c r="D10" s="122" t="s">
        <v>45</v>
      </c>
      <c r="E10" s="122" t="s">
        <v>45</v>
      </c>
      <c r="F10" s="122" t="s">
        <v>45</v>
      </c>
      <c r="G10" s="123" t="s">
        <v>45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15.75" customHeight="1" outlineLevel="1" thickBot="1" x14ac:dyDescent="0.25">
      <c r="B11" s="73" t="s">
        <v>13</v>
      </c>
      <c r="C11" s="136" t="s">
        <v>151</v>
      </c>
      <c r="D11" s="137">
        <v>2020110010174</v>
      </c>
      <c r="E11" s="137">
        <v>2020110010174</v>
      </c>
      <c r="F11" s="137">
        <v>2020110010174</v>
      </c>
      <c r="G11" s="138">
        <v>2020110010174</v>
      </c>
      <c r="H11" s="74"/>
      <c r="I11" s="74"/>
      <c r="J11" s="74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11" customFormat="1" ht="15.75" customHeight="1" outlineLevel="1" thickBot="1" x14ac:dyDescent="0.25">
      <c r="B12" s="43"/>
      <c r="C12" s="44"/>
      <c r="D12" s="44"/>
      <c r="E12" s="44"/>
      <c r="F12" s="44"/>
      <c r="G12" s="44"/>
      <c r="H12" s="13"/>
      <c r="I12" s="13"/>
      <c r="J12" s="13"/>
      <c r="K12" s="13"/>
      <c r="L12" s="13"/>
      <c r="M12" s="1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2:29" s="11" customFormat="1" ht="30.75" customHeight="1" outlineLevel="1" x14ac:dyDescent="0.2">
      <c r="B13" s="1" t="s">
        <v>41</v>
      </c>
      <c r="C13" s="133" t="s">
        <v>63</v>
      </c>
      <c r="D13" s="134"/>
      <c r="E13" s="135"/>
      <c r="F13" s="2" t="s">
        <v>8</v>
      </c>
      <c r="G13" s="35">
        <v>45596</v>
      </c>
      <c r="H13" s="14"/>
      <c r="I13" s="14"/>
      <c r="J13" s="14"/>
      <c r="K13" s="14"/>
      <c r="L13" s="14"/>
      <c r="M13" s="1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2:29" s="11" customFormat="1" ht="30" customHeight="1" x14ac:dyDescent="0.2">
      <c r="B14" s="131" t="s">
        <v>14</v>
      </c>
      <c r="C14" s="37" t="s">
        <v>39</v>
      </c>
      <c r="D14" s="36" t="s">
        <v>5</v>
      </c>
      <c r="E14" s="36" t="s">
        <v>6</v>
      </c>
      <c r="F14" s="36" t="s">
        <v>12</v>
      </c>
      <c r="G14" s="37" t="s">
        <v>38</v>
      </c>
      <c r="H14" s="12"/>
      <c r="I14" s="12"/>
      <c r="J14" s="12"/>
      <c r="K14" s="12"/>
      <c r="L14" s="12"/>
      <c r="M14" s="1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8"/>
    </row>
    <row r="15" spans="2:29" s="11" customFormat="1" ht="15.75" thickBot="1" x14ac:dyDescent="0.25">
      <c r="B15" s="132"/>
      <c r="C15" s="38">
        <v>1663346115</v>
      </c>
      <c r="D15" s="52">
        <v>0</v>
      </c>
      <c r="E15" s="52">
        <v>250000000</v>
      </c>
      <c r="F15" s="39">
        <f>D15-E15</f>
        <v>-250000000</v>
      </c>
      <c r="G15" s="45">
        <f>+C15+F15</f>
        <v>1413346115</v>
      </c>
      <c r="H15" s="116">
        <f>+G15-L22</f>
        <v>0</v>
      </c>
      <c r="I15" s="12"/>
      <c r="J15" s="12"/>
      <c r="K15" s="12"/>
      <c r="L15" s="12"/>
      <c r="M15" s="12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8"/>
    </row>
    <row r="16" spans="2:29" s="9" customFormat="1" ht="15.75" customHeight="1" thickBot="1" x14ac:dyDescent="0.25">
      <c r="B16" s="53"/>
      <c r="C16" s="46"/>
      <c r="D16" s="54"/>
      <c r="E16" s="54"/>
      <c r="F16" s="47"/>
      <c r="G16" s="42"/>
      <c r="H16" s="12"/>
      <c r="I16" s="12"/>
      <c r="J16" s="12"/>
      <c r="K16" s="12"/>
      <c r="L16" s="12"/>
      <c r="M16" s="12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8"/>
    </row>
    <row r="17" spans="2:29" ht="39" thickBot="1" x14ac:dyDescent="0.25">
      <c r="B17" s="16" t="s">
        <v>35</v>
      </c>
      <c r="C17" s="17" t="s">
        <v>21</v>
      </c>
      <c r="D17" s="15" t="s">
        <v>10</v>
      </c>
      <c r="E17" s="61" t="s">
        <v>15</v>
      </c>
      <c r="F17" s="15" t="s">
        <v>0</v>
      </c>
      <c r="G17" s="61" t="s">
        <v>11</v>
      </c>
      <c r="H17" s="59" t="s">
        <v>20</v>
      </c>
      <c r="I17" s="40" t="s">
        <v>17</v>
      </c>
      <c r="J17" s="41" t="s">
        <v>18</v>
      </c>
      <c r="K17" s="56" t="s">
        <v>19</v>
      </c>
      <c r="L17" s="63" t="s">
        <v>36</v>
      </c>
      <c r="M17" s="63" t="s">
        <v>1</v>
      </c>
      <c r="N17" s="64" t="s">
        <v>2</v>
      </c>
      <c r="O17" s="65" t="s">
        <v>22</v>
      </c>
      <c r="P17" s="64" t="s">
        <v>33</v>
      </c>
      <c r="Q17" s="64" t="s">
        <v>32</v>
      </c>
      <c r="R17" s="64" t="s">
        <v>31</v>
      </c>
      <c r="S17" s="64" t="s">
        <v>30</v>
      </c>
      <c r="T17" s="64" t="s">
        <v>29</v>
      </c>
      <c r="U17" s="64" t="s">
        <v>28</v>
      </c>
      <c r="V17" s="64" t="s">
        <v>27</v>
      </c>
      <c r="W17" s="64" t="s">
        <v>26</v>
      </c>
      <c r="X17" s="64" t="s">
        <v>25</v>
      </c>
      <c r="Y17" s="64" t="s">
        <v>24</v>
      </c>
      <c r="Z17" s="66" t="s">
        <v>23</v>
      </c>
      <c r="AA17" s="48" t="s">
        <v>3</v>
      </c>
      <c r="AB17" s="67" t="s">
        <v>34</v>
      </c>
      <c r="AC17" s="18"/>
    </row>
    <row r="18" spans="2:29" ht="34.5" customHeight="1" x14ac:dyDescent="0.2">
      <c r="B18" s="106" t="s">
        <v>152</v>
      </c>
      <c r="C18" s="107" t="s">
        <v>153</v>
      </c>
      <c r="D18" s="78" t="s">
        <v>154</v>
      </c>
      <c r="E18" s="78" t="s">
        <v>156</v>
      </c>
      <c r="F18" s="79" t="s">
        <v>148</v>
      </c>
      <c r="G18" s="80" t="s">
        <v>155</v>
      </c>
      <c r="H18" s="81" t="s">
        <v>133</v>
      </c>
      <c r="I18" s="82" t="s">
        <v>64</v>
      </c>
      <c r="J18" s="83" t="s">
        <v>61</v>
      </c>
      <c r="K18" s="84" t="s">
        <v>62</v>
      </c>
      <c r="L18" s="114">
        <v>1413346115</v>
      </c>
      <c r="M18" s="85">
        <v>1073323725</v>
      </c>
      <c r="N18" s="86">
        <v>1068844639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15529922</v>
      </c>
      <c r="W18" s="88">
        <v>205419685</v>
      </c>
      <c r="X18" s="88"/>
      <c r="Y18" s="88"/>
      <c r="Z18" s="89"/>
      <c r="AA18" s="90">
        <f>SUM(O18:Z18)</f>
        <v>220949607</v>
      </c>
      <c r="AB18" s="91">
        <f>+N18-AA18</f>
        <v>847895032</v>
      </c>
      <c r="AC18" s="3"/>
    </row>
    <row r="19" spans="2:29" ht="18" customHeight="1" x14ac:dyDescent="0.2">
      <c r="B19" s="106"/>
      <c r="C19" s="107"/>
      <c r="D19" s="78"/>
      <c r="E19" s="78"/>
      <c r="F19" s="79"/>
      <c r="G19" s="80"/>
      <c r="H19" s="81"/>
      <c r="I19" s="82"/>
      <c r="J19" s="83"/>
      <c r="K19" s="84"/>
      <c r="L19" s="114"/>
      <c r="M19" s="85"/>
      <c r="N19" s="86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9"/>
      <c r="Z19" s="89"/>
      <c r="AA19" s="90"/>
      <c r="AB19" s="91"/>
      <c r="AC19" s="3"/>
    </row>
    <row r="20" spans="2:29" ht="18" customHeight="1" x14ac:dyDescent="0.2">
      <c r="B20" s="106"/>
      <c r="C20" s="107"/>
      <c r="D20" s="78"/>
      <c r="E20" s="78"/>
      <c r="F20" s="79"/>
      <c r="G20" s="80"/>
      <c r="H20" s="81"/>
      <c r="I20" s="82"/>
      <c r="J20" s="83"/>
      <c r="K20" s="84"/>
      <c r="L20" s="114"/>
      <c r="M20" s="85"/>
      <c r="N20" s="86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9"/>
      <c r="AA20" s="90"/>
      <c r="AB20" s="91"/>
      <c r="AC20" s="3"/>
    </row>
    <row r="21" spans="2:29" ht="18" customHeight="1" thickBot="1" x14ac:dyDescent="0.25">
      <c r="B21" s="108"/>
      <c r="C21" s="109"/>
      <c r="D21" s="92"/>
      <c r="E21" s="92"/>
      <c r="F21" s="93"/>
      <c r="G21" s="94"/>
      <c r="H21" s="95"/>
      <c r="I21" s="96"/>
      <c r="J21" s="97"/>
      <c r="K21" s="98"/>
      <c r="L21" s="115"/>
      <c r="M21" s="99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/>
      <c r="AB21" s="105"/>
      <c r="AC21" s="3"/>
    </row>
    <row r="22" spans="2:29" s="18" customFormat="1" ht="31.5" customHeight="1" thickBot="1" x14ac:dyDescent="0.25">
      <c r="B22" s="19" t="s">
        <v>40</v>
      </c>
      <c r="C22" s="49"/>
      <c r="D22" s="21"/>
      <c r="E22" s="20"/>
      <c r="F22" s="22"/>
      <c r="G22" s="60"/>
      <c r="H22" s="62"/>
      <c r="I22" s="60"/>
      <c r="J22" s="23"/>
      <c r="K22" s="57"/>
      <c r="L22" s="58">
        <f t="shared" ref="L22:AB22" si="0">SUBTOTAL(9,L18:L21)</f>
        <v>1413346115</v>
      </c>
      <c r="M22" s="58">
        <f t="shared" si="0"/>
        <v>1073323725</v>
      </c>
      <c r="N22" s="55">
        <f t="shared" si="0"/>
        <v>1068844639</v>
      </c>
      <c r="O22" s="110">
        <f t="shared" si="0"/>
        <v>0</v>
      </c>
      <c r="P22" s="110">
        <f t="shared" si="0"/>
        <v>0</v>
      </c>
      <c r="Q22" s="110">
        <f t="shared" si="0"/>
        <v>0</v>
      </c>
      <c r="R22" s="110">
        <f t="shared" si="0"/>
        <v>0</v>
      </c>
      <c r="S22" s="110">
        <f t="shared" si="0"/>
        <v>0</v>
      </c>
      <c r="T22" s="110">
        <f t="shared" si="0"/>
        <v>0</v>
      </c>
      <c r="U22" s="110">
        <f t="shared" si="0"/>
        <v>0</v>
      </c>
      <c r="V22" s="110">
        <f t="shared" si="0"/>
        <v>15529922</v>
      </c>
      <c r="W22" s="110">
        <f t="shared" si="0"/>
        <v>205419685</v>
      </c>
      <c r="X22" s="110">
        <f t="shared" si="0"/>
        <v>0</v>
      </c>
      <c r="Y22" s="110">
        <f t="shared" si="0"/>
        <v>0</v>
      </c>
      <c r="Z22" s="111">
        <f t="shared" si="0"/>
        <v>0</v>
      </c>
      <c r="AA22" s="112">
        <f t="shared" si="0"/>
        <v>220949607</v>
      </c>
      <c r="AB22" s="113">
        <f t="shared" si="0"/>
        <v>847895032</v>
      </c>
    </row>
    <row r="23" spans="2:29" s="26" customFormat="1" ht="11.25" x14ac:dyDescent="0.2">
      <c r="B23" s="27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4"/>
      <c r="O23" s="24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51"/>
    </row>
    <row r="24" spans="2:29" s="26" customFormat="1" ht="11.25" hidden="1" x14ac:dyDescent="0.2">
      <c r="B24" s="27"/>
      <c r="C24" s="24"/>
      <c r="D24" s="25"/>
      <c r="E24" s="25"/>
      <c r="F24" s="25"/>
      <c r="G24" s="25"/>
      <c r="H24" s="25"/>
      <c r="I24" s="25"/>
      <c r="J24" s="25"/>
      <c r="K24" s="25"/>
      <c r="L24" s="25">
        <v>402000000</v>
      </c>
      <c r="M24" s="25">
        <v>389411087</v>
      </c>
      <c r="N24" s="25">
        <v>384611087</v>
      </c>
      <c r="O24" s="25">
        <v>0</v>
      </c>
      <c r="P24" s="25">
        <v>0</v>
      </c>
      <c r="Q24" s="25">
        <v>27574500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27574500</v>
      </c>
      <c r="AB24" s="25">
        <v>357036587</v>
      </c>
      <c r="AC24" s="24"/>
    </row>
    <row r="25" spans="2:29" hidden="1" x14ac:dyDescent="0.2">
      <c r="B25" s="30"/>
      <c r="C25" s="31"/>
      <c r="D25" s="32"/>
      <c r="E25" s="33"/>
      <c r="L25" s="117">
        <f t="shared" ref="L25:P25" si="1">+L24-L22</f>
        <v>-1011346115</v>
      </c>
      <c r="M25" s="117">
        <f t="shared" si="1"/>
        <v>-683912638</v>
      </c>
      <c r="N25" s="117">
        <f t="shared" si="1"/>
        <v>-684233552</v>
      </c>
      <c r="O25" s="117">
        <f t="shared" si="1"/>
        <v>0</v>
      </c>
      <c r="P25" s="117">
        <f t="shared" si="1"/>
        <v>0</v>
      </c>
      <c r="Q25" s="117">
        <f>+Q24-Q22</f>
        <v>27574500</v>
      </c>
      <c r="R25" s="117">
        <f t="shared" ref="R25:AB25" si="2">+R24-R22</f>
        <v>0</v>
      </c>
      <c r="S25" s="117">
        <f t="shared" si="2"/>
        <v>0</v>
      </c>
      <c r="T25" s="117">
        <f t="shared" si="2"/>
        <v>0</v>
      </c>
      <c r="U25" s="117">
        <f t="shared" si="2"/>
        <v>0</v>
      </c>
      <c r="V25" s="117">
        <f t="shared" si="2"/>
        <v>-15529922</v>
      </c>
      <c r="W25" s="117">
        <f t="shared" si="2"/>
        <v>-205419685</v>
      </c>
      <c r="X25" s="117">
        <f t="shared" si="2"/>
        <v>0</v>
      </c>
      <c r="Y25" s="117">
        <f t="shared" si="2"/>
        <v>0</v>
      </c>
      <c r="Z25" s="117">
        <f t="shared" si="2"/>
        <v>0</v>
      </c>
      <c r="AA25" s="117">
        <f t="shared" si="2"/>
        <v>-193375107</v>
      </c>
      <c r="AB25" s="117">
        <f t="shared" si="2"/>
        <v>-490858445</v>
      </c>
    </row>
    <row r="26" spans="2:29" x14ac:dyDescent="0.2">
      <c r="B26" s="30"/>
      <c r="C26" s="31"/>
      <c r="D26" s="32"/>
      <c r="N26" s="3"/>
      <c r="O26" s="3"/>
      <c r="AA26" s="5"/>
      <c r="AB26" s="120"/>
    </row>
    <row r="27" spans="2:29" x14ac:dyDescent="0.2">
      <c r="C27" s="31"/>
      <c r="L27" s="5"/>
      <c r="P27" s="5"/>
      <c r="Q27" s="5"/>
      <c r="AA27" s="5"/>
      <c r="AB27" s="5"/>
    </row>
    <row r="28" spans="2:29" x14ac:dyDescent="0.2">
      <c r="C28" s="31"/>
      <c r="N28" s="3"/>
      <c r="O28" s="3"/>
    </row>
    <row r="29" spans="2:29" x14ac:dyDescent="0.2">
      <c r="C29" s="31"/>
      <c r="N29" s="3"/>
      <c r="O29" s="3"/>
    </row>
    <row r="30" spans="2:29" x14ac:dyDescent="0.2">
      <c r="C30" s="31"/>
    </row>
    <row r="31" spans="2:29" x14ac:dyDescent="0.2">
      <c r="C31" s="31"/>
    </row>
    <row r="32" spans="2:29" x14ac:dyDescent="0.2">
      <c r="C32" s="31"/>
    </row>
    <row r="33" spans="2:9" x14ac:dyDescent="0.2">
      <c r="B33" s="30"/>
      <c r="D33" s="31"/>
    </row>
    <row r="34" spans="2:9" x14ac:dyDescent="0.2">
      <c r="B34" s="30"/>
      <c r="D34" s="31"/>
    </row>
    <row r="35" spans="2:9" x14ac:dyDescent="0.2">
      <c r="B35" s="29"/>
      <c r="C35" s="31"/>
      <c r="D35" s="31"/>
    </row>
    <row r="36" spans="2:9" x14ac:dyDescent="0.2">
      <c r="B36" s="30"/>
      <c r="C36" s="31"/>
      <c r="D36" s="31"/>
      <c r="G36" s="34"/>
      <c r="H36" s="34"/>
      <c r="I36" s="34"/>
    </row>
    <row r="37" spans="2:9" x14ac:dyDescent="0.2">
      <c r="B37" s="30"/>
    </row>
    <row r="38" spans="2:9" x14ac:dyDescent="0.2">
      <c r="C38" s="31"/>
      <c r="D38" s="31"/>
    </row>
    <row r="39" spans="2:9" x14ac:dyDescent="0.2">
      <c r="B39" s="30"/>
    </row>
    <row r="40" spans="2:9" x14ac:dyDescent="0.2">
      <c r="B40" s="30"/>
    </row>
    <row r="41" spans="2:9" x14ac:dyDescent="0.2">
      <c r="B41" s="30"/>
    </row>
    <row r="42" spans="2:9" x14ac:dyDescent="0.2">
      <c r="B42" s="30"/>
    </row>
    <row r="43" spans="2:9" x14ac:dyDescent="0.2">
      <c r="B43" s="30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</sheetData>
  <autoFilter ref="B17:AC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B17:AB21">
    <cfRule type="cellIs" dxfId="5" priority="1" operator="lessThan">
      <formula>0</formula>
    </cfRule>
  </conditionalFormatting>
  <conditionalFormatting sqref="AC6:AC13">
    <cfRule type="cellIs" dxfId="4" priority="2" operator="lessThan">
      <formula>0</formula>
    </cfRule>
  </conditionalFormatting>
  <conditionalFormatting sqref="AC23 AC25:AC1048576">
    <cfRule type="cellIs" dxfId="3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Hoja1</vt:lpstr>
      <vt:lpstr>7963 (VIG)</vt:lpstr>
      <vt:lpstr>7989 (VIG)</vt:lpstr>
      <vt:lpstr>8136 (VIG)</vt:lpstr>
      <vt:lpstr>8144 (VIG)</vt:lpstr>
      <vt:lpstr>8150 (VIG)</vt:lpstr>
      <vt:lpstr>8151 (VIG)</vt:lpstr>
      <vt:lpstr>8152 (VIG)</vt:lpstr>
      <vt:lpstr>8161 (VIG)</vt:lpstr>
      <vt:lpstr>8171 (VIG)</vt:lpstr>
      <vt:lpstr>'7963 (VIG)'!Área_de_impresión</vt:lpstr>
      <vt:lpstr>'7989 (VIG)'!Área_de_impresión</vt:lpstr>
      <vt:lpstr>'8136 (VIG)'!Área_de_impresión</vt:lpstr>
      <vt:lpstr>'8144 (VIG)'!Área_de_impresión</vt:lpstr>
      <vt:lpstr>'8150 (VIG)'!Área_de_impresión</vt:lpstr>
      <vt:lpstr>'8151 (VIG)'!Área_de_impresión</vt:lpstr>
      <vt:lpstr>'8152 (VIG)'!Área_de_impresión</vt:lpstr>
      <vt:lpstr>'8161 (VIG)'!Área_de_impresión</vt:lpstr>
      <vt:lpstr>'8171 (VIG)'!Área_de_impresión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Luz Patricia Quintanilla Parra</cp:lastModifiedBy>
  <cp:lastPrinted>2022-03-22T15:04:09Z</cp:lastPrinted>
  <dcterms:created xsi:type="dcterms:W3CDTF">2018-05-03T21:24:38Z</dcterms:created>
  <dcterms:modified xsi:type="dcterms:W3CDTF">2025-01-08T19:38:50Z</dcterms:modified>
</cp:coreProperties>
</file>