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5\PUBLICACION INFORMACION OAP 2025\"/>
    </mc:Choice>
  </mc:AlternateContent>
  <bookViews>
    <workbookView xWindow="-120" yWindow="-120" windowWidth="29040" windowHeight="15840" tabRatio="773"/>
  </bookViews>
  <sheets>
    <sheet name="7963 (VIG)" sheetId="3" r:id="rId1"/>
    <sheet name="7989 (VIG)" sheetId="9" r:id="rId2"/>
    <sheet name="8136 (VIG)" sheetId="10" r:id="rId3"/>
    <sheet name="8144 (VIG)" sheetId="11" r:id="rId4"/>
    <sheet name="8150 (VIG)" sheetId="12" r:id="rId5"/>
    <sheet name="8151 (VIG)" sheetId="13" r:id="rId6"/>
    <sheet name="8152 (VIG)" sheetId="14" r:id="rId7"/>
    <sheet name="8161 (VIG)" sheetId="15" r:id="rId8"/>
    <sheet name="8171 (VIG)" sheetId="16" r:id="rId9"/>
  </sheets>
  <externalReferences>
    <externalReference r:id="rId10"/>
  </externalReferences>
  <definedNames>
    <definedName name="_xlnm._FilterDatabase" localSheetId="0" hidden="1">'7963 (VIG)'!$B$17:$Y$21</definedName>
    <definedName name="_xlnm._FilterDatabase" localSheetId="1" hidden="1">'7989 (VIG)'!$B$17:$Y$21</definedName>
    <definedName name="_xlnm._FilterDatabase" localSheetId="2" hidden="1">'8136 (VIG)'!$B$17:$Y$21</definedName>
    <definedName name="_xlnm._FilterDatabase" localSheetId="3" hidden="1">'8144 (VIG)'!$B$17:$Y$21</definedName>
    <definedName name="_xlnm._FilterDatabase" localSheetId="4" hidden="1">'8150 (VIG)'!$B$17:$Y$21</definedName>
    <definedName name="_xlnm._FilterDatabase" localSheetId="5" hidden="1">'8151 (VIG)'!$B$17:$Y$22</definedName>
    <definedName name="_xlnm._FilterDatabase" localSheetId="6" hidden="1">'8152 (VIG)'!$B$17:$Y$21</definedName>
    <definedName name="_xlnm._FilterDatabase" localSheetId="7" hidden="1">'8161 (VIG)'!$B$17:$Y$21</definedName>
    <definedName name="_xlnm._FilterDatabase" localSheetId="8" hidden="1">'8171 (VIG)'!$B$17:$Y$21</definedName>
    <definedName name="_xlnm.Print_Area" localSheetId="0">'7963 (VIG)'!$B$2:$Z$24</definedName>
    <definedName name="_xlnm.Print_Area" localSheetId="1">'7989 (VIG)'!$B$2:$Z$24</definedName>
    <definedName name="_xlnm.Print_Area" localSheetId="2">'8136 (VIG)'!$B$2:$Z$24</definedName>
    <definedName name="_xlnm.Print_Area" localSheetId="3">'8144 (VIG)'!$B$2:$Z$24</definedName>
    <definedName name="_xlnm.Print_Area" localSheetId="4">'8150 (VIG)'!$B$2:$Z$24</definedName>
    <definedName name="_xlnm.Print_Area" localSheetId="5">'8151 (VIG)'!$B$2:$Z$25</definedName>
    <definedName name="_xlnm.Print_Area" localSheetId="6">'8152 (VIG)'!$B$2:$Z$24</definedName>
    <definedName name="_xlnm.Print_Area" localSheetId="7">'8161 (VIG)'!$B$2:$Z$24</definedName>
    <definedName name="_xlnm.Print_Area" localSheetId="8">'8171 (VIG)'!$B$2:$Z$24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5" l="1"/>
  <c r="I18" i="15"/>
  <c r="I18" i="14"/>
  <c r="D15" i="14"/>
  <c r="X18" i="13"/>
  <c r="X19" i="13"/>
  <c r="X20" i="13"/>
  <c r="I20" i="13"/>
  <c r="I18" i="13"/>
  <c r="D15" i="12"/>
  <c r="I18" i="12"/>
  <c r="I19" i="11"/>
  <c r="I18" i="11"/>
  <c r="I18" i="10"/>
  <c r="E15" i="10"/>
  <c r="W22" i="16" l="1"/>
  <c r="W25" i="16" s="1"/>
  <c r="V22" i="16"/>
  <c r="V25" i="16" s="1"/>
  <c r="U22" i="16"/>
  <c r="U25" i="16" s="1"/>
  <c r="T22" i="16"/>
  <c r="T25" i="16" s="1"/>
  <c r="S22" i="16"/>
  <c r="S25" i="16" s="1"/>
  <c r="R22" i="16"/>
  <c r="R25" i="16" s="1"/>
  <c r="Q22" i="16"/>
  <c r="Q25" i="16" s="1"/>
  <c r="P22" i="16"/>
  <c r="P25" i="16" s="1"/>
  <c r="O22" i="16"/>
  <c r="O25" i="16" s="1"/>
  <c r="N22" i="16"/>
  <c r="N25" i="16" s="1"/>
  <c r="M22" i="16"/>
  <c r="M25" i="16" s="1"/>
  <c r="L22" i="16"/>
  <c r="L25" i="16" s="1"/>
  <c r="K22" i="16"/>
  <c r="K25" i="16" s="1"/>
  <c r="J22" i="16"/>
  <c r="J25" i="16" s="1"/>
  <c r="I22" i="16"/>
  <c r="I25" i="16" s="1"/>
  <c r="X18" i="16"/>
  <c r="Y18" i="16" s="1"/>
  <c r="Y22" i="16" s="1"/>
  <c r="Y25" i="16" s="1"/>
  <c r="F15" i="16"/>
  <c r="G15" i="16" s="1"/>
  <c r="X22" i="16" l="1"/>
  <c r="X25" i="16" s="1"/>
  <c r="H15" i="16"/>
  <c r="W22" i="15" l="1"/>
  <c r="W25" i="15" s="1"/>
  <c r="V22" i="15"/>
  <c r="V25" i="15" s="1"/>
  <c r="U22" i="15"/>
  <c r="U25" i="15" s="1"/>
  <c r="T22" i="15"/>
  <c r="T25" i="15" s="1"/>
  <c r="S22" i="15"/>
  <c r="S25" i="15" s="1"/>
  <c r="R22" i="15"/>
  <c r="R25" i="15" s="1"/>
  <c r="Q22" i="15"/>
  <c r="Q25" i="15" s="1"/>
  <c r="P22" i="15"/>
  <c r="P25" i="15" s="1"/>
  <c r="O22" i="15"/>
  <c r="O25" i="15" s="1"/>
  <c r="N22" i="15"/>
  <c r="N25" i="15" s="1"/>
  <c r="M22" i="15"/>
  <c r="M25" i="15" s="1"/>
  <c r="L22" i="15"/>
  <c r="L25" i="15" s="1"/>
  <c r="K22" i="15"/>
  <c r="K25" i="15" s="1"/>
  <c r="J22" i="15"/>
  <c r="J25" i="15" s="1"/>
  <c r="I22" i="15"/>
  <c r="I25" i="15" s="1"/>
  <c r="X18" i="15"/>
  <c r="Y18" i="15" s="1"/>
  <c r="Y22" i="15" s="1"/>
  <c r="Y25" i="15" s="1"/>
  <c r="F15" i="15"/>
  <c r="G15" i="15" s="1"/>
  <c r="X22" i="15" l="1"/>
  <c r="X25" i="15" s="1"/>
  <c r="H15" i="15"/>
  <c r="W22" i="14" l="1"/>
  <c r="W25" i="14" s="1"/>
  <c r="V22" i="14"/>
  <c r="V25" i="14" s="1"/>
  <c r="U22" i="14"/>
  <c r="U25" i="14" s="1"/>
  <c r="T22" i="14"/>
  <c r="T25" i="14" s="1"/>
  <c r="S22" i="14"/>
  <c r="S25" i="14" s="1"/>
  <c r="R22" i="14"/>
  <c r="R25" i="14" s="1"/>
  <c r="Q22" i="14"/>
  <c r="Q25" i="14" s="1"/>
  <c r="P22" i="14"/>
  <c r="P25" i="14" s="1"/>
  <c r="O22" i="14"/>
  <c r="O25" i="14" s="1"/>
  <c r="N22" i="14"/>
  <c r="N25" i="14" s="1"/>
  <c r="M22" i="14"/>
  <c r="M25" i="14" s="1"/>
  <c r="L22" i="14"/>
  <c r="L25" i="14" s="1"/>
  <c r="K22" i="14"/>
  <c r="K25" i="14" s="1"/>
  <c r="J22" i="14"/>
  <c r="J25" i="14" s="1"/>
  <c r="I22" i="14"/>
  <c r="I25" i="14" s="1"/>
  <c r="X18" i="14"/>
  <c r="Y18" i="14" s="1"/>
  <c r="Y22" i="14" s="1"/>
  <c r="Y25" i="14" s="1"/>
  <c r="F15" i="14"/>
  <c r="G15" i="14" s="1"/>
  <c r="X20" i="12"/>
  <c r="Y20" i="12" s="1"/>
  <c r="Y20" i="13"/>
  <c r="Y19" i="13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K23" i="13"/>
  <c r="K26" i="13" s="1"/>
  <c r="J23" i="13"/>
  <c r="J26" i="13" s="1"/>
  <c r="I23" i="13"/>
  <c r="I26" i="13" s="1"/>
  <c r="Y18" i="13"/>
  <c r="F15" i="13"/>
  <c r="G15" i="13" s="1"/>
  <c r="V25" i="12"/>
  <c r="W22" i="12"/>
  <c r="W25" i="12" s="1"/>
  <c r="V22" i="12"/>
  <c r="U22" i="12"/>
  <c r="U25" i="12" s="1"/>
  <c r="T22" i="12"/>
  <c r="T25" i="12" s="1"/>
  <c r="S22" i="12"/>
  <c r="S25" i="12" s="1"/>
  <c r="R22" i="12"/>
  <c r="R25" i="12" s="1"/>
  <c r="Q22" i="12"/>
  <c r="Q25" i="12" s="1"/>
  <c r="P22" i="12"/>
  <c r="P25" i="12" s="1"/>
  <c r="O22" i="12"/>
  <c r="O25" i="12" s="1"/>
  <c r="N22" i="12"/>
  <c r="N25" i="12" s="1"/>
  <c r="M22" i="12"/>
  <c r="M25" i="12" s="1"/>
  <c r="L22" i="12"/>
  <c r="L25" i="12" s="1"/>
  <c r="K22" i="12"/>
  <c r="K25" i="12" s="1"/>
  <c r="J22" i="12"/>
  <c r="J25" i="12" s="1"/>
  <c r="I22" i="12"/>
  <c r="I25" i="12" s="1"/>
  <c r="X19" i="12"/>
  <c r="Y19" i="12" s="1"/>
  <c r="X18" i="12"/>
  <c r="F15" i="12"/>
  <c r="G15" i="12" s="1"/>
  <c r="W22" i="11"/>
  <c r="W25" i="11" s="1"/>
  <c r="V22" i="11"/>
  <c r="V25" i="11" s="1"/>
  <c r="U22" i="11"/>
  <c r="U25" i="11" s="1"/>
  <c r="T22" i="11"/>
  <c r="T25" i="11" s="1"/>
  <c r="S22" i="11"/>
  <c r="S25" i="11" s="1"/>
  <c r="R22" i="11"/>
  <c r="R25" i="11" s="1"/>
  <c r="Q22" i="11"/>
  <c r="Q25" i="11" s="1"/>
  <c r="P22" i="11"/>
  <c r="P25" i="11" s="1"/>
  <c r="O22" i="11"/>
  <c r="O25" i="11" s="1"/>
  <c r="N22" i="11"/>
  <c r="N25" i="11" s="1"/>
  <c r="M22" i="11"/>
  <c r="M25" i="11" s="1"/>
  <c r="L22" i="11"/>
  <c r="L25" i="11" s="1"/>
  <c r="K22" i="11"/>
  <c r="K25" i="11" s="1"/>
  <c r="J22" i="11"/>
  <c r="J25" i="11" s="1"/>
  <c r="I22" i="11"/>
  <c r="I25" i="11" s="1"/>
  <c r="X19" i="11"/>
  <c r="Y19" i="11" s="1"/>
  <c r="X18" i="11"/>
  <c r="F15" i="11"/>
  <c r="G15" i="11" s="1"/>
  <c r="W22" i="10"/>
  <c r="W25" i="10" s="1"/>
  <c r="V22" i="10"/>
  <c r="V25" i="10" s="1"/>
  <c r="U22" i="10"/>
  <c r="U25" i="10" s="1"/>
  <c r="T22" i="10"/>
  <c r="T25" i="10" s="1"/>
  <c r="S22" i="10"/>
  <c r="S25" i="10" s="1"/>
  <c r="R22" i="10"/>
  <c r="R25" i="10" s="1"/>
  <c r="Q22" i="10"/>
  <c r="Q25" i="10" s="1"/>
  <c r="P22" i="10"/>
  <c r="P25" i="10" s="1"/>
  <c r="O22" i="10"/>
  <c r="O25" i="10" s="1"/>
  <c r="N22" i="10"/>
  <c r="N25" i="10" s="1"/>
  <c r="M22" i="10"/>
  <c r="M25" i="10" s="1"/>
  <c r="L22" i="10"/>
  <c r="L25" i="10" s="1"/>
  <c r="K22" i="10"/>
  <c r="K25" i="10" s="1"/>
  <c r="J22" i="10"/>
  <c r="J25" i="10" s="1"/>
  <c r="I22" i="10"/>
  <c r="I25" i="10" s="1"/>
  <c r="X19" i="10"/>
  <c r="Y19" i="10" s="1"/>
  <c r="X18" i="10"/>
  <c r="F15" i="10"/>
  <c r="G15" i="10" s="1"/>
  <c r="W22" i="9"/>
  <c r="W25" i="9" s="1"/>
  <c r="V22" i="9"/>
  <c r="V25" i="9" s="1"/>
  <c r="U22" i="9"/>
  <c r="U25" i="9" s="1"/>
  <c r="T22" i="9"/>
  <c r="T25" i="9" s="1"/>
  <c r="S22" i="9"/>
  <c r="S25" i="9" s="1"/>
  <c r="R22" i="9"/>
  <c r="R25" i="9" s="1"/>
  <c r="Q22" i="9"/>
  <c r="Q25" i="9" s="1"/>
  <c r="P22" i="9"/>
  <c r="P25" i="9" s="1"/>
  <c r="O22" i="9"/>
  <c r="O25" i="9" s="1"/>
  <c r="N22" i="9"/>
  <c r="N25" i="9" s="1"/>
  <c r="M22" i="9"/>
  <c r="M25" i="9" s="1"/>
  <c r="L22" i="9"/>
  <c r="L25" i="9" s="1"/>
  <c r="K22" i="9"/>
  <c r="K25" i="9" s="1"/>
  <c r="J22" i="9"/>
  <c r="J25" i="9" s="1"/>
  <c r="I22" i="9"/>
  <c r="I25" i="9" s="1"/>
  <c r="X19" i="9"/>
  <c r="Y19" i="9" s="1"/>
  <c r="X18" i="9"/>
  <c r="Y18" i="9" s="1"/>
  <c r="F15" i="9"/>
  <c r="G15" i="9" s="1"/>
  <c r="X22" i="10" l="1"/>
  <c r="X25" i="10" s="1"/>
  <c r="X22" i="9"/>
  <c r="X25" i="9" s="1"/>
  <c r="Y22" i="9"/>
  <c r="Y25" i="9" s="1"/>
  <c r="Y18" i="10"/>
  <c r="Y22" i="10" s="1"/>
  <c r="Y25" i="10" s="1"/>
  <c r="X22" i="12"/>
  <c r="X25" i="12" s="1"/>
  <c r="X22" i="11"/>
  <c r="X25" i="11" s="1"/>
  <c r="X23" i="13"/>
  <c r="X26" i="13" s="1"/>
  <c r="H15" i="14"/>
  <c r="X22" i="14"/>
  <c r="X25" i="14" s="1"/>
  <c r="H15" i="13"/>
  <c r="Y23" i="13"/>
  <c r="Y26" i="13" s="1"/>
  <c r="H15" i="12"/>
  <c r="Y18" i="12"/>
  <c r="Y22" i="12" s="1"/>
  <c r="Y25" i="12" s="1"/>
  <c r="H15" i="11"/>
  <c r="Y18" i="11"/>
  <c r="Y22" i="11" s="1"/>
  <c r="Y25" i="11" s="1"/>
  <c r="H15" i="10"/>
  <c r="H15" i="9"/>
  <c r="X18" i="3" l="1"/>
  <c r="Y18" i="3" s="1"/>
  <c r="X19" i="3" l="1"/>
  <c r="Y19" i="3" s="1"/>
  <c r="I22" i="3" l="1"/>
  <c r="Y22" i="3"/>
  <c r="X22" i="3"/>
  <c r="W22" i="3"/>
  <c r="W25" i="3" s="1"/>
  <c r="V22" i="3"/>
  <c r="V25" i="3" s="1"/>
  <c r="U22" i="3"/>
  <c r="U25" i="3" s="1"/>
  <c r="T22" i="3"/>
  <c r="T25" i="3" s="1"/>
  <c r="S22" i="3"/>
  <c r="S25" i="3" s="1"/>
  <c r="R22" i="3"/>
  <c r="R25" i="3" s="1"/>
  <c r="Q22" i="3"/>
  <c r="Q25" i="3" s="1"/>
  <c r="P22" i="3"/>
  <c r="P25" i="3" s="1"/>
  <c r="O22" i="3"/>
  <c r="O25" i="3" s="1"/>
  <c r="N22" i="3"/>
  <c r="M22" i="3"/>
  <c r="L22" i="3"/>
  <c r="K22" i="3"/>
  <c r="J22" i="3"/>
  <c r="L25" i="3" l="1"/>
  <c r="M25" i="3"/>
  <c r="N25" i="3"/>
  <c r="I25" i="3"/>
  <c r="Y25" i="3"/>
  <c r="X25" i="3"/>
  <c r="J25" i="3"/>
  <c r="K25" i="3"/>
  <c r="F15" i="3"/>
  <c r="G15" i="3" l="1"/>
  <c r="H15" i="3" s="1"/>
</calcChain>
</file>

<file path=xl/sharedStrings.xml><?xml version="1.0" encoding="utf-8"?>
<sst xmlns="http://schemas.openxmlformats.org/spreadsheetml/2006/main" count="668" uniqueCount="160">
  <si>
    <t>Producto PMR</t>
  </si>
  <si>
    <t>Valor CDP's</t>
  </si>
  <si>
    <t>Valor CRP's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</si>
  <si>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</si>
  <si>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</si>
  <si>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</si>
  <si>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</si>
  <si>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</si>
  <si>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</si>
  <si>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</si>
  <si>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</si>
  <si>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</si>
  <si>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</si>
  <si>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</si>
  <si>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</si>
  <si>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</si>
  <si>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</si>
  <si>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</si>
  <si>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</si>
  <si>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</si>
  <si>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</si>
  <si>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</si>
  <si>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</si>
  <si>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</si>
  <si>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</si>
  <si>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</si>
  <si>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</si>
  <si>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</si>
  <si>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</si>
  <si>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</si>
  <si>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</si>
  <si>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</si>
  <si>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</si>
  <si>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</si>
  <si>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</si>
  <si>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</si>
  <si>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</si>
  <si>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</si>
  <si>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</si>
  <si>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</si>
  <si>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</si>
  <si>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</si>
  <si>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</si>
  <si>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</si>
  <si>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</si>
  <si>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</si>
  <si>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</si>
  <si>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</si>
  <si>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</si>
  <si>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</si>
  <si>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</si>
  <si>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</si>
  <si>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</si>
  <si>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</si>
  <si>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</si>
  <si>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</si>
  <si>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2024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</si>
  <si>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</si>
  <si>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</si>
  <si>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</si>
  <si>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</si>
  <si>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</si>
  <si>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</si>
  <si>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</si>
  <si>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</si>
  <si>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</si>
  <si>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11: Lograr que las ciudades sean más inclusivas, seguras, resilientes y sostenibles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</si>
  <si>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</si>
  <si>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</si>
  <si>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</si>
  <si>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</si>
  <si>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</si>
  <si>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</si>
  <si>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</si>
  <si>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</si>
  <si>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</si>
  <si>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</si>
  <si>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</si>
  <si>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</si>
  <si>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</si>
  <si>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</si>
  <si>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</si>
  <si>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</si>
  <si>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16: Promover sociedades justas, pacíficas e inclusivas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</si>
  <si>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</si>
  <si>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</si>
  <si>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</si>
  <si>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</si>
  <si>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</si>
  <si>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</si>
  <si>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</si>
  <si>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</si>
  <si>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</si>
  <si>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</si>
  <si>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</si>
  <si>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</si>
  <si>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</si>
  <si>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</si>
  <si>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</si>
  <si>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</si>
  <si>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</si>
  <si>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</si>
  <si>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</si>
  <si>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</si>
  <si>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</si>
  <si>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</si>
  <si>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</si>
  <si>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</si>
  <si>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</si>
  <si>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</si>
  <si>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</si>
  <si>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</si>
  <si>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</si>
  <si>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</si>
  <si>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</si>
  <si>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</si>
  <si>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</si>
  <si>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</si>
  <si>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</si>
  <si>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</si>
  <si>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</si>
  <si>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</si>
  <si>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</si>
  <si>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</si>
  <si>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</si>
  <si>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4: Garantizar una educación inclusiva, equitativa y de calidad y promover oportunidades de aprendizaje durante toda la vida para todos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</si>
  <si>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</si>
  <si>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</si>
  <si>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</si>
  <si>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</si>
  <si>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</si>
  <si>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</si>
  <si>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8152-Desarrollo acciones de intervención para la protección y conservación de los valores del paisaje histórico, urbano y rural de los espacios patrimoniales de Bogotá D.C.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</si>
  <si>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</si>
  <si>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</si>
  <si>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</si>
  <si>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</si>
  <si>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</si>
  <si>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</si>
  <si>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</si>
  <si>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</si>
  <si>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</si>
  <si>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</si>
  <si>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</si>
  <si>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</si>
  <si>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</si>
  <si>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</si>
  <si>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</si>
  <si>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</si>
  <si>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</si>
  <si>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</si>
  <si>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</si>
  <si>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</si>
  <si>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</si>
  <si>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</si>
  <si>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</si>
  <si>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</si>
  <si>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</si>
  <si>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</si>
  <si>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 xml:space="preserve">8144-Desarrollo de procesos de valoración, identificación, documentación y registro de prácticas y manifestaciones del patrimonio vivo en Bogotá D.C.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</si>
</sst>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32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166" fontId="42" fillId="39" borderId="38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4" xfId="0" applyNumberFormat="1" applyFont="1" applyFill="1" applyBorder="1" applyAlignment="1">
      <alignment horizontal="center" vertical="center" wrapText="1"/>
    </xf>
    <xf numFmtId="3" fontId="42" fillId="39" borderId="36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6" xfId="1" applyNumberFormat="1" applyFont="1" applyFill="1" applyBorder="1" applyAlignment="1">
      <alignment horizontal="right" vertical="center" wrapText="1"/>
    </xf>
    <xf numFmtId="167" fontId="42" fillId="39" borderId="39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2" xfId="0" applyFont="1" applyFill="1" applyBorder="1" applyAlignment="1">
      <alignment horizontal="center" vertical="center" wrapText="1"/>
    </xf>
    <xf numFmtId="166" fontId="42" fillId="39" borderId="32" xfId="1" applyNumberFormat="1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5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6" xfId="0" applyFont="1" applyFill="1" applyBorder="1" applyAlignment="1">
      <alignment vertical="center" wrapText="1"/>
    </xf>
    <xf numFmtId="0" fontId="45" fillId="6" borderId="55" xfId="0" applyFont="1" applyFill="1" applyBorder="1" applyAlignment="1">
      <alignment vertical="center"/>
    </xf>
    <xf numFmtId="0" fontId="45" fillId="6" borderId="56" xfId="0" applyFont="1" applyFill="1" applyBorder="1" applyAlignment="1">
      <alignment vertical="center"/>
    </xf>
    <xf numFmtId="0" fontId="45" fillId="6" borderId="57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43" xfId="0" applyFont="1" applyFill="1" applyBorder="1" applyAlignment="1">
      <alignment horizontal="left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53" xfId="0" applyFont="1" applyFill="1" applyBorder="1" applyAlignment="1">
      <alignment horizontal="left" vertical="center" wrapText="1"/>
    </xf>
    <xf numFmtId="3" fontId="40" fillId="40" borderId="40" xfId="0" applyNumberFormat="1" applyFont="1" applyFill="1" applyBorder="1" applyAlignment="1">
      <alignment horizontal="center" vertical="center" wrapText="1"/>
    </xf>
    <xf numFmtId="3" fontId="40" fillId="40" borderId="41" xfId="0" applyNumberFormat="1" applyFont="1" applyFill="1" applyBorder="1" applyAlignment="1">
      <alignment horizontal="center" vertical="center" wrapText="1"/>
    </xf>
    <xf numFmtId="3" fontId="40" fillId="40" borderId="42" xfId="0" applyNumberFormat="1" applyFont="1" applyFill="1" applyBorder="1" applyAlignment="1">
      <alignment horizontal="center" vertical="center"/>
    </xf>
    <xf numFmtId="3" fontId="40" fillId="40" borderId="41" xfId="0" applyNumberFormat="1" applyFont="1" applyFill="1" applyBorder="1" applyAlignment="1">
      <alignment horizontal="center" vertical="center"/>
    </xf>
    <xf numFmtId="3" fontId="40" fillId="40" borderId="43" xfId="0" applyNumberFormat="1" applyFont="1" applyFill="1" applyBorder="1" applyAlignment="1">
      <alignment horizontal="center" vertical="center"/>
    </xf>
    <xf numFmtId="3" fontId="40" fillId="40" borderId="44" xfId="0" applyNumberFormat="1" applyFont="1" applyFill="1" applyBorder="1" applyAlignment="1">
      <alignment horizontal="center" vertical="center"/>
    </xf>
    <xf numFmtId="3" fontId="40" fillId="40" borderId="45" xfId="0" applyNumberFormat="1" applyFont="1" applyFill="1" applyBorder="1" applyAlignment="1">
      <alignment horizontal="center" vertical="center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9" xfId="0" applyFont="1" applyFill="1" applyBorder="1" applyAlignment="1">
      <alignment horizontal="left" vertical="center" wrapText="1"/>
    </xf>
    <xf numFmtId="0" fontId="40" fillId="38" borderId="46" xfId="0" applyFont="1" applyFill="1" applyBorder="1" applyAlignment="1">
      <alignment horizontal="left" vertical="center" wrapText="1"/>
    </xf>
    <xf numFmtId="0" fontId="40" fillId="38" borderId="54" xfId="0" applyFont="1" applyFill="1" applyBorder="1" applyAlignment="1">
      <alignment horizontal="left" vertical="center" wrapText="1"/>
    </xf>
    <xf numFmtId="3" fontId="40" fillId="40" borderId="46" xfId="0" applyNumberFormat="1" applyFont="1" applyFill="1" applyBorder="1" applyAlignment="1">
      <alignment horizontal="center" vertical="center" wrapText="1"/>
    </xf>
    <xf numFmtId="3" fontId="40" fillId="40" borderId="47" xfId="0" applyNumberFormat="1" applyFont="1" applyFill="1" applyBorder="1" applyAlignment="1">
      <alignment horizontal="center" vertical="center" wrapText="1"/>
    </xf>
    <xf numFmtId="3" fontId="40" fillId="40" borderId="48" xfId="0" applyNumberFormat="1" applyFont="1" applyFill="1" applyBorder="1" applyAlignment="1">
      <alignment horizontal="center" vertical="center"/>
    </xf>
    <xf numFmtId="3" fontId="40" fillId="40" borderId="47" xfId="0" applyNumberFormat="1" applyFont="1" applyFill="1" applyBorder="1" applyAlignment="1">
      <alignment horizontal="center" vertical="center"/>
    </xf>
    <xf numFmtId="3" fontId="40" fillId="40" borderId="49" xfId="0" applyNumberFormat="1" applyFont="1" applyFill="1" applyBorder="1" applyAlignment="1">
      <alignment horizontal="center" vertical="center"/>
    </xf>
    <xf numFmtId="3" fontId="40" fillId="40" borderId="50" xfId="0" applyNumberFormat="1" applyFont="1" applyFill="1" applyBorder="1" applyAlignment="1">
      <alignment horizontal="center" vertical="center"/>
    </xf>
    <xf numFmtId="3" fontId="40" fillId="40" borderId="51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left" vertical="center" wrapText="1"/>
    </xf>
    <xf numFmtId="3" fontId="40" fillId="38" borderId="41" xfId="72" applyNumberFormat="1" applyFont="1" applyFill="1" applyBorder="1" applyAlignment="1">
      <alignment horizontal="left" vertical="center" wrapText="1"/>
    </xf>
    <xf numFmtId="0" fontId="40" fillId="6" borderId="46" xfId="0" applyFont="1" applyFill="1" applyBorder="1" applyAlignment="1">
      <alignment horizontal="left" vertical="center" wrapText="1"/>
    </xf>
    <xf numFmtId="3" fontId="40" fillId="38" borderId="47" xfId="72" applyNumberFormat="1" applyFont="1" applyFill="1" applyBorder="1" applyAlignment="1">
      <alignment horizontal="left" vertical="center" wrapText="1"/>
    </xf>
    <xf numFmtId="167" fontId="42" fillId="39" borderId="37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4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40" xfId="0" applyNumberFormat="1" applyFont="1" applyFill="1" applyBorder="1" applyAlignment="1">
      <alignment horizontal="right" vertical="center" wrapText="1"/>
    </xf>
    <xf numFmtId="3" fontId="40" fillId="40" borderId="46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3" fontId="40" fillId="40" borderId="62" xfId="0" applyNumberFormat="1" applyFont="1" applyFill="1" applyBorder="1" applyAlignment="1">
      <alignment horizontal="center" vertical="center" wrapText="1"/>
    </xf>
    <xf numFmtId="3" fontId="40" fillId="40" borderId="61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Alignment="1">
      <alignment horizontal="righ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59" xfId="0" applyFont="1" applyFill="1" applyBorder="1" applyAlignment="1">
      <alignment horizontal="left" vertical="center" wrapText="1"/>
    </xf>
    <xf numFmtId="0" fontId="38" fillId="38" borderId="58" xfId="0" applyFont="1" applyFill="1" applyBorder="1" applyAlignment="1">
      <alignment horizontal="left" vertical="center" wrapText="1"/>
    </xf>
    <xf numFmtId="0" fontId="38" fillId="38" borderId="60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Z54"/>
  <sheetViews>
    <sheetView showGridLines="0" tabSelected="1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0.25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0.25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0.25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68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71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57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16</v>
      </c>
      <c r="C10" s="121" t="s">
        <v>58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59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1620787889</v>
      </c>
      <c r="D15" s="49">
        <v>0</v>
      </c>
      <c r="E15" s="49">
        <v>306000000</v>
      </c>
      <c r="F15" s="38">
        <f>D15-E15</f>
        <v>-306000000</v>
      </c>
      <c r="G15" s="42">
        <f>+C15+F15</f>
        <v>1314787889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76</v>
      </c>
      <c r="C18" s="96" t="s">
        <v>60</v>
      </c>
      <c r="D18" s="73" t="s">
        <v>62</v>
      </c>
      <c r="E18" s="73" t="s">
        <v>45</v>
      </c>
      <c r="F18" s="74" t="s">
        <v>64</v>
      </c>
      <c r="G18" s="75" t="s">
        <v>65</v>
      </c>
      <c r="H18" s="76" t="s">
        <v>66</v>
      </c>
      <c r="I18" s="103">
        <v>1156587889</v>
      </c>
      <c r="J18" s="108">
        <v>1142916069</v>
      </c>
      <c r="K18" s="107">
        <v>1142916069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19903422</v>
      </c>
      <c r="T18" s="80">
        <v>107635758</v>
      </c>
      <c r="U18" s="80">
        <v>137625811</v>
      </c>
      <c r="V18" s="81">
        <v>248887169</v>
      </c>
      <c r="W18" s="81">
        <v>239743055</v>
      </c>
      <c r="X18" s="82">
        <f>SUM(L18:W18)</f>
        <v>753795215</v>
      </c>
      <c r="Y18" s="83">
        <f>+K18-X18</f>
        <v>389120854</v>
      </c>
      <c r="Z18" s="3"/>
    </row>
    <row r="19" spans="2:26" ht="34.5" customHeight="1" x14ac:dyDescent="0.2">
      <c r="B19" s="95" t="s">
        <v>76</v>
      </c>
      <c r="C19" s="96" t="s">
        <v>61</v>
      </c>
      <c r="D19" s="73" t="s">
        <v>63</v>
      </c>
      <c r="E19" s="73" t="s">
        <v>43</v>
      </c>
      <c r="F19" s="74" t="s">
        <v>64</v>
      </c>
      <c r="G19" s="75" t="s">
        <v>65</v>
      </c>
      <c r="H19" s="76" t="s">
        <v>66</v>
      </c>
      <c r="I19" s="103">
        <v>158200000</v>
      </c>
      <c r="J19" s="103">
        <v>158200000</v>
      </c>
      <c r="K19" s="78">
        <v>158200000</v>
      </c>
      <c r="L19" s="79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533334</v>
      </c>
      <c r="T19" s="80">
        <v>34000000</v>
      </c>
      <c r="U19" s="80">
        <v>34000000</v>
      </c>
      <c r="V19" s="80">
        <v>34000000</v>
      </c>
      <c r="W19" s="81">
        <v>55666666</v>
      </c>
      <c r="X19" s="82">
        <f>SUM(L19:W19)</f>
        <v>158200000</v>
      </c>
      <c r="Y19" s="83">
        <f>+K19-X19</f>
        <v>0</v>
      </c>
      <c r="Z19" s="3"/>
    </row>
    <row r="20" spans="2:26" ht="34.5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1314787889</v>
      </c>
      <c r="J22" s="53">
        <f t="shared" si="0"/>
        <v>1301116069</v>
      </c>
      <c r="K22" s="52">
        <f t="shared" si="0"/>
        <v>1301116069</v>
      </c>
      <c r="L22" s="99">
        <f>SUBTOTAL(9,L19:L21)</f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20436756</v>
      </c>
      <c r="T22" s="99">
        <f t="shared" si="0"/>
        <v>141635758</v>
      </c>
      <c r="U22" s="99">
        <f t="shared" si="0"/>
        <v>171625811</v>
      </c>
      <c r="V22" s="99">
        <f t="shared" si="0"/>
        <v>282887169</v>
      </c>
      <c r="W22" s="100">
        <f t="shared" si="0"/>
        <v>295409721</v>
      </c>
      <c r="X22" s="101">
        <f t="shared" si="0"/>
        <v>911995215</v>
      </c>
      <c r="Y22" s="102">
        <f t="shared" si="0"/>
        <v>389120854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-912787889</v>
      </c>
      <c r="J25" s="106">
        <f t="shared" si="1"/>
        <v>-911704982</v>
      </c>
      <c r="K25" s="106">
        <f t="shared" si="1"/>
        <v>-916504982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-20436756</v>
      </c>
      <c r="T25" s="106">
        <f t="shared" si="2"/>
        <v>-141635758</v>
      </c>
      <c r="U25" s="106">
        <f t="shared" si="2"/>
        <v>-171625811</v>
      </c>
      <c r="V25" s="106">
        <f t="shared" si="2"/>
        <v>-282887169</v>
      </c>
      <c r="W25" s="106">
        <f t="shared" si="2"/>
        <v>-295409721</v>
      </c>
      <c r="X25" s="106">
        <f t="shared" si="2"/>
        <v>-884420715</v>
      </c>
      <c r="Y25" s="106">
        <f t="shared" si="2"/>
        <v>-32084267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C7:G7"/>
    <mergeCell ref="C8:G8"/>
    <mergeCell ref="B2:B4"/>
    <mergeCell ref="C2:G2"/>
    <mergeCell ref="C3:G3"/>
    <mergeCell ref="C4:G4"/>
    <mergeCell ref="C6:G6"/>
    <mergeCell ref="B14:B15"/>
    <mergeCell ref="C13:E13"/>
    <mergeCell ref="C11:G11"/>
    <mergeCell ref="C9:G9"/>
    <mergeCell ref="C10:G10"/>
  </mergeCells>
  <phoneticPr fontId="37" type="noConversion"/>
  <conditionalFormatting sqref="Z6:Z13 Y17:Y21">
    <cfRule type="cellIs" dxfId="21" priority="47" operator="lessThan">
      <formula>0</formula>
    </cfRule>
  </conditionalFormatting>
  <conditionalFormatting sqref="Z23 Z25:Z1048576">
    <cfRule type="cellIs" dxfId="20" priority="290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4" width="21.28515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88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89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72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16</v>
      </c>
      <c r="C10" s="121" t="s">
        <v>73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74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5432468589</v>
      </c>
      <c r="D15" s="49">
        <v>0</v>
      </c>
      <c r="E15" s="49">
        <v>404000000</v>
      </c>
      <c r="F15" s="38">
        <f>D15-E15</f>
        <v>-404000000</v>
      </c>
      <c r="G15" s="42">
        <f>+C15+F15</f>
        <v>5028468589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75</v>
      </c>
      <c r="C18" s="96" t="s">
        <v>81</v>
      </c>
      <c r="D18" s="73" t="s">
        <v>77</v>
      </c>
      <c r="E18" s="73" t="s">
        <v>84</v>
      </c>
      <c r="F18" s="74" t="s">
        <v>79</v>
      </c>
      <c r="G18" s="75" t="s">
        <v>54</v>
      </c>
      <c r="H18" s="76" t="s">
        <v>83</v>
      </c>
      <c r="I18" s="103">
        <v>1561054549</v>
      </c>
      <c r="J18" s="103">
        <v>1556338408</v>
      </c>
      <c r="K18" s="78">
        <v>1556338408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27903321</v>
      </c>
      <c r="T18" s="80">
        <v>229158923</v>
      </c>
      <c r="U18" s="80">
        <v>286237905</v>
      </c>
      <c r="V18" s="81">
        <v>280872010</v>
      </c>
      <c r="W18" s="81">
        <v>575980758</v>
      </c>
      <c r="X18" s="82">
        <f>SUM(L18:W18)</f>
        <v>1400152917</v>
      </c>
      <c r="Y18" s="83">
        <f>+K18-X18</f>
        <v>156185491</v>
      </c>
      <c r="Z18" s="3"/>
    </row>
    <row r="19" spans="2:26" ht="34.5" customHeight="1" x14ac:dyDescent="0.2">
      <c r="B19" s="95" t="s">
        <v>75</v>
      </c>
      <c r="C19" s="96" t="s">
        <v>82</v>
      </c>
      <c r="D19" s="73" t="s">
        <v>78</v>
      </c>
      <c r="E19" s="73" t="s">
        <v>48</v>
      </c>
      <c r="F19" s="74" t="s">
        <v>80</v>
      </c>
      <c r="G19" s="75" t="s">
        <v>55</v>
      </c>
      <c r="H19" s="76" t="s">
        <v>83</v>
      </c>
      <c r="I19" s="103">
        <v>3467414040</v>
      </c>
      <c r="J19" s="103">
        <v>3217566409</v>
      </c>
      <c r="K19" s="78">
        <v>3217566409</v>
      </c>
      <c r="L19" s="79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1240275</v>
      </c>
      <c r="T19" s="80">
        <v>380051878</v>
      </c>
      <c r="U19" s="80">
        <v>41234629</v>
      </c>
      <c r="V19" s="80">
        <v>41078562</v>
      </c>
      <c r="W19" s="81">
        <v>1053948046</v>
      </c>
      <c r="X19" s="82">
        <f>SUM(L19:W19)</f>
        <v>1517553390</v>
      </c>
      <c r="Y19" s="83">
        <f>+K19-X19</f>
        <v>1700013019</v>
      </c>
      <c r="Z19" s="3"/>
    </row>
    <row r="20" spans="2:26" ht="34.5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5028468589</v>
      </c>
      <c r="J22" s="53">
        <f t="shared" si="0"/>
        <v>4773904817</v>
      </c>
      <c r="K22" s="52">
        <f t="shared" si="0"/>
        <v>4773904817</v>
      </c>
      <c r="L22" s="99">
        <f>SUBTOTAL(9,L19:L21)</f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29143596</v>
      </c>
      <c r="T22" s="99">
        <f t="shared" si="0"/>
        <v>609210801</v>
      </c>
      <c r="U22" s="99">
        <f t="shared" si="0"/>
        <v>327472534</v>
      </c>
      <c r="V22" s="99">
        <f t="shared" si="0"/>
        <v>321950572</v>
      </c>
      <c r="W22" s="100">
        <f t="shared" si="0"/>
        <v>1629928804</v>
      </c>
      <c r="X22" s="101">
        <f t="shared" si="0"/>
        <v>2917706307</v>
      </c>
      <c r="Y22" s="102">
        <f t="shared" si="0"/>
        <v>1856198510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-4626468589</v>
      </c>
      <c r="J25" s="106">
        <f t="shared" si="1"/>
        <v>-4384493730</v>
      </c>
      <c r="K25" s="106">
        <f t="shared" si="1"/>
        <v>-4389293730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-29143596</v>
      </c>
      <c r="T25" s="106">
        <f t="shared" si="2"/>
        <v>-609210801</v>
      </c>
      <c r="U25" s="106">
        <f t="shared" si="2"/>
        <v>-327472534</v>
      </c>
      <c r="V25" s="106">
        <f t="shared" si="2"/>
        <v>-321950572</v>
      </c>
      <c r="W25" s="106">
        <f t="shared" si="2"/>
        <v>-1629928804</v>
      </c>
      <c r="X25" s="106">
        <f t="shared" si="2"/>
        <v>-2890131807</v>
      </c>
      <c r="Y25" s="106">
        <f t="shared" si="2"/>
        <v>-1499161923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7:Y21">
    <cfRule type="cellIs" dxfId="19" priority="1" operator="lessThan">
      <formula>0</formula>
    </cfRule>
  </conditionalFormatting>
  <conditionalFormatting sqref="Z23 Z25:Z1048576">
    <cfRule type="cellIs" dxfId="18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68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71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85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16</v>
      </c>
      <c r="C10" s="121" t="s">
        <v>86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87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1699041295</v>
      </c>
      <c r="D15" s="49">
        <v>0</v>
      </c>
      <c r="E15" s="49">
        <f>200000000+106504653</f>
        <v>306504653</v>
      </c>
      <c r="F15" s="38">
        <f>D15-E15</f>
        <v>-306504653</v>
      </c>
      <c r="G15" s="42">
        <f>+C15+F15</f>
        <v>1392536642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76</v>
      </c>
      <c r="C18" s="96" t="s">
        <v>90</v>
      </c>
      <c r="D18" s="73" t="s">
        <v>63</v>
      </c>
      <c r="E18" s="73" t="s">
        <v>43</v>
      </c>
      <c r="F18" s="74" t="s">
        <v>64</v>
      </c>
      <c r="G18" s="75" t="s">
        <v>53</v>
      </c>
      <c r="H18" s="76" t="s">
        <v>66</v>
      </c>
      <c r="I18" s="103">
        <f>445640653-200000000-106504653</f>
        <v>139136000</v>
      </c>
      <c r="J18" s="108">
        <v>139136000</v>
      </c>
      <c r="K18" s="107">
        <v>139136000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4887833</v>
      </c>
      <c r="T18" s="80">
        <v>26570000</v>
      </c>
      <c r="U18" s="80">
        <v>26570000</v>
      </c>
      <c r="V18" s="81">
        <v>26570000</v>
      </c>
      <c r="W18" s="81">
        <v>51897342</v>
      </c>
      <c r="X18" s="82">
        <f>SUM(L18:W18)</f>
        <v>136495175</v>
      </c>
      <c r="Y18" s="83">
        <f>+K18-X18</f>
        <v>2640825</v>
      </c>
      <c r="Z18" s="3"/>
    </row>
    <row r="19" spans="2:26" ht="34.5" customHeight="1" x14ac:dyDescent="0.2">
      <c r="B19" s="95" t="s">
        <v>92</v>
      </c>
      <c r="C19" s="96" t="s">
        <v>91</v>
      </c>
      <c r="D19" s="73" t="s">
        <v>93</v>
      </c>
      <c r="E19" s="73" t="s">
        <v>47</v>
      </c>
      <c r="F19" s="74" t="s">
        <v>64</v>
      </c>
      <c r="G19" s="75" t="s">
        <v>53</v>
      </c>
      <c r="H19" s="76" t="s">
        <v>66</v>
      </c>
      <c r="I19" s="103">
        <v>1253400642</v>
      </c>
      <c r="J19" s="103">
        <v>1120660085</v>
      </c>
      <c r="K19" s="78">
        <v>1120660085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11132533</v>
      </c>
      <c r="T19" s="80">
        <v>62490237</v>
      </c>
      <c r="U19" s="80">
        <v>77778955</v>
      </c>
      <c r="V19" s="80">
        <v>142021200</v>
      </c>
      <c r="W19" s="81">
        <v>218471654</v>
      </c>
      <c r="X19" s="82">
        <f>SUM(L19:W19)</f>
        <v>511894579</v>
      </c>
      <c r="Y19" s="83">
        <f>+K19-X19</f>
        <v>608765506</v>
      </c>
      <c r="Z19" s="3"/>
    </row>
    <row r="20" spans="2:26" ht="34.5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1392536642</v>
      </c>
      <c r="J22" s="53">
        <f t="shared" si="0"/>
        <v>1259796085</v>
      </c>
      <c r="K22" s="52">
        <f t="shared" si="0"/>
        <v>1259796085</v>
      </c>
      <c r="L22" s="99">
        <f>SUBTOTAL(9,L19:L21)</f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16020366</v>
      </c>
      <c r="T22" s="99">
        <f t="shared" si="0"/>
        <v>89060237</v>
      </c>
      <c r="U22" s="99">
        <f t="shared" si="0"/>
        <v>104348955</v>
      </c>
      <c r="V22" s="99">
        <f t="shared" si="0"/>
        <v>168591200</v>
      </c>
      <c r="W22" s="100">
        <f t="shared" si="0"/>
        <v>270368996</v>
      </c>
      <c r="X22" s="101">
        <f t="shared" si="0"/>
        <v>648389754</v>
      </c>
      <c r="Y22" s="102">
        <f t="shared" si="0"/>
        <v>611406331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-990536642</v>
      </c>
      <c r="J25" s="106">
        <f t="shared" si="1"/>
        <v>-870384998</v>
      </c>
      <c r="K25" s="106">
        <f t="shared" si="1"/>
        <v>-875184998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-16020366</v>
      </c>
      <c r="T25" s="106">
        <f t="shared" si="2"/>
        <v>-89060237</v>
      </c>
      <c r="U25" s="106">
        <f t="shared" si="2"/>
        <v>-104348955</v>
      </c>
      <c r="V25" s="106">
        <f t="shared" si="2"/>
        <v>-168591200</v>
      </c>
      <c r="W25" s="106">
        <f t="shared" si="2"/>
        <v>-270368996</v>
      </c>
      <c r="X25" s="106">
        <f t="shared" si="2"/>
        <v>-620815254</v>
      </c>
      <c r="Y25" s="106">
        <f t="shared" si="2"/>
        <v>-254369744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7:Y21">
    <cfRule type="cellIs" dxfId="17" priority="1" operator="lessThan">
      <formula>0</formula>
    </cfRule>
  </conditionalFormatting>
  <conditionalFormatting sqref="Z23 Z25:Z1048576">
    <cfRule type="cellIs" dxfId="16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68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71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159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15.75" customHeight="1" outlineLevel="1" x14ac:dyDescent="0.2">
      <c r="B10" s="65" t="s">
        <v>16</v>
      </c>
      <c r="C10" s="121" t="s">
        <v>95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94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317329365</v>
      </c>
      <c r="D15" s="49">
        <v>0</v>
      </c>
      <c r="E15" s="49">
        <v>0</v>
      </c>
      <c r="F15" s="38">
        <f>D15-E15</f>
        <v>0</v>
      </c>
      <c r="G15" s="42">
        <f>+C15+F15</f>
        <v>317329365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76</v>
      </c>
      <c r="C18" s="96" t="s">
        <v>97</v>
      </c>
      <c r="D18" s="73" t="s">
        <v>96</v>
      </c>
      <c r="E18" s="73" t="s">
        <v>43</v>
      </c>
      <c r="F18" s="74" t="s">
        <v>99</v>
      </c>
      <c r="G18" s="75" t="s">
        <v>100</v>
      </c>
      <c r="H18" s="76" t="s">
        <v>66</v>
      </c>
      <c r="I18" s="103">
        <f>200000000-127579495</f>
        <v>72420505</v>
      </c>
      <c r="J18" s="108">
        <v>66397840</v>
      </c>
      <c r="K18" s="107">
        <v>66397840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4975244</v>
      </c>
      <c r="U18" s="80">
        <v>7855649</v>
      </c>
      <c r="V18" s="81">
        <v>7855649</v>
      </c>
      <c r="W18" s="81">
        <v>21218600</v>
      </c>
      <c r="X18" s="82">
        <f>SUM(L18:W18)</f>
        <v>41905142</v>
      </c>
      <c r="Y18" s="83">
        <f>+K18-X18</f>
        <v>24492698</v>
      </c>
      <c r="Z18" s="3"/>
    </row>
    <row r="19" spans="2:26" ht="34.5" customHeight="1" x14ac:dyDescent="0.2">
      <c r="B19" s="95" t="s">
        <v>76</v>
      </c>
      <c r="C19" s="96" t="s">
        <v>98</v>
      </c>
      <c r="D19" s="73" t="s">
        <v>96</v>
      </c>
      <c r="E19" s="73" t="s">
        <v>43</v>
      </c>
      <c r="F19" s="74" t="s">
        <v>99</v>
      </c>
      <c r="G19" s="75" t="s">
        <v>100</v>
      </c>
      <c r="H19" s="76" t="s">
        <v>66</v>
      </c>
      <c r="I19" s="103">
        <f>117329365+127579495</f>
        <v>244908860</v>
      </c>
      <c r="J19" s="103">
        <v>241155343</v>
      </c>
      <c r="K19" s="78">
        <v>241155343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7593794</v>
      </c>
      <c r="U19" s="80">
        <v>17765733</v>
      </c>
      <c r="V19" s="80">
        <v>31749620</v>
      </c>
      <c r="W19" s="81">
        <v>103701127</v>
      </c>
      <c r="X19" s="82">
        <f>SUM(L19:W19)</f>
        <v>160810274</v>
      </c>
      <c r="Y19" s="83">
        <f>+K19-X19</f>
        <v>80345069</v>
      </c>
      <c r="Z19" s="3"/>
    </row>
    <row r="20" spans="2:26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13.5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317329365</v>
      </c>
      <c r="J22" s="53">
        <f t="shared" si="0"/>
        <v>307553183</v>
      </c>
      <c r="K22" s="52">
        <f t="shared" si="0"/>
        <v>307553183</v>
      </c>
      <c r="L22" s="99">
        <f>SUBTOTAL(9,L19:L21)</f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0</v>
      </c>
      <c r="T22" s="99">
        <f t="shared" si="0"/>
        <v>12569038</v>
      </c>
      <c r="U22" s="99">
        <f t="shared" si="0"/>
        <v>25621382</v>
      </c>
      <c r="V22" s="99">
        <f t="shared" si="0"/>
        <v>39605269</v>
      </c>
      <c r="W22" s="100">
        <f t="shared" si="0"/>
        <v>124919727</v>
      </c>
      <c r="X22" s="101">
        <f t="shared" si="0"/>
        <v>202715416</v>
      </c>
      <c r="Y22" s="102">
        <f t="shared" si="0"/>
        <v>104837767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84670635</v>
      </c>
      <c r="J25" s="106">
        <f t="shared" si="1"/>
        <v>81857904</v>
      </c>
      <c r="K25" s="106">
        <f t="shared" si="1"/>
        <v>77057904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0</v>
      </c>
      <c r="T25" s="106">
        <f t="shared" si="2"/>
        <v>-12569038</v>
      </c>
      <c r="U25" s="106">
        <f t="shared" si="2"/>
        <v>-25621382</v>
      </c>
      <c r="V25" s="106">
        <f t="shared" si="2"/>
        <v>-39605269</v>
      </c>
      <c r="W25" s="106">
        <f t="shared" si="2"/>
        <v>-124919727</v>
      </c>
      <c r="X25" s="106">
        <f t="shared" si="2"/>
        <v>-175140916</v>
      </c>
      <c r="Y25" s="106">
        <f t="shared" si="2"/>
        <v>252198820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7:Y21">
    <cfRule type="cellIs" dxfId="15" priority="1" operator="lessThan">
      <formula>0</formula>
    </cfRule>
  </conditionalFormatting>
  <conditionalFormatting sqref="Z23 Z25:Z1048576">
    <cfRule type="cellIs" dxfId="14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9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110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111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101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27.75" customHeight="1" outlineLevel="1" x14ac:dyDescent="0.2">
      <c r="B10" s="65" t="s">
        <v>16</v>
      </c>
      <c r="C10" s="131" t="s">
        <v>113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112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3890141275</v>
      </c>
      <c r="D15" s="49">
        <f>299149200+75000000</f>
        <v>374149200</v>
      </c>
      <c r="E15" s="49">
        <v>470125567</v>
      </c>
      <c r="F15" s="38">
        <f>D15-E15</f>
        <v>-95976367</v>
      </c>
      <c r="G15" s="42">
        <f>+C15+F15</f>
        <v>3794164908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156</v>
      </c>
      <c r="C18" s="96" t="s">
        <v>102</v>
      </c>
      <c r="D18" s="73" t="s">
        <v>105</v>
      </c>
      <c r="E18" s="73" t="s">
        <v>116</v>
      </c>
      <c r="F18" s="74" t="s">
        <v>108</v>
      </c>
      <c r="G18" s="75" t="s">
        <v>114</v>
      </c>
      <c r="H18" s="76" t="s">
        <v>66</v>
      </c>
      <c r="I18" s="103">
        <f>3160356732+299149200-109000000-82258064-278867503+75000000</f>
        <v>3064380365</v>
      </c>
      <c r="J18" s="108">
        <v>2905586330</v>
      </c>
      <c r="K18" s="107">
        <v>2905586330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17544654</v>
      </c>
      <c r="T18" s="80">
        <v>229063428</v>
      </c>
      <c r="U18" s="80">
        <v>317215975</v>
      </c>
      <c r="V18" s="81">
        <v>331239293</v>
      </c>
      <c r="W18" s="81">
        <v>869922777</v>
      </c>
      <c r="X18" s="82">
        <f>SUM(L18:W18)</f>
        <v>1764986127</v>
      </c>
      <c r="Y18" s="83">
        <f>+K18-X18</f>
        <v>1140600203</v>
      </c>
      <c r="Z18" s="3"/>
    </row>
    <row r="19" spans="2:26" ht="34.5" customHeight="1" x14ac:dyDescent="0.2">
      <c r="B19" s="95" t="s">
        <v>157</v>
      </c>
      <c r="C19" s="96" t="s">
        <v>103</v>
      </c>
      <c r="D19" s="73" t="s">
        <v>106</v>
      </c>
      <c r="E19" s="73" t="s">
        <v>46</v>
      </c>
      <c r="F19" s="74" t="s">
        <v>109</v>
      </c>
      <c r="G19" s="75" t="s">
        <v>52</v>
      </c>
      <c r="H19" s="76" t="s">
        <v>66</v>
      </c>
      <c r="I19" s="103">
        <v>378235932</v>
      </c>
      <c r="J19" s="103">
        <v>369926497</v>
      </c>
      <c r="K19" s="78">
        <v>369926497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4531529</v>
      </c>
      <c r="T19" s="80">
        <v>26848851</v>
      </c>
      <c r="U19" s="80">
        <v>28502551</v>
      </c>
      <c r="V19" s="80">
        <v>98220605</v>
      </c>
      <c r="W19" s="81">
        <v>177255102</v>
      </c>
      <c r="X19" s="82">
        <f>SUM(L19:W19)</f>
        <v>335358638</v>
      </c>
      <c r="Y19" s="83">
        <f>+K19-X19</f>
        <v>34567859</v>
      </c>
      <c r="Z19" s="3"/>
    </row>
    <row r="20" spans="2:26" ht="34.5" customHeight="1" x14ac:dyDescent="0.2">
      <c r="B20" s="95" t="s">
        <v>158</v>
      </c>
      <c r="C20" s="96" t="s">
        <v>104</v>
      </c>
      <c r="D20" s="73" t="s">
        <v>107</v>
      </c>
      <c r="E20" s="73" t="s">
        <v>117</v>
      </c>
      <c r="F20" s="74" t="s">
        <v>99</v>
      </c>
      <c r="G20" s="75" t="s">
        <v>115</v>
      </c>
      <c r="H20" s="76" t="s">
        <v>66</v>
      </c>
      <c r="I20" s="103">
        <v>351548611</v>
      </c>
      <c r="J20" s="103">
        <v>334947689</v>
      </c>
      <c r="K20" s="78">
        <v>334947689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261855</v>
      </c>
      <c r="T20" s="80">
        <v>25794194</v>
      </c>
      <c r="U20" s="80">
        <v>83292449</v>
      </c>
      <c r="V20" s="80">
        <v>39137262</v>
      </c>
      <c r="W20" s="81">
        <v>87053452</v>
      </c>
      <c r="X20" s="82">
        <f>SUM(L20:W20)</f>
        <v>235539212</v>
      </c>
      <c r="Y20" s="83">
        <f>+K20-X20</f>
        <v>99408477</v>
      </c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3794164908</v>
      </c>
      <c r="J22" s="53">
        <f t="shared" si="0"/>
        <v>3610460516</v>
      </c>
      <c r="K22" s="52">
        <f t="shared" si="0"/>
        <v>3610460516</v>
      </c>
      <c r="L22" s="99">
        <f>SUBTOTAL(9,L19:L21)</f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22338038</v>
      </c>
      <c r="T22" s="99">
        <f t="shared" si="0"/>
        <v>281706473</v>
      </c>
      <c r="U22" s="99">
        <f t="shared" si="0"/>
        <v>429010975</v>
      </c>
      <c r="V22" s="99">
        <f t="shared" si="0"/>
        <v>468597160</v>
      </c>
      <c r="W22" s="100">
        <f t="shared" si="0"/>
        <v>1134231331</v>
      </c>
      <c r="X22" s="101">
        <f t="shared" si="0"/>
        <v>2335883977</v>
      </c>
      <c r="Y22" s="102">
        <f t="shared" si="0"/>
        <v>1274576539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-3392164908</v>
      </c>
      <c r="J25" s="106">
        <f t="shared" si="1"/>
        <v>-3221049429</v>
      </c>
      <c r="K25" s="106">
        <f t="shared" si="1"/>
        <v>-3225849429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-22338038</v>
      </c>
      <c r="T25" s="106">
        <f t="shared" si="2"/>
        <v>-281706473</v>
      </c>
      <c r="U25" s="106">
        <f t="shared" si="2"/>
        <v>-429010975</v>
      </c>
      <c r="V25" s="106">
        <f t="shared" si="2"/>
        <v>-468597160</v>
      </c>
      <c r="W25" s="106">
        <f t="shared" si="2"/>
        <v>-1134231331</v>
      </c>
      <c r="X25" s="106">
        <f t="shared" si="2"/>
        <v>-2308309477</v>
      </c>
      <c r="Y25" s="106">
        <f t="shared" si="2"/>
        <v>-917539952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Z6:Z13 Y17:Y21">
    <cfRule type="cellIs" dxfId="13" priority="1" operator="lessThan">
      <formula>0</formula>
    </cfRule>
  </conditionalFormatting>
  <conditionalFormatting sqref="Z23 Z25:Z1048576">
    <cfRule type="cellIs" dxfId="12" priority="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5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9" customHeight="1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128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129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130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27.75" customHeight="1" outlineLevel="1" x14ac:dyDescent="0.2">
      <c r="B10" s="65" t="s">
        <v>16</v>
      </c>
      <c r="C10" s="131" t="s">
        <v>131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126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469563593</v>
      </c>
      <c r="D15" s="49">
        <v>0</v>
      </c>
      <c r="E15" s="49">
        <v>0</v>
      </c>
      <c r="F15" s="38">
        <f>D15-E15</f>
        <v>0</v>
      </c>
      <c r="G15" s="42">
        <f>+C15+F15</f>
        <v>469563593</v>
      </c>
      <c r="H15" s="105">
        <f>+G15-I23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8.2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154</v>
      </c>
      <c r="C18" s="96" t="s">
        <v>118</v>
      </c>
      <c r="D18" s="73" t="s">
        <v>121</v>
      </c>
      <c r="E18" s="73" t="s">
        <v>43</v>
      </c>
      <c r="F18" s="74" t="s">
        <v>124</v>
      </c>
      <c r="G18" s="75" t="s">
        <v>49</v>
      </c>
      <c r="H18" s="76" t="s">
        <v>125</v>
      </c>
      <c r="I18" s="103">
        <f>320000000-64000000</f>
        <v>256000000</v>
      </c>
      <c r="J18" s="77">
        <v>214147790</v>
      </c>
      <c r="K18" s="78">
        <v>214147790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27406274</v>
      </c>
      <c r="U18" s="80">
        <v>36987696</v>
      </c>
      <c r="V18" s="80">
        <v>39027803</v>
      </c>
      <c r="W18" s="81">
        <v>83228442</v>
      </c>
      <c r="X18" s="82">
        <f>SUM(L18:W18)</f>
        <v>186650215</v>
      </c>
      <c r="Y18" s="83">
        <f>+K18-X18</f>
        <v>27497575</v>
      </c>
      <c r="Z18" s="3"/>
    </row>
    <row r="19" spans="2:26" ht="34.5" customHeight="1" x14ac:dyDescent="0.2">
      <c r="B19" s="95" t="s">
        <v>155</v>
      </c>
      <c r="C19" s="96" t="s">
        <v>119</v>
      </c>
      <c r="D19" s="73" t="s">
        <v>122</v>
      </c>
      <c r="E19" s="73" t="s">
        <v>44</v>
      </c>
      <c r="F19" s="74" t="s">
        <v>124</v>
      </c>
      <c r="G19" s="75" t="s">
        <v>49</v>
      </c>
      <c r="H19" s="76" t="s">
        <v>125</v>
      </c>
      <c r="I19" s="103">
        <v>99563593</v>
      </c>
      <c r="J19" s="77">
        <v>98873021</v>
      </c>
      <c r="K19" s="78">
        <v>98873021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13229820</v>
      </c>
      <c r="U19" s="80">
        <v>11244824</v>
      </c>
      <c r="V19" s="81">
        <v>17244824</v>
      </c>
      <c r="W19" s="81">
        <v>20214519</v>
      </c>
      <c r="X19" s="82">
        <f>SUM(L19:W19)</f>
        <v>61933987</v>
      </c>
      <c r="Y19" s="83">
        <f>+K19-X19</f>
        <v>36939034</v>
      </c>
      <c r="Z19" s="3"/>
    </row>
    <row r="20" spans="2:26" ht="34.5" customHeight="1" x14ac:dyDescent="0.2">
      <c r="B20" s="95" t="s">
        <v>155</v>
      </c>
      <c r="C20" s="96" t="s">
        <v>120</v>
      </c>
      <c r="D20" s="73" t="s">
        <v>123</v>
      </c>
      <c r="E20" s="73" t="s">
        <v>127</v>
      </c>
      <c r="F20" s="74" t="s">
        <v>124</v>
      </c>
      <c r="G20" s="75" t="s">
        <v>50</v>
      </c>
      <c r="H20" s="76" t="s">
        <v>125</v>
      </c>
      <c r="I20" s="103">
        <f>50000000+64000000</f>
        <v>114000000</v>
      </c>
      <c r="J20" s="77">
        <v>113733333</v>
      </c>
      <c r="K20" s="78">
        <v>113733333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2566667</v>
      </c>
      <c r="U20" s="80">
        <v>7000000</v>
      </c>
      <c r="V20" s="81">
        <v>7000000</v>
      </c>
      <c r="W20" s="81">
        <v>16000000</v>
      </c>
      <c r="X20" s="82">
        <f>SUM(L20:W20)</f>
        <v>32566667</v>
      </c>
      <c r="Y20" s="83">
        <f>+K20-X20</f>
        <v>81166666</v>
      </c>
      <c r="Z20" s="3"/>
    </row>
    <row r="21" spans="2:26" ht="34.5" customHeight="1" x14ac:dyDescent="0.2">
      <c r="B21" s="95"/>
      <c r="C21" s="96"/>
      <c r="D21" s="73"/>
      <c r="E21" s="73"/>
      <c r="F21" s="74"/>
      <c r="G21" s="75"/>
      <c r="H21" s="76"/>
      <c r="I21" s="103"/>
      <c r="J21" s="77"/>
      <c r="K21" s="78"/>
      <c r="L21" s="79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/>
      <c r="X21" s="82"/>
      <c r="Y21" s="83"/>
      <c r="Z21" s="3"/>
    </row>
    <row r="22" spans="2:26" ht="34.5" customHeight="1" thickBot="1" x14ac:dyDescent="0.25">
      <c r="B22" s="97"/>
      <c r="C22" s="98"/>
      <c r="D22" s="84"/>
      <c r="E22" s="84"/>
      <c r="F22" s="85"/>
      <c r="G22" s="86"/>
      <c r="H22" s="87"/>
      <c r="I22" s="104"/>
      <c r="J22" s="88"/>
      <c r="K22" s="89"/>
      <c r="L22" s="90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2"/>
      <c r="X22" s="93"/>
      <c r="Y22" s="94"/>
      <c r="Z22" s="3"/>
    </row>
    <row r="23" spans="2:26" s="18" customFormat="1" ht="31.5" customHeight="1" thickBot="1" x14ac:dyDescent="0.25">
      <c r="B23" s="19" t="s">
        <v>37</v>
      </c>
      <c r="C23" s="46"/>
      <c r="D23" s="21"/>
      <c r="E23" s="20"/>
      <c r="F23" s="22"/>
      <c r="G23" s="55"/>
      <c r="H23" s="57"/>
      <c r="I23" s="53">
        <f t="shared" ref="I23:Y23" si="0">SUBTOTAL(9,I18:I22)</f>
        <v>469563593</v>
      </c>
      <c r="J23" s="53">
        <f t="shared" si="0"/>
        <v>426754144</v>
      </c>
      <c r="K23" s="52">
        <f t="shared" si="0"/>
        <v>426754144</v>
      </c>
      <c r="L23" s="99">
        <f t="shared" si="0"/>
        <v>0</v>
      </c>
      <c r="M23" s="99">
        <f t="shared" si="0"/>
        <v>0</v>
      </c>
      <c r="N23" s="99">
        <f t="shared" si="0"/>
        <v>0</v>
      </c>
      <c r="O23" s="99">
        <f t="shared" si="0"/>
        <v>0</v>
      </c>
      <c r="P23" s="99">
        <f t="shared" si="0"/>
        <v>0</v>
      </c>
      <c r="Q23" s="99">
        <f t="shared" si="0"/>
        <v>0</v>
      </c>
      <c r="R23" s="99">
        <f t="shared" si="0"/>
        <v>0</v>
      </c>
      <c r="S23" s="99">
        <f t="shared" si="0"/>
        <v>0</v>
      </c>
      <c r="T23" s="99">
        <f t="shared" si="0"/>
        <v>43202761</v>
      </c>
      <c r="U23" s="99">
        <f t="shared" si="0"/>
        <v>55232520</v>
      </c>
      <c r="V23" s="99">
        <f t="shared" si="0"/>
        <v>63272627</v>
      </c>
      <c r="W23" s="100">
        <f t="shared" si="0"/>
        <v>119442961</v>
      </c>
      <c r="X23" s="101">
        <f t="shared" si="0"/>
        <v>281150869</v>
      </c>
      <c r="Y23" s="102">
        <f t="shared" si="0"/>
        <v>145603275</v>
      </c>
    </row>
    <row r="24" spans="2:26" s="25" customFormat="1" ht="11.25" x14ac:dyDescent="0.2">
      <c r="B24" s="26"/>
      <c r="C24" s="23"/>
      <c r="D24" s="24"/>
      <c r="E24" s="24"/>
      <c r="F24" s="24"/>
      <c r="G24" s="24"/>
      <c r="H24" s="24"/>
      <c r="I24" s="24"/>
      <c r="J24" s="24"/>
      <c r="K24" s="23"/>
      <c r="L24" s="23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8"/>
      <c r="Z24" s="48"/>
    </row>
    <row r="25" spans="2:26" s="25" customFormat="1" ht="11.25" hidden="1" x14ac:dyDescent="0.2">
      <c r="B25" s="26"/>
      <c r="C25" s="23"/>
      <c r="D25" s="24"/>
      <c r="E25" s="24"/>
      <c r="F25" s="24"/>
      <c r="G25" s="24"/>
      <c r="H25" s="24"/>
      <c r="I25" s="24">
        <v>402000000</v>
      </c>
      <c r="J25" s="24">
        <v>389411087</v>
      </c>
      <c r="K25" s="24">
        <v>384611087</v>
      </c>
      <c r="L25" s="24">
        <v>0</v>
      </c>
      <c r="M25" s="24">
        <v>0</v>
      </c>
      <c r="N25" s="24">
        <v>27574500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27574500</v>
      </c>
      <c r="Y25" s="24">
        <v>357036587</v>
      </c>
      <c r="Z25" s="23"/>
    </row>
    <row r="26" spans="2:26" hidden="1" x14ac:dyDescent="0.2">
      <c r="B26" s="29"/>
      <c r="C26" s="30"/>
      <c r="D26" s="31"/>
      <c r="E26" s="32"/>
      <c r="I26" s="106">
        <f t="shared" ref="I26:M26" si="1">+I25-I23</f>
        <v>-67563593</v>
      </c>
      <c r="J26" s="106">
        <f t="shared" si="1"/>
        <v>-37343057</v>
      </c>
      <c r="K26" s="106">
        <f t="shared" si="1"/>
        <v>-42143057</v>
      </c>
      <c r="L26" s="106">
        <f t="shared" si="1"/>
        <v>0</v>
      </c>
      <c r="M26" s="106">
        <f t="shared" si="1"/>
        <v>0</v>
      </c>
      <c r="N26" s="106">
        <f>+N25-N23</f>
        <v>27574500</v>
      </c>
      <c r="O26" s="106">
        <f t="shared" ref="O26:Y26" si="2">+O25-O23</f>
        <v>0</v>
      </c>
      <c r="P26" s="106">
        <f t="shared" si="2"/>
        <v>0</v>
      </c>
      <c r="Q26" s="106">
        <f t="shared" si="2"/>
        <v>0</v>
      </c>
      <c r="R26" s="106">
        <f t="shared" si="2"/>
        <v>0</v>
      </c>
      <c r="S26" s="106">
        <f t="shared" si="2"/>
        <v>0</v>
      </c>
      <c r="T26" s="106">
        <f t="shared" si="2"/>
        <v>-43202761</v>
      </c>
      <c r="U26" s="106">
        <f t="shared" si="2"/>
        <v>-55232520</v>
      </c>
      <c r="V26" s="106">
        <f t="shared" si="2"/>
        <v>-63272627</v>
      </c>
      <c r="W26" s="106">
        <f t="shared" si="2"/>
        <v>-119442961</v>
      </c>
      <c r="X26" s="106">
        <f t="shared" si="2"/>
        <v>-253576369</v>
      </c>
      <c r="Y26" s="106">
        <f t="shared" si="2"/>
        <v>211433312</v>
      </c>
    </row>
    <row r="27" spans="2:26" x14ac:dyDescent="0.2">
      <c r="B27" s="29"/>
      <c r="C27" s="30"/>
      <c r="D27" s="31"/>
      <c r="K27" s="3"/>
      <c r="L27" s="3"/>
      <c r="X27" s="5"/>
      <c r="Y27" s="109"/>
    </row>
    <row r="28" spans="2:26" x14ac:dyDescent="0.2">
      <c r="C28" s="30"/>
      <c r="I28" s="5"/>
      <c r="M28" s="5"/>
      <c r="N28" s="5"/>
      <c r="X28" s="5"/>
      <c r="Y28" s="5"/>
    </row>
    <row r="29" spans="2:26" x14ac:dyDescent="0.2">
      <c r="C29" s="30"/>
      <c r="K29" s="3"/>
      <c r="L29" s="3"/>
    </row>
    <row r="30" spans="2:26" x14ac:dyDescent="0.2">
      <c r="C30" s="30"/>
      <c r="K30" s="3"/>
      <c r="L30" s="3"/>
    </row>
    <row r="31" spans="2:26" x14ac:dyDescent="0.2">
      <c r="C31" s="30"/>
    </row>
    <row r="32" spans="2:26" x14ac:dyDescent="0.2">
      <c r="C32" s="30"/>
    </row>
    <row r="33" spans="2:8" x14ac:dyDescent="0.2">
      <c r="C33" s="30"/>
    </row>
    <row r="34" spans="2:8" x14ac:dyDescent="0.2">
      <c r="B34" s="29"/>
      <c r="D34" s="30"/>
    </row>
    <row r="35" spans="2:8" x14ac:dyDescent="0.2">
      <c r="B35" s="29"/>
      <c r="D35" s="30"/>
    </row>
    <row r="36" spans="2:8" x14ac:dyDescent="0.2">
      <c r="B36" s="28"/>
      <c r="C36" s="30"/>
      <c r="D36" s="30"/>
    </row>
    <row r="37" spans="2:8" x14ac:dyDescent="0.2">
      <c r="B37" s="29"/>
      <c r="C37" s="30"/>
      <c r="D37" s="30"/>
      <c r="G37" s="33"/>
      <c r="H37" s="33"/>
    </row>
    <row r="38" spans="2:8" x14ac:dyDescent="0.2">
      <c r="B38" s="29"/>
    </row>
    <row r="39" spans="2:8" x14ac:dyDescent="0.2">
      <c r="C39" s="30"/>
      <c r="D39" s="30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  <row r="55" spans="2:3" x14ac:dyDescent="0.2">
      <c r="B55" s="29"/>
      <c r="C55" s="30"/>
    </row>
  </sheetData>
  <autoFilter ref="B17:Z22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7:Y22">
    <cfRule type="cellIs" dxfId="11" priority="2" operator="lessThan">
      <formula>0</formula>
    </cfRule>
  </conditionalFormatting>
  <conditionalFormatting sqref="Z6:Z13">
    <cfRule type="cellIs" dxfId="10" priority="3" operator="lessThan">
      <formula>0</formula>
    </cfRule>
  </conditionalFormatting>
  <conditionalFormatting sqref="Z24 Z26:Z1048576">
    <cfRule type="cellIs" dxfId="9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21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133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134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32.25" customHeight="1" outlineLevel="1" x14ac:dyDescent="0.2">
      <c r="B9" s="65" t="s">
        <v>9</v>
      </c>
      <c r="C9" s="118" t="s">
        <v>132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27.75" customHeight="1" outlineLevel="1" x14ac:dyDescent="0.2">
      <c r="B10" s="65" t="s">
        <v>16</v>
      </c>
      <c r="C10" s="131" t="s">
        <v>135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136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2389215444</v>
      </c>
      <c r="D15" s="49">
        <f>1269797127+106504653+68640721</f>
        <v>1444942501</v>
      </c>
      <c r="E15" s="49">
        <v>136729487</v>
      </c>
      <c r="F15" s="38">
        <f>D15-E15</f>
        <v>1308213014</v>
      </c>
      <c r="G15" s="42">
        <f>+C15+F15</f>
        <v>3697428458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137</v>
      </c>
      <c r="C18" s="96" t="s">
        <v>138</v>
      </c>
      <c r="D18" s="73" t="s">
        <v>139</v>
      </c>
      <c r="E18" s="73" t="s">
        <v>43</v>
      </c>
      <c r="F18" s="74" t="s">
        <v>140</v>
      </c>
      <c r="G18" s="75" t="s">
        <v>51</v>
      </c>
      <c r="H18" s="76" t="s">
        <v>125</v>
      </c>
      <c r="I18" s="103">
        <f>3659012571+106504653+68640721-136729487</f>
        <v>3697428458</v>
      </c>
      <c r="J18" s="77">
        <v>3668870824</v>
      </c>
      <c r="K18" s="78">
        <v>3668870824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68870956</v>
      </c>
      <c r="T18" s="80">
        <v>213388205</v>
      </c>
      <c r="U18" s="80">
        <v>280150158</v>
      </c>
      <c r="V18" s="80">
        <v>830228064</v>
      </c>
      <c r="W18" s="81">
        <v>1034198139</v>
      </c>
      <c r="X18" s="82">
        <f>SUM(L18:W18)</f>
        <v>2426835522</v>
      </c>
      <c r="Y18" s="83">
        <f>+K18-X18</f>
        <v>1242035302</v>
      </c>
      <c r="Z18" s="3"/>
    </row>
    <row r="19" spans="2:26" ht="34.5" customHeight="1" x14ac:dyDescent="0.2">
      <c r="B19" s="95"/>
      <c r="C19" s="96"/>
      <c r="D19" s="73"/>
      <c r="E19" s="73"/>
      <c r="F19" s="74"/>
      <c r="G19" s="75"/>
      <c r="H19" s="76"/>
      <c r="I19" s="103"/>
      <c r="J19" s="77"/>
      <c r="K19" s="78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2"/>
      <c r="Y19" s="83"/>
      <c r="Z19" s="3"/>
    </row>
    <row r="20" spans="2:26" ht="34.5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3697428458</v>
      </c>
      <c r="J22" s="53">
        <f t="shared" si="0"/>
        <v>3668870824</v>
      </c>
      <c r="K22" s="52">
        <f t="shared" si="0"/>
        <v>3668870824</v>
      </c>
      <c r="L22" s="99">
        <f t="shared" si="0"/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68870956</v>
      </c>
      <c r="T22" s="99">
        <f t="shared" si="0"/>
        <v>213388205</v>
      </c>
      <c r="U22" s="99">
        <f t="shared" si="0"/>
        <v>280150158</v>
      </c>
      <c r="V22" s="99">
        <f t="shared" si="0"/>
        <v>830228064</v>
      </c>
      <c r="W22" s="100">
        <f t="shared" si="0"/>
        <v>1034198139</v>
      </c>
      <c r="X22" s="101">
        <f t="shared" si="0"/>
        <v>2426835522</v>
      </c>
      <c r="Y22" s="102">
        <f t="shared" si="0"/>
        <v>1242035302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-3295428458</v>
      </c>
      <c r="J25" s="106">
        <f t="shared" si="1"/>
        <v>-3279459737</v>
      </c>
      <c r="K25" s="106">
        <f t="shared" si="1"/>
        <v>-3284259737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-68870956</v>
      </c>
      <c r="T25" s="106">
        <f t="shared" si="2"/>
        <v>-213388205</v>
      </c>
      <c r="U25" s="106">
        <f t="shared" si="2"/>
        <v>-280150158</v>
      </c>
      <c r="V25" s="106">
        <f t="shared" si="2"/>
        <v>-830228064</v>
      </c>
      <c r="W25" s="106">
        <f t="shared" si="2"/>
        <v>-1034198139</v>
      </c>
      <c r="X25" s="106">
        <f t="shared" si="2"/>
        <v>-2399261022</v>
      </c>
      <c r="Y25" s="106">
        <f t="shared" si="2"/>
        <v>-884998715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7:Y21">
    <cfRule type="cellIs" dxfId="8" priority="1" operator="lessThan">
      <formula>0</formula>
    </cfRule>
  </conditionalFormatting>
  <conditionalFormatting sqref="Z6:Z13">
    <cfRule type="cellIs" dxfId="7" priority="2" operator="lessThan">
      <formula>0</formula>
    </cfRule>
  </conditionalFormatting>
  <conditionalFormatting sqref="Z23 Z25:Z1048576">
    <cfRule type="cellIs" dxfId="6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20.14062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68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71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53.25" customHeight="1" outlineLevel="1" x14ac:dyDescent="0.2">
      <c r="B9" s="65" t="s">
        <v>9</v>
      </c>
      <c r="C9" s="118" t="s">
        <v>141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27.75" customHeight="1" outlineLevel="1" x14ac:dyDescent="0.2">
      <c r="B10" s="65" t="s">
        <v>16</v>
      </c>
      <c r="C10" s="131" t="s">
        <v>142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143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1663346115</v>
      </c>
      <c r="D15" s="49">
        <v>0</v>
      </c>
      <c r="E15" s="49">
        <f>250000000+68640721</f>
        <v>318640721</v>
      </c>
      <c r="F15" s="38">
        <f>D15-E15</f>
        <v>-318640721</v>
      </c>
      <c r="G15" s="42">
        <f>+C15+F15</f>
        <v>1344705394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144</v>
      </c>
      <c r="C18" s="96" t="s">
        <v>145</v>
      </c>
      <c r="D18" s="73" t="s">
        <v>146</v>
      </c>
      <c r="E18" s="73" t="s">
        <v>148</v>
      </c>
      <c r="F18" s="74" t="s">
        <v>140</v>
      </c>
      <c r="G18" s="75" t="s">
        <v>147</v>
      </c>
      <c r="H18" s="76" t="s">
        <v>125</v>
      </c>
      <c r="I18" s="103">
        <f>1413346115-68640721</f>
        <v>1344705394</v>
      </c>
      <c r="J18" s="77">
        <v>1344563021</v>
      </c>
      <c r="K18" s="78">
        <v>1344563021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15529922</v>
      </c>
      <c r="T18" s="80">
        <v>205419685</v>
      </c>
      <c r="U18" s="80">
        <v>222193075</v>
      </c>
      <c r="V18" s="80">
        <v>234863961</v>
      </c>
      <c r="W18" s="81">
        <v>522146838</v>
      </c>
      <c r="X18" s="82">
        <f>SUM(L18:W18)</f>
        <v>1200153481</v>
      </c>
      <c r="Y18" s="83">
        <f>+K18-X18</f>
        <v>144409540</v>
      </c>
      <c r="Z18" s="3"/>
    </row>
    <row r="19" spans="2:26" ht="18" customHeight="1" x14ac:dyDescent="0.2">
      <c r="B19" s="95"/>
      <c r="C19" s="96"/>
      <c r="D19" s="73"/>
      <c r="E19" s="73"/>
      <c r="F19" s="74"/>
      <c r="G19" s="75"/>
      <c r="H19" s="76"/>
      <c r="I19" s="103"/>
      <c r="J19" s="77"/>
      <c r="K19" s="78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2"/>
      <c r="Y19" s="83"/>
      <c r="Z19" s="3"/>
    </row>
    <row r="20" spans="2:26" ht="18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18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1344705394</v>
      </c>
      <c r="J22" s="53">
        <f t="shared" si="0"/>
        <v>1344563021</v>
      </c>
      <c r="K22" s="52">
        <f t="shared" si="0"/>
        <v>1344563021</v>
      </c>
      <c r="L22" s="99">
        <f t="shared" si="0"/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15529922</v>
      </c>
      <c r="T22" s="99">
        <f t="shared" si="0"/>
        <v>205419685</v>
      </c>
      <c r="U22" s="99">
        <f t="shared" si="0"/>
        <v>222193075</v>
      </c>
      <c r="V22" s="99">
        <f t="shared" si="0"/>
        <v>234863961</v>
      </c>
      <c r="W22" s="100">
        <f t="shared" si="0"/>
        <v>522146838</v>
      </c>
      <c r="X22" s="101">
        <f t="shared" si="0"/>
        <v>1200153481</v>
      </c>
      <c r="Y22" s="102">
        <f t="shared" si="0"/>
        <v>144409540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-942705394</v>
      </c>
      <c r="J25" s="106">
        <f t="shared" si="1"/>
        <v>-955151934</v>
      </c>
      <c r="K25" s="106">
        <f t="shared" si="1"/>
        <v>-959951934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-15529922</v>
      </c>
      <c r="T25" s="106">
        <f t="shared" si="2"/>
        <v>-205419685</v>
      </c>
      <c r="U25" s="106">
        <f t="shared" si="2"/>
        <v>-222193075</v>
      </c>
      <c r="V25" s="106">
        <f t="shared" si="2"/>
        <v>-234863961</v>
      </c>
      <c r="W25" s="106">
        <f t="shared" si="2"/>
        <v>-522146838</v>
      </c>
      <c r="X25" s="106">
        <f t="shared" si="2"/>
        <v>-1172578981</v>
      </c>
      <c r="Y25" s="106">
        <f t="shared" si="2"/>
        <v>212627047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7:Y21">
    <cfRule type="cellIs" dxfId="5" priority="1" operator="lessThan">
      <formula>0</formula>
    </cfRule>
  </conditionalFormatting>
  <conditionalFormatting sqref="Z6:Z13">
    <cfRule type="cellIs" dxfId="4" priority="2" operator="lessThan">
      <formula>0</formula>
    </cfRule>
  </conditionalFormatting>
  <conditionalFormatting sqref="Z23 Z25:Z1048576">
    <cfRule type="cellIs" dxfId="3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4"/>
  <sheetViews>
    <sheetView showGridLines="0" zoomScale="90" zoomScaleNormal="9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28515625" style="3" bestFit="1" customWidth="1" outlineLevel="1"/>
    <col min="10" max="10" width="27.85546875" style="3" customWidth="1" outlineLevel="1"/>
    <col min="11" max="12" width="19.7109375" style="5" bestFit="1" customWidth="1"/>
    <col min="13" max="13" width="14.7109375" style="6" customWidth="1" outlineLevel="1"/>
    <col min="14" max="14" width="17.5703125" style="6" customWidth="1" outlineLevel="1"/>
    <col min="15" max="17" width="16.140625" style="6" customWidth="1" outlineLevel="1"/>
    <col min="18" max="20" width="17.140625" style="6" customWidth="1" outlineLevel="1"/>
    <col min="21" max="22" width="17.5703125" style="6" customWidth="1" outlineLevel="1"/>
    <col min="23" max="23" width="19" style="6" customWidth="1" outlineLevel="1"/>
    <col min="24" max="24" width="17.85546875" style="6" customWidth="1" outlineLevel="1"/>
    <col min="25" max="25" width="21.28515625" style="27" customWidth="1"/>
    <col min="26" max="26" width="22.140625" style="6" customWidth="1"/>
    <col min="27" max="16384" width="11.42578125" style="3"/>
  </cols>
  <sheetData>
    <row r="1" spans="2:26" ht="13.5" thickBot="1" x14ac:dyDescent="0.25"/>
    <row r="2" spans="2:26" ht="24" customHeight="1" thickBot="1" x14ac:dyDescent="0.25">
      <c r="B2" s="124"/>
      <c r="C2" s="127" t="s">
        <v>4</v>
      </c>
      <c r="D2" s="128"/>
      <c r="E2" s="128"/>
      <c r="F2" s="128"/>
      <c r="G2" s="128"/>
      <c r="H2" s="13"/>
      <c r="I2" s="13"/>
      <c r="J2" s="6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2:26" ht="24" customHeight="1" thickBot="1" x14ac:dyDescent="0.25">
      <c r="B3" s="125"/>
      <c r="C3" s="127" t="s">
        <v>7</v>
      </c>
      <c r="D3" s="128"/>
      <c r="E3" s="128"/>
      <c r="F3" s="128"/>
      <c r="G3" s="128"/>
      <c r="H3" s="13"/>
      <c r="I3" s="13"/>
      <c r="J3" s="6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24" customHeight="1" thickBot="1" x14ac:dyDescent="0.25">
      <c r="B4" s="126"/>
      <c r="C4" s="127" t="s">
        <v>34</v>
      </c>
      <c r="D4" s="128"/>
      <c r="E4" s="128"/>
      <c r="F4" s="128"/>
      <c r="G4" s="128"/>
      <c r="H4" s="13"/>
      <c r="I4" s="13"/>
      <c r="J4" s="6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70" customFormat="1" ht="15.75" customHeight="1" outlineLevel="1" x14ac:dyDescent="0.2">
      <c r="B6" s="66" t="s">
        <v>39</v>
      </c>
      <c r="C6" s="129" t="s">
        <v>67</v>
      </c>
      <c r="D6" s="129"/>
      <c r="E6" s="129"/>
      <c r="F6" s="129"/>
      <c r="G6" s="130"/>
      <c r="H6" s="69"/>
      <c r="I6" s="69"/>
      <c r="J6" s="69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0" customFormat="1" ht="15.75" customHeight="1" outlineLevel="1" x14ac:dyDescent="0.2">
      <c r="B7" s="65" t="s">
        <v>69</v>
      </c>
      <c r="C7" s="122" t="s">
        <v>68</v>
      </c>
      <c r="D7" s="122" t="s">
        <v>40</v>
      </c>
      <c r="E7" s="122" t="s">
        <v>40</v>
      </c>
      <c r="F7" s="122" t="s">
        <v>40</v>
      </c>
      <c r="G7" s="123" t="s">
        <v>40</v>
      </c>
      <c r="H7" s="69"/>
      <c r="I7" s="69"/>
      <c r="J7" s="69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2:26" s="70" customFormat="1" ht="15.75" customHeight="1" outlineLevel="1" x14ac:dyDescent="0.2">
      <c r="B8" s="67" t="s">
        <v>70</v>
      </c>
      <c r="C8" s="122" t="s">
        <v>71</v>
      </c>
      <c r="D8" s="122" t="s">
        <v>41</v>
      </c>
      <c r="E8" s="122" t="s">
        <v>41</v>
      </c>
      <c r="F8" s="122" t="s">
        <v>41</v>
      </c>
      <c r="G8" s="123" t="s">
        <v>41</v>
      </c>
      <c r="H8" s="69"/>
      <c r="I8" s="69"/>
      <c r="J8" s="69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2:26" s="70" customFormat="1" ht="53.25" customHeight="1" outlineLevel="1" x14ac:dyDescent="0.2">
      <c r="B9" s="65" t="s">
        <v>9</v>
      </c>
      <c r="C9" s="118" t="s">
        <v>149</v>
      </c>
      <c r="D9" s="119"/>
      <c r="E9" s="119"/>
      <c r="F9" s="119"/>
      <c r="G9" s="120"/>
      <c r="H9" s="69"/>
      <c r="I9" s="71"/>
      <c r="J9" s="71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2:26" s="70" customFormat="1" ht="27.75" customHeight="1" outlineLevel="1" x14ac:dyDescent="0.2">
      <c r="B10" s="65" t="s">
        <v>16</v>
      </c>
      <c r="C10" s="131" t="s">
        <v>152</v>
      </c>
      <c r="D10" s="122" t="s">
        <v>42</v>
      </c>
      <c r="E10" s="122" t="s">
        <v>42</v>
      </c>
      <c r="F10" s="122" t="s">
        <v>42</v>
      </c>
      <c r="G10" s="123" t="s">
        <v>42</v>
      </c>
      <c r="H10" s="69"/>
      <c r="I10" s="69"/>
      <c r="J10" s="69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2:26" s="70" customFormat="1" ht="15.75" customHeight="1" outlineLevel="1" thickBot="1" x14ac:dyDescent="0.25">
      <c r="B11" s="68" t="s">
        <v>13</v>
      </c>
      <c r="C11" s="115" t="s">
        <v>153</v>
      </c>
      <c r="D11" s="116">
        <v>2020110010174</v>
      </c>
      <c r="E11" s="116">
        <v>2020110010174</v>
      </c>
      <c r="F11" s="116">
        <v>2020110010174</v>
      </c>
      <c r="G11" s="117">
        <v>2020110010174</v>
      </c>
      <c r="H11" s="69"/>
      <c r="I11" s="69"/>
      <c r="J11" s="69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2:26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3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2:26" s="11" customFormat="1" ht="30.75" customHeight="1" outlineLevel="1" x14ac:dyDescent="0.2">
      <c r="B13" s="1" t="s">
        <v>38</v>
      </c>
      <c r="C13" s="112" t="s">
        <v>56</v>
      </c>
      <c r="D13" s="113"/>
      <c r="E13" s="114"/>
      <c r="F13" s="2" t="s">
        <v>8</v>
      </c>
      <c r="G13" s="34">
        <v>45670</v>
      </c>
      <c r="H13" s="14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2:26" s="11" customFormat="1" ht="30" customHeight="1" x14ac:dyDescent="0.2">
      <c r="B14" s="110" t="s">
        <v>14</v>
      </c>
      <c r="C14" s="36" t="s">
        <v>36</v>
      </c>
      <c r="D14" s="35" t="s">
        <v>5</v>
      </c>
      <c r="E14" s="35" t="s">
        <v>6</v>
      </c>
      <c r="F14" s="35" t="s">
        <v>12</v>
      </c>
      <c r="G14" s="36" t="s">
        <v>35</v>
      </c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8"/>
    </row>
    <row r="15" spans="2:26" s="11" customFormat="1" ht="15.75" thickBot="1" x14ac:dyDescent="0.25">
      <c r="B15" s="111"/>
      <c r="C15" s="37">
        <v>319279936</v>
      </c>
      <c r="D15" s="49">
        <v>0</v>
      </c>
      <c r="E15" s="49">
        <v>0</v>
      </c>
      <c r="F15" s="38">
        <f>D15-E15</f>
        <v>0</v>
      </c>
      <c r="G15" s="42">
        <f>+C15+F15</f>
        <v>319279936</v>
      </c>
      <c r="H15" s="105">
        <f>+G15-I22</f>
        <v>0</v>
      </c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8"/>
    </row>
    <row r="16" spans="2:26" s="9" customFormat="1" ht="15.75" customHeight="1" thickBot="1" x14ac:dyDescent="0.25">
      <c r="B16" s="50"/>
      <c r="C16" s="43"/>
      <c r="D16" s="51"/>
      <c r="E16" s="51"/>
      <c r="F16" s="44"/>
      <c r="G16" s="39"/>
      <c r="H16" s="12"/>
      <c r="I16" s="12"/>
      <c r="J16" s="12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18"/>
    </row>
    <row r="17" spans="2:26" ht="39" thickBot="1" x14ac:dyDescent="0.25">
      <c r="B17" s="16" t="s">
        <v>32</v>
      </c>
      <c r="C17" s="17" t="s">
        <v>18</v>
      </c>
      <c r="D17" s="15" t="s">
        <v>10</v>
      </c>
      <c r="E17" s="56" t="s">
        <v>15</v>
      </c>
      <c r="F17" s="15" t="s">
        <v>0</v>
      </c>
      <c r="G17" s="56" t="s">
        <v>11</v>
      </c>
      <c r="H17" s="54" t="s">
        <v>17</v>
      </c>
      <c r="I17" s="58" t="s">
        <v>33</v>
      </c>
      <c r="J17" s="58" t="s">
        <v>1</v>
      </c>
      <c r="K17" s="59" t="s">
        <v>2</v>
      </c>
      <c r="L17" s="60" t="s">
        <v>19</v>
      </c>
      <c r="M17" s="59" t="s">
        <v>30</v>
      </c>
      <c r="N17" s="59" t="s">
        <v>29</v>
      </c>
      <c r="O17" s="59" t="s">
        <v>28</v>
      </c>
      <c r="P17" s="59" t="s">
        <v>27</v>
      </c>
      <c r="Q17" s="59" t="s">
        <v>26</v>
      </c>
      <c r="R17" s="59" t="s">
        <v>25</v>
      </c>
      <c r="S17" s="59" t="s">
        <v>24</v>
      </c>
      <c r="T17" s="59" t="s">
        <v>23</v>
      </c>
      <c r="U17" s="59" t="s">
        <v>22</v>
      </c>
      <c r="V17" s="59" t="s">
        <v>21</v>
      </c>
      <c r="W17" s="61" t="s">
        <v>20</v>
      </c>
      <c r="X17" s="45" t="s">
        <v>3</v>
      </c>
      <c r="Y17" s="62" t="s">
        <v>31</v>
      </c>
      <c r="Z17" s="18"/>
    </row>
    <row r="18" spans="2:26" ht="34.5" customHeight="1" x14ac:dyDescent="0.2">
      <c r="B18" s="95" t="s">
        <v>76</v>
      </c>
      <c r="C18" s="96" t="s">
        <v>150</v>
      </c>
      <c r="D18" s="73" t="s">
        <v>139</v>
      </c>
      <c r="E18" s="73" t="s">
        <v>43</v>
      </c>
      <c r="F18" s="74" t="s">
        <v>99</v>
      </c>
      <c r="G18" s="75" t="s">
        <v>151</v>
      </c>
      <c r="H18" s="76" t="s">
        <v>125</v>
      </c>
      <c r="I18" s="103">
        <v>319279936</v>
      </c>
      <c r="J18" s="77">
        <v>319207569</v>
      </c>
      <c r="K18" s="78">
        <v>319207569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80">
        <v>37184216</v>
      </c>
      <c r="U18" s="80">
        <v>48712132</v>
      </c>
      <c r="V18" s="80">
        <v>30424985</v>
      </c>
      <c r="W18" s="81">
        <v>95159767</v>
      </c>
      <c r="X18" s="82">
        <f>SUM(L18:W18)</f>
        <v>211481100</v>
      </c>
      <c r="Y18" s="83">
        <f>+K18-X18</f>
        <v>107726469</v>
      </c>
      <c r="Z18" s="3"/>
    </row>
    <row r="19" spans="2:26" ht="34.5" customHeight="1" x14ac:dyDescent="0.2">
      <c r="B19" s="95"/>
      <c r="C19" s="96"/>
      <c r="D19" s="73"/>
      <c r="E19" s="73"/>
      <c r="F19" s="74"/>
      <c r="G19" s="75"/>
      <c r="H19" s="76"/>
      <c r="I19" s="103"/>
      <c r="J19" s="77"/>
      <c r="K19" s="78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2"/>
      <c r="Y19" s="83"/>
      <c r="Z19" s="3"/>
    </row>
    <row r="20" spans="2:26" ht="34.5" customHeight="1" x14ac:dyDescent="0.2">
      <c r="B20" s="95"/>
      <c r="C20" s="96"/>
      <c r="D20" s="73"/>
      <c r="E20" s="73"/>
      <c r="F20" s="74"/>
      <c r="G20" s="75"/>
      <c r="H20" s="76"/>
      <c r="I20" s="103"/>
      <c r="J20" s="77"/>
      <c r="K20" s="78"/>
      <c r="L20" s="79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  <c r="X20" s="82"/>
      <c r="Y20" s="83"/>
      <c r="Z20" s="3"/>
    </row>
    <row r="21" spans="2:26" ht="34.5" customHeight="1" thickBot="1" x14ac:dyDescent="0.25">
      <c r="B21" s="97"/>
      <c r="C21" s="98"/>
      <c r="D21" s="84"/>
      <c r="E21" s="84"/>
      <c r="F21" s="85"/>
      <c r="G21" s="86"/>
      <c r="H21" s="87"/>
      <c r="I21" s="104"/>
      <c r="J21" s="88"/>
      <c r="K21" s="89"/>
      <c r="L21" s="90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  <c r="X21" s="93"/>
      <c r="Y21" s="94"/>
      <c r="Z21" s="3"/>
    </row>
    <row r="22" spans="2:26" s="18" customFormat="1" ht="31.5" customHeight="1" thickBot="1" x14ac:dyDescent="0.25">
      <c r="B22" s="19" t="s">
        <v>37</v>
      </c>
      <c r="C22" s="46"/>
      <c r="D22" s="21"/>
      <c r="E22" s="20"/>
      <c r="F22" s="22"/>
      <c r="G22" s="55"/>
      <c r="H22" s="57"/>
      <c r="I22" s="53">
        <f t="shared" ref="I22:Y22" si="0">SUBTOTAL(9,I18:I21)</f>
        <v>319279936</v>
      </c>
      <c r="J22" s="53">
        <f t="shared" si="0"/>
        <v>319207569</v>
      </c>
      <c r="K22" s="52">
        <f t="shared" si="0"/>
        <v>319207569</v>
      </c>
      <c r="L22" s="99">
        <f t="shared" si="0"/>
        <v>0</v>
      </c>
      <c r="M22" s="99">
        <f t="shared" si="0"/>
        <v>0</v>
      </c>
      <c r="N22" s="99">
        <f t="shared" si="0"/>
        <v>0</v>
      </c>
      <c r="O22" s="99">
        <f t="shared" si="0"/>
        <v>0</v>
      </c>
      <c r="P22" s="99">
        <f t="shared" si="0"/>
        <v>0</v>
      </c>
      <c r="Q22" s="99">
        <f t="shared" si="0"/>
        <v>0</v>
      </c>
      <c r="R22" s="99">
        <f t="shared" si="0"/>
        <v>0</v>
      </c>
      <c r="S22" s="99">
        <f t="shared" si="0"/>
        <v>0</v>
      </c>
      <c r="T22" s="99">
        <f t="shared" si="0"/>
        <v>37184216</v>
      </c>
      <c r="U22" s="99">
        <f t="shared" si="0"/>
        <v>48712132</v>
      </c>
      <c r="V22" s="99">
        <f t="shared" si="0"/>
        <v>30424985</v>
      </c>
      <c r="W22" s="100">
        <f t="shared" si="0"/>
        <v>95159767</v>
      </c>
      <c r="X22" s="101">
        <f t="shared" si="0"/>
        <v>211481100</v>
      </c>
      <c r="Y22" s="102">
        <f t="shared" si="0"/>
        <v>107726469</v>
      </c>
    </row>
    <row r="23" spans="2:26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48"/>
    </row>
    <row r="24" spans="2:26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>
        <v>389411087</v>
      </c>
      <c r="K24" s="24">
        <v>384611087</v>
      </c>
      <c r="L24" s="24">
        <v>0</v>
      </c>
      <c r="M24" s="24">
        <v>0</v>
      </c>
      <c r="N24" s="24">
        <v>27574500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27574500</v>
      </c>
      <c r="Y24" s="24">
        <v>357036587</v>
      </c>
      <c r="Z24" s="23"/>
    </row>
    <row r="25" spans="2:26" hidden="1" x14ac:dyDescent="0.2">
      <c r="B25" s="29"/>
      <c r="C25" s="30"/>
      <c r="D25" s="31"/>
      <c r="E25" s="32"/>
      <c r="I25" s="106">
        <f t="shared" ref="I25:M25" si="1">+I24-I22</f>
        <v>82720064</v>
      </c>
      <c r="J25" s="106">
        <f t="shared" si="1"/>
        <v>70203518</v>
      </c>
      <c r="K25" s="106">
        <f t="shared" si="1"/>
        <v>65403518</v>
      </c>
      <c r="L25" s="106">
        <f t="shared" si="1"/>
        <v>0</v>
      </c>
      <c r="M25" s="106">
        <f t="shared" si="1"/>
        <v>0</v>
      </c>
      <c r="N25" s="106">
        <f>+N24-N22</f>
        <v>27574500</v>
      </c>
      <c r="O25" s="106">
        <f t="shared" ref="O25:Y25" si="2">+O24-O22</f>
        <v>0</v>
      </c>
      <c r="P25" s="106">
        <f t="shared" si="2"/>
        <v>0</v>
      </c>
      <c r="Q25" s="106">
        <f t="shared" si="2"/>
        <v>0</v>
      </c>
      <c r="R25" s="106">
        <f t="shared" si="2"/>
        <v>0</v>
      </c>
      <c r="S25" s="106">
        <f t="shared" si="2"/>
        <v>0</v>
      </c>
      <c r="T25" s="106">
        <f t="shared" si="2"/>
        <v>-37184216</v>
      </c>
      <c r="U25" s="106">
        <f t="shared" si="2"/>
        <v>-48712132</v>
      </c>
      <c r="V25" s="106">
        <f t="shared" si="2"/>
        <v>-30424985</v>
      </c>
      <c r="W25" s="106">
        <f t="shared" si="2"/>
        <v>-95159767</v>
      </c>
      <c r="X25" s="106">
        <f t="shared" si="2"/>
        <v>-183906600</v>
      </c>
      <c r="Y25" s="106">
        <f t="shared" si="2"/>
        <v>249310118</v>
      </c>
    </row>
    <row r="26" spans="2:26" x14ac:dyDescent="0.2">
      <c r="B26" s="29"/>
      <c r="C26" s="30"/>
      <c r="D26" s="31"/>
      <c r="K26" s="3"/>
      <c r="L26" s="3"/>
      <c r="X26" s="5"/>
      <c r="Y26" s="109"/>
    </row>
    <row r="27" spans="2:26" x14ac:dyDescent="0.2">
      <c r="C27" s="30"/>
      <c r="I27" s="5"/>
      <c r="M27" s="5"/>
      <c r="N27" s="5"/>
      <c r="X27" s="5"/>
      <c r="Y27" s="5"/>
    </row>
    <row r="28" spans="2:26" x14ac:dyDescent="0.2">
      <c r="C28" s="30"/>
      <c r="K28" s="3"/>
      <c r="L28" s="3"/>
    </row>
    <row r="29" spans="2:26" x14ac:dyDescent="0.2">
      <c r="C29" s="30"/>
      <c r="K29" s="3"/>
      <c r="L29" s="3"/>
    </row>
    <row r="30" spans="2:26" x14ac:dyDescent="0.2">
      <c r="C30" s="30"/>
    </row>
    <row r="31" spans="2:26" x14ac:dyDescent="0.2">
      <c r="C31" s="30"/>
    </row>
    <row r="32" spans="2:26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Z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Y17:Y21">
    <cfRule type="cellIs" dxfId="2" priority="1" operator="lessThan">
      <formula>0</formula>
    </cfRule>
  </conditionalFormatting>
  <conditionalFormatting sqref="Z6:Z13">
    <cfRule type="cellIs" dxfId="1" priority="2" operator="lessThan">
      <formula>0</formula>
    </cfRule>
  </conditionalFormatting>
  <conditionalFormatting sqref="Z23 Z25:Z1048576">
    <cfRule type="cellIs" dxfId="0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2025-01-15T16:13:38Z</dcterms:modified>
</cp:coreProperties>
</file>