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4\PUBLICACION INFO 2024\PUBLICA_POAI_UNCSAB_A MAY 2024\"/>
    </mc:Choice>
  </mc:AlternateContent>
  <bookViews>
    <workbookView xWindow="14400" yWindow="0" windowWidth="14400" windowHeight="15600" tabRatio="773"/>
  </bookViews>
  <sheets>
    <sheet name="7601_RESERVAS" sheetId="3" r:id="rId1"/>
    <sheet name="7611_RESERVAS" sheetId="4" r:id="rId2"/>
    <sheet name="7639_RESERVAS" sheetId="5" r:id="rId3"/>
    <sheet name="7649_RESERVAS" sheetId="6" r:id="rId4"/>
    <sheet name="7612_RESERVAS" sheetId="7" r:id="rId5"/>
    <sheet name="7597_RESERVAS" sheetId="8" r:id="rId6"/>
  </sheets>
  <externalReferences>
    <externalReference r:id="rId7"/>
  </externalReferences>
  <definedNames>
    <definedName name="_xlnm._FilterDatabase" localSheetId="5" hidden="1">'7597_RESERVAS'!$B$19:$AB$24</definedName>
    <definedName name="_xlnm._FilterDatabase" localSheetId="0" hidden="1">'7601_RESERVAS'!$B$19:$AB$23</definedName>
    <definedName name="_xlnm._FilterDatabase" localSheetId="1" hidden="1">'7611_RESERVAS'!$B$19:$AB$25</definedName>
    <definedName name="_xlnm._FilterDatabase" localSheetId="4" hidden="1">'7612_RESERVAS'!$B$19:$AB$24</definedName>
    <definedName name="_xlnm._FilterDatabase" localSheetId="2" hidden="1">'7639_RESERVAS'!$B$19:$AB$24</definedName>
    <definedName name="_xlnm._FilterDatabase" localSheetId="3" hidden="1">'7649_RESERVAS'!$B$19:$AB$23</definedName>
    <definedName name="_xlnm.Print_Area" localSheetId="5">'7597_RESERVAS'!$B$2:$AC$26</definedName>
    <definedName name="_xlnm.Print_Area" localSheetId="0">'7601_RESERVAS'!$B$2:$AC$26</definedName>
    <definedName name="_xlnm.Print_Area" localSheetId="1">'7611_RESERVAS'!$B$2:$AC$28</definedName>
    <definedName name="_xlnm.Print_Area" localSheetId="4">'7612_RESERVAS'!$B$2:$AC$26</definedName>
    <definedName name="_xlnm.Print_Area" localSheetId="2">'7639_RESERVAS'!$B$2:$AC$26</definedName>
    <definedName name="_xlnm.Print_Area" localSheetId="3">'7649_RESERVAS'!$B$2:$AC$25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5" l="1"/>
  <c r="S20" i="8"/>
  <c r="S22" i="8"/>
  <c r="S21" i="8"/>
  <c r="S20" i="6"/>
  <c r="S20" i="5"/>
  <c r="S20" i="4"/>
  <c r="S23" i="4"/>
  <c r="S24" i="4"/>
  <c r="AA21" i="3"/>
  <c r="L30" i="7"/>
  <c r="Q30" i="8"/>
  <c r="N22" i="8"/>
  <c r="N21" i="8"/>
  <c r="N20" i="8"/>
  <c r="Q30" i="7"/>
  <c r="P30" i="7"/>
  <c r="N21" i="7"/>
  <c r="N20" i="7"/>
  <c r="Q29" i="6"/>
  <c r="N23" i="6"/>
  <c r="N22" i="6"/>
  <c r="N21" i="6"/>
  <c r="Q30" i="5"/>
  <c r="L30" i="5"/>
  <c r="N23" i="5"/>
  <c r="N22" i="5"/>
  <c r="N21" i="5"/>
  <c r="N24" i="4"/>
  <c r="N23" i="4"/>
  <c r="N22" i="4"/>
  <c r="N21" i="4"/>
  <c r="N20" i="4"/>
  <c r="L29" i="3" l="1"/>
  <c r="AA20" i="3" l="1"/>
  <c r="AB20" i="3" s="1"/>
  <c r="AA21" i="8" l="1"/>
  <c r="AB21" i="8" s="1"/>
  <c r="AA22" i="8"/>
  <c r="AB22" i="8" s="1"/>
  <c r="M25" i="8"/>
  <c r="N25" i="8"/>
  <c r="H17" i="8" s="1"/>
  <c r="O25" i="8"/>
  <c r="O28" i="8" s="1"/>
  <c r="P25" i="8"/>
  <c r="P28" i="8" s="1"/>
  <c r="Q25" i="8"/>
  <c r="Q28" i="8" s="1"/>
  <c r="R25" i="8"/>
  <c r="S25" i="8"/>
  <c r="S28" i="8" s="1"/>
  <c r="T25" i="8"/>
  <c r="U25" i="8"/>
  <c r="U28" i="8" s="1"/>
  <c r="V25" i="8"/>
  <c r="V28" i="8" s="1"/>
  <c r="W25" i="8"/>
  <c r="W28" i="8" s="1"/>
  <c r="X25" i="8"/>
  <c r="X28" i="8" s="1"/>
  <c r="Y25" i="8"/>
  <c r="Y28" i="8" s="1"/>
  <c r="Z25" i="8"/>
  <c r="R28" i="8"/>
  <c r="T28" i="8"/>
  <c r="Z28" i="8"/>
  <c r="O24" i="6"/>
  <c r="P24" i="6"/>
  <c r="Q24" i="6"/>
  <c r="R24" i="6"/>
  <c r="S24" i="6"/>
  <c r="T24" i="6"/>
  <c r="AA24" i="4"/>
  <c r="AB24" i="4" s="1"/>
  <c r="AA23" i="4"/>
  <c r="AB23" i="4" s="1"/>
  <c r="N28" i="8" l="1"/>
  <c r="N30" i="8"/>
  <c r="M28" i="8"/>
  <c r="M30" i="8"/>
  <c r="AA20" i="8"/>
  <c r="AA21" i="7"/>
  <c r="AB21" i="7" s="1"/>
  <c r="AA20" i="7"/>
  <c r="AB20" i="7" s="1"/>
  <c r="AA23" i="6"/>
  <c r="AB23" i="6" s="1"/>
  <c r="AA22" i="6"/>
  <c r="AB22" i="6" s="1"/>
  <c r="AA21" i="6"/>
  <c r="AB21" i="6" s="1"/>
  <c r="AA20" i="6"/>
  <c r="AB20" i="6" s="1"/>
  <c r="AB20" i="8" l="1"/>
  <c r="AB25" i="8" s="1"/>
  <c r="AA25" i="8"/>
  <c r="AA23" i="5"/>
  <c r="AB23" i="5" s="1"/>
  <c r="AA22" i="5"/>
  <c r="AB22" i="5" s="1"/>
  <c r="AA21" i="5"/>
  <c r="AB21" i="5" s="1"/>
  <c r="AA20" i="5"/>
  <c r="AB20" i="5" s="1"/>
  <c r="AA22" i="4"/>
  <c r="AB22" i="4" s="1"/>
  <c r="AA21" i="4"/>
  <c r="AB21" i="4" s="1"/>
  <c r="AA20" i="4"/>
  <c r="AB20" i="4" s="1"/>
  <c r="Q28" i="4"/>
  <c r="P28" i="4"/>
  <c r="AB28" i="8" l="1"/>
  <c r="AA28" i="8"/>
  <c r="AA30" i="8"/>
  <c r="AB21" i="3"/>
  <c r="L25" i="8" l="1"/>
  <c r="F17" i="8"/>
  <c r="G17" i="8" s="1"/>
  <c r="AB25" i="7"/>
  <c r="AB28" i="7" s="1"/>
  <c r="AA25" i="7"/>
  <c r="Z25" i="7"/>
  <c r="Z28" i="7" s="1"/>
  <c r="Y25" i="7"/>
  <c r="Y28" i="7" s="1"/>
  <c r="X25" i="7"/>
  <c r="X28" i="7" s="1"/>
  <c r="W25" i="7"/>
  <c r="W28" i="7" s="1"/>
  <c r="V25" i="7"/>
  <c r="V28" i="7" s="1"/>
  <c r="U25" i="7"/>
  <c r="U28" i="7" s="1"/>
  <c r="T25" i="7"/>
  <c r="T28" i="7" s="1"/>
  <c r="S25" i="7"/>
  <c r="S28" i="7" s="1"/>
  <c r="R25" i="7"/>
  <c r="R28" i="7" s="1"/>
  <c r="Q25" i="7"/>
  <c r="Q28" i="7" s="1"/>
  <c r="P25" i="7"/>
  <c r="P28" i="7" s="1"/>
  <c r="O25" i="7"/>
  <c r="O28" i="7" s="1"/>
  <c r="N25" i="7"/>
  <c r="M25" i="7"/>
  <c r="L25" i="7"/>
  <c r="L28" i="7" s="1"/>
  <c r="F17" i="7"/>
  <c r="G17" i="7" s="1"/>
  <c r="AB24" i="6"/>
  <c r="AB27" i="6" s="1"/>
  <c r="AA24" i="6"/>
  <c r="Z24" i="6"/>
  <c r="Z27" i="6" s="1"/>
  <c r="Y24" i="6"/>
  <c r="Y27" i="6" s="1"/>
  <c r="X24" i="6"/>
  <c r="X27" i="6" s="1"/>
  <c r="W24" i="6"/>
  <c r="W27" i="6" s="1"/>
  <c r="V24" i="6"/>
  <c r="V27" i="6" s="1"/>
  <c r="U24" i="6"/>
  <c r="U27" i="6" s="1"/>
  <c r="T27" i="6"/>
  <c r="S27" i="6"/>
  <c r="R27" i="6"/>
  <c r="Q27" i="6"/>
  <c r="P27" i="6"/>
  <c r="O27" i="6"/>
  <c r="N24" i="6"/>
  <c r="M24" i="6"/>
  <c r="L24" i="6"/>
  <c r="L29" i="6" s="1"/>
  <c r="F17" i="6"/>
  <c r="G17" i="6" s="1"/>
  <c r="AB25" i="5"/>
  <c r="AB28" i="5" s="1"/>
  <c r="AA25" i="5"/>
  <c r="Z25" i="5"/>
  <c r="Z28" i="5" s="1"/>
  <c r="Y25" i="5"/>
  <c r="Y28" i="5" s="1"/>
  <c r="X25" i="5"/>
  <c r="X28" i="5" s="1"/>
  <c r="W25" i="5"/>
  <c r="W28" i="5" s="1"/>
  <c r="V25" i="5"/>
  <c r="V28" i="5" s="1"/>
  <c r="U25" i="5"/>
  <c r="U28" i="5" s="1"/>
  <c r="T25" i="5"/>
  <c r="T28" i="5" s="1"/>
  <c r="S25" i="5"/>
  <c r="S28" i="5" s="1"/>
  <c r="R25" i="5"/>
  <c r="R28" i="5" s="1"/>
  <c r="Q25" i="5"/>
  <c r="Q28" i="5" s="1"/>
  <c r="P25" i="5"/>
  <c r="P28" i="5" s="1"/>
  <c r="O25" i="5"/>
  <c r="O28" i="5" s="1"/>
  <c r="N25" i="5"/>
  <c r="H17" i="5" s="1"/>
  <c r="M25" i="5"/>
  <c r="F17" i="5"/>
  <c r="G17" i="5" s="1"/>
  <c r="AB26" i="4"/>
  <c r="AA26" i="4"/>
  <c r="AA31" i="4" s="1"/>
  <c r="Z26" i="4"/>
  <c r="Z29" i="4" s="1"/>
  <c r="Y26" i="4"/>
  <c r="Y29" i="4" s="1"/>
  <c r="X26" i="4"/>
  <c r="X29" i="4" s="1"/>
  <c r="W26" i="4"/>
  <c r="W29" i="4" s="1"/>
  <c r="V26" i="4"/>
  <c r="V29" i="4" s="1"/>
  <c r="U26" i="4"/>
  <c r="U29" i="4" s="1"/>
  <c r="T26" i="4"/>
  <c r="T29" i="4" s="1"/>
  <c r="S26" i="4"/>
  <c r="R26" i="4"/>
  <c r="R29" i="4" s="1"/>
  <c r="Q26" i="4"/>
  <c r="P26" i="4"/>
  <c r="P29" i="4" s="1"/>
  <c r="O26" i="4"/>
  <c r="O29" i="4" s="1"/>
  <c r="N26" i="4"/>
  <c r="M26" i="4"/>
  <c r="L26" i="4"/>
  <c r="L29" i="4" s="1"/>
  <c r="F17" i="4"/>
  <c r="G17" i="4" s="1"/>
  <c r="H17" i="4" s="1"/>
  <c r="Q29" i="4" l="1"/>
  <c r="Q31" i="4"/>
  <c r="S29" i="4"/>
  <c r="S31" i="4"/>
  <c r="AB29" i="4"/>
  <c r="L28" i="8"/>
  <c r="L30" i="8"/>
  <c r="H17" i="6"/>
  <c r="AA28" i="7"/>
  <c r="AA30" i="7"/>
  <c r="AA28" i="5"/>
  <c r="AA30" i="5"/>
  <c r="N29" i="4"/>
  <c r="N31" i="4"/>
  <c r="AA27" i="6"/>
  <c r="AA29" i="6"/>
  <c r="AA29" i="4"/>
  <c r="N28" i="7"/>
  <c r="N30" i="7"/>
  <c r="M27" i="6"/>
  <c r="M29" i="6"/>
  <c r="M28" i="5"/>
  <c r="M30" i="5"/>
  <c r="M29" i="4"/>
  <c r="M31" i="4"/>
  <c r="M28" i="7"/>
  <c r="M30" i="7"/>
  <c r="H17" i="7"/>
  <c r="N27" i="6"/>
  <c r="N29" i="6"/>
  <c r="N28" i="5"/>
  <c r="N30" i="5"/>
  <c r="L27" i="6"/>
  <c r="L24" i="3"/>
  <c r="L27" i="3" s="1"/>
  <c r="AB24" i="3"/>
  <c r="AA24" i="3"/>
  <c r="Z24" i="3"/>
  <c r="Z27" i="3" s="1"/>
  <c r="Y24" i="3"/>
  <c r="Y27" i="3" s="1"/>
  <c r="X24" i="3"/>
  <c r="X27" i="3" s="1"/>
  <c r="W24" i="3"/>
  <c r="W27" i="3" s="1"/>
  <c r="V24" i="3"/>
  <c r="V27" i="3" s="1"/>
  <c r="U24" i="3"/>
  <c r="U27" i="3" s="1"/>
  <c r="T24" i="3"/>
  <c r="T27" i="3" s="1"/>
  <c r="S24" i="3"/>
  <c r="S27" i="3" s="1"/>
  <c r="R24" i="3"/>
  <c r="R27" i="3" s="1"/>
  <c r="Q24" i="3"/>
  <c r="Q27" i="3" s="1"/>
  <c r="P24" i="3"/>
  <c r="P27" i="3" s="1"/>
  <c r="O24" i="3"/>
  <c r="O27" i="3" s="1"/>
  <c r="N24" i="3"/>
  <c r="M24" i="3"/>
  <c r="AB27" i="3" l="1"/>
  <c r="AB29" i="3"/>
  <c r="AA27" i="3"/>
  <c r="AA29" i="3"/>
  <c r="M27" i="3"/>
  <c r="M29" i="3"/>
  <c r="N27" i="3"/>
  <c r="N29" i="3"/>
  <c r="F17" i="3"/>
  <c r="G17" i="3" s="1"/>
  <c r="H17" i="3" s="1"/>
  <c r="L25" i="5"/>
  <c r="L28" i="5" l="1"/>
</calcChain>
</file>

<file path=xl/sharedStrings.xml><?xml version="1.0" encoding="utf-8"?>
<sst xmlns="http://schemas.openxmlformats.org/spreadsheetml/2006/main" count="602" uniqueCount="194">
  <si>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</si>
  <si>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</si>
  <si>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</si>
  <si>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</si>
  <si>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</si>
  <si>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</si>
  <si>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 xml:space="preserve">LOGROS DE CIUDAD: </t>
  </si>
  <si>
    <t>Fecha de Actualización:</t>
  </si>
  <si>
    <t>PROPÓSITO: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</si>
  <si>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</si>
  <si>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</si>
  <si>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</si>
  <si>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</si>
  <si>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</si>
  <si>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</si>
  <si>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</si>
  <si>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</si>
  <si>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Trazador Presupuestal</t>
  </si>
  <si>
    <t>Categoría</t>
  </si>
  <si>
    <t>Sub-Categoría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</si>
  <si>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</si>
  <si>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</si>
  <si>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</si>
  <si>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</si>
  <si>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</si>
  <si>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</si>
  <si>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</si>
  <si>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</si>
  <si>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</si>
  <si>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</si>
  <si>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</si>
  <si>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</si>
  <si>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</si>
  <si>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</si>
  <si>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Meta Plan de Desarrollo</t>
  </si>
  <si>
    <t>TOTAL INVERSIÓN</t>
  </si>
  <si>
    <t>VIGENCIA</t>
  </si>
  <si>
    <t xml:space="preserve">PROGRAMA ESTRATÉGICO: </t>
  </si>
  <si>
    <t xml:space="preserve">Plan de Desarrollo </t>
  </si>
  <si>
    <t xml:space="preserve">PROGRAMA: 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</si>
  <si>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</si>
  <si>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</si>
  <si>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</si>
  <si>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</si>
  <si>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</si>
  <si>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</si>
  <si>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</si>
  <si>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</si>
  <si>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</si>
  <si>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</si>
  <si>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Documentos normativos</t>
  </si>
  <si>
    <t>Documentos normativos realizados</t>
  </si>
  <si>
    <t>4. Educación de calidad</t>
  </si>
  <si>
    <t>Sin asociación a la fecha</t>
  </si>
  <si>
    <t>Servicio de asistencia técnica en educación artística y cultural</t>
  </si>
  <si>
    <t>Asistencias técnicas realizadas</t>
  </si>
  <si>
    <t>Servicio de educación informal al sector artístico y cultural</t>
  </si>
  <si>
    <t>Personas capacitadas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</si>
  <si>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</si>
  <si>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</si>
  <si>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</si>
  <si>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133011601210000007611</t>
  </si>
  <si>
    <t>2020110010062</t>
  </si>
  <si>
    <t>Servicios de restauración del patrimonio cultural material inmueble</t>
  </si>
  <si>
    <t>Restauraciones realizadas</t>
  </si>
  <si>
    <t>11. Ciudades y comunidades sostenibles</t>
  </si>
  <si>
    <t>157 - Realizar 700 intervenciones en Bienes de Interés Cultural de Bogotá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</si>
  <si>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</si>
  <si>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</si>
  <si>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</si>
  <si>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</si>
  <si>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</si>
  <si>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</si>
  <si>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</si>
  <si>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</si>
  <si>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</si>
  <si>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</si>
  <si>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</si>
  <si>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</si>
  <si>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</si>
  <si>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</si>
  <si>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</si>
  <si>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</si>
  <si>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</si>
  <si>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</si>
  <si>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</si>
  <si>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</si>
  <si>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</si>
  <si>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</si>
  <si>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</si>
  <si>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</si>
  <si>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</si>
  <si>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</si>
  <si>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</si>
  <si>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7649. Consolidación de los patrimonios como referente de ordenamiento territorial en la ciudad de Bogotá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</si>
  <si>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</si>
  <si>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</si>
  <si>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</si>
  <si>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</si>
  <si>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</si>
  <si>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</si>
  <si>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</si>
  <si>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</si>
  <si>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</si>
  <si>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</si>
  <si>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</si>
  <si>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</si>
  <si>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</si>
  <si>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</si>
  <si>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</si>
  <si>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</si>
  <si>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</si>
  <si>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</si>
  <si>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</si>
  <si>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</si>
  <si>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</si>
  <si>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2 - Realizar 50 talleres participativos con la comunidad y actores sociales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</si>
  <si>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</si>
  <si>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</si>
  <si>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</si>
  <si>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16. Paz, justicia e instituciones sólidas</t>
  </si>
  <si>
    <t>539 - Realizar el 100% de las acciones para el fortalecimiento de la comunicación pública</t>
  </si>
  <si>
    <t>3. Implementar el 100% de las estrategias de fortalecimiento de la comunicación pública</t>
  </si>
  <si>
    <t>2 - Realizar el 100% de la administración, mantenimiento y adecuación de la infraestuctura institucional</t>
  </si>
  <si>
    <t>Sedes adecuadas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</si>
  <si>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</si>
  <si>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</si>
  <si>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</si>
  <si>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</si>
  <si>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 xml:space="preserve">7597. Fortalecimiento de la gestión del Instituto Distrital de Patrimonio de Bogotá </t>
  </si>
  <si>
    <t>133011605560000007597</t>
  </si>
  <si>
    <t>2020110010078</t>
  </si>
  <si>
    <t>157 - Realizar 1100 intervenciones en Bienes de Interés Cultural de Bogotá</t>
  </si>
  <si>
    <t>Servicios de formación en patrimonio cultural con enfoque territorial y poblacional-diferencial.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</si>
  <si>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</si>
  <si>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</si>
  <si>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Servicios de intervención y recuperación del patrimonio cultural.</t>
  </si>
  <si>
    <t>Número intervenciones en bienes de interés cultural realizadas.</t>
  </si>
  <si>
    <t>Porcentaje de solicitudes atendidas para la recuperación y preservación de Bienes de Interés Cultural</t>
  </si>
  <si>
    <t>Servicio de asistencia técnica para identificación, valoración y salvaguardia del patrimonio cultural.</t>
  </si>
  <si>
    <t>Número de actividades culturales y servicios de mediaciones realizadas.</t>
  </si>
  <si>
    <t>Servicio de divulgación del patrimonio cultural con enfoque territorial y poblacional-diferencial</t>
  </si>
  <si>
    <t xml:space="preserve">Servicios de estímulos y apoyos para la oferta artística, cultural y patrimonial. </t>
  </si>
  <si>
    <t>Número de estímulos y apoyos concertados entregados a creadores, actores y gestores patrimoniales, con enfoque territorial y poblacional-diferencial.</t>
  </si>
  <si>
    <t>Porcentaje de Avance en la Formulación de  planes y proyectos de salvaguardia del Patrimonio Cultural Inmaterial</t>
  </si>
  <si>
    <t>Número de talleres y espacios participativos para la identificación, documentación y registro de manifestaciones culturales realizados
'Número de fichas de registro de manifestaciones elaboradas.</t>
  </si>
  <si>
    <t>Servicio de activación de los patrimonios integrados.</t>
  </si>
  <si>
    <t>Número de acciones de activación social, cultural y física realizadas en Sectores de Interés Cultural.</t>
  </si>
  <si>
    <t>Número de acciones de activación social, cultural y física realizadas en áreas arqueológicas.</t>
  </si>
  <si>
    <t>Servicios de gestión y ordenamiento territorial del patrimonio cultural.</t>
  </si>
  <si>
    <t>Porcentaje de avance en la formulación de instrumentos de gestión y ordenamiento territorial</t>
  </si>
  <si>
    <t>Estrategias de mejoramiento del desempeño institucional y del servicio a la ciudadanía orientada a la entrega efectiva de productos, servicios e información.</t>
  </si>
  <si>
    <t>Sedes adecuadas y/o mantenidas</t>
  </si>
  <si>
    <t>Número de estrategias para la mejora del desempeño institucional desarrolladas</t>
  </si>
  <si>
    <t>Número de sedes institucionales mantenidas física y tecnológicamente</t>
  </si>
  <si>
    <t>TPGE</t>
  </si>
  <si>
    <t>Comunidades Negras, Afrocolombianos  y Palenquera (NAP) - Comunidad Raizal - Pueblos y Comunidades Indígenas - Pueblo Rrom o Gitano</t>
  </si>
  <si>
    <t>Prácticas culturales con enfoque étnico diferencial.</t>
  </si>
  <si>
    <t>Participación de la Ciudadanía</t>
  </si>
  <si>
    <t>Ciudananía activa promovida a través de la construcción de capacidades culturales</t>
  </si>
  <si>
    <t>1 - Realizar 1100 intervenciones en Bienes de Interés Cultural de Bogotá</t>
  </si>
  <si>
    <t>TPCC</t>
  </si>
  <si>
    <t>Diseño e implementación de estrategias y acciones de transformación cultural y comportamental</t>
  </si>
  <si>
    <t>Fortalecimiento de capacidades y conocimientos para la transformación cultural y comportamental</t>
  </si>
  <si>
    <t>TPCC
TPIEG</t>
  </si>
  <si>
    <t>-Diseño e implementación de estrategias y acciones de transformación cultural y comportamental
-Autonomía económica</t>
  </si>
  <si>
    <t>TPGE
TPIEG</t>
  </si>
  <si>
    <t>-Pueblos y Comunidades Indígenas
-Participación de la Ciudadanía</t>
  </si>
  <si>
    <t>-Prácticas culturales con enfoque étnico diferencial.
-Ciudananía activa promovida a través de la construcción de capacidades culturales</t>
  </si>
  <si>
    <t xml:space="preserve">-Reconciliación
-Participación de la Ciudadanía
-ARTE, CULTURA, RECREACIÓN Y DEPORTE
-Ciudad accesible e incluyente </t>
  </si>
  <si>
    <t>TPCP
TPIEG
TPJ
TPPD</t>
  </si>
  <si>
    <t>-Cultura, arte, recreación y deporte transformador para la reconciliación
-Ciudadanía activa promovida a través de la construcción de capacidades culturales
-Actividades de apreciación, creación, producción y estímulos culturales
-Prácticas culturales, artísticas, recreativas y deportivas accesibles e incluyentes</t>
  </si>
  <si>
    <t>TPGE
TPPD
TPIEG
TPJ
TPCP</t>
  </si>
  <si>
    <t>-Comunidades Negras, Afrocolombianos  y Palenquera (NAP) - Comunidad Raizal - Pueblos y Comunidades Indígenas - Pueblo Rrom o Gitano
-Ciudad accesible e incluyente 
-Participación de la Ciudadanía
-Ciudad accesible e incluyente
'-Reconciliación</t>
  </si>
  <si>
    <t>-Prácticas culturales con enfoque étnico diferencial.
-Prácticas culturales, artísticas, recreativas y deportivas accesibles e incluyentes
-Ciudadanía activa promovida a través de la construcción de capacidades culturales
-Prácticas culturales, artísticas, recreativas y deportivas accesibles e incluyentes
'-Cultura, arte, recreación y deporte transformador para la reconciliación</t>
  </si>
  <si>
    <t>-Comunidades Negras, Afrocolombianos  y Palenquera (NAP) - Comunidad Raizal - Pueblos y Comunidades Indígenas - Pueblo Rrom o Gitano
-Participación de la Ciudadanía
-ARTE, CULTURA, RECREACIÓN Y DEPORTE</t>
  </si>
  <si>
    <t>TPGE
TPIEG
TPJ</t>
  </si>
  <si>
    <t>-Educación diferencial.
-Ciudadanía activa promovida a través de la construcción de capacidades culturales
-Actividades de apreciación, creación, producción y estímulos culturales</t>
  </si>
  <si>
    <t>-Participación de la Ciudadanía
-ARTE, CULTURA, RECREACIÓN Y DEPORTE
-Reconciliación</t>
  </si>
  <si>
    <t>TPIEG
TPJ
TPCP</t>
  </si>
  <si>
    <t>-Ciudadanía activa promovida a través de la construcción de capacidades culturales
-Actividades de apreciación, creación, producción y estímulos culturales
-Cultura, arte, recreación y deporte transformador para la reconciliación</t>
  </si>
  <si>
    <t>5. Avanzar el 100  por ciento de la primera fase del proyecto de mejora y adecuación del auditorio principal de la FUGA. (*)</t>
  </si>
  <si>
    <t>2 - Beneficiar a 306 personas en el proceso de formación a formadores en patrimonio cultural</t>
  </si>
  <si>
    <t>1 - Beneficiar a 6.694 personas en procesos integrales de formación en patrimonio cultural</t>
  </si>
  <si>
    <t>|</t>
  </si>
  <si>
    <t>7612-Recuperación de Columbarios ubicados en el Globo B del Cementerio Central de Bogotá</t>
  </si>
  <si>
    <t>2024</t>
  </si>
  <si>
    <t>PLAN OPERATIVO ANUAL DE INVERSIÓN - POAI (RESERVA PRESUPUESTAL)</t>
  </si>
  <si>
    <t>Reserva constituida</t>
  </si>
  <si>
    <t>Reserva Definitiva</t>
  </si>
  <si>
    <t>Anulaciones</t>
  </si>
  <si>
    <t>Reserva a fenecer</t>
  </si>
  <si>
    <t>-</t>
  </si>
  <si>
    <t>6. Avanzar en un (1) proceso de gestión, articulación y seguimiento a la implementación del Plan Especial de Manejo y Protección del Hospital San Juan de Dios e Instituto Materno Infantil.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</si>
</sst>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7" applyNumberFormat="0" applyAlignment="0" applyProtection="0"/>
    <xf numFmtId="0" fontId="28" fillId="10" borderId="8" applyNumberFormat="0" applyAlignment="0" applyProtection="0"/>
    <xf numFmtId="0" fontId="29" fillId="10" borderId="7" applyNumberFormat="0" applyAlignment="0" applyProtection="0"/>
    <xf numFmtId="0" fontId="30" fillId="0" borderId="9" applyNumberFormat="0" applyFill="0" applyAlignment="0" applyProtection="0"/>
    <xf numFmtId="0" fontId="31" fillId="1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35" fillId="36" borderId="0" applyNumberFormat="0" applyBorder="0" applyAlignment="0" applyProtection="0"/>
    <xf numFmtId="0" fontId="16" fillId="0" borderId="0"/>
    <xf numFmtId="0" fontId="16" fillId="12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2" borderId="11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38" fillId="5" borderId="13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8" borderId="29" xfId="0" applyFont="1" applyFill="1" applyBorder="1" applyAlignment="1">
      <alignment vertical="center" wrapText="1"/>
    </xf>
    <xf numFmtId="166" fontId="42" fillId="38" borderId="35" xfId="1" applyNumberFormat="1" applyFont="1" applyFill="1" applyBorder="1" applyAlignment="1">
      <alignment horizontal="center" vertical="center" wrapText="1"/>
    </xf>
    <xf numFmtId="166" fontId="42" fillId="38" borderId="36" xfId="1" applyNumberFormat="1" applyFont="1" applyFill="1" applyBorder="1" applyAlignment="1">
      <alignment horizontal="center" vertical="center" wrapText="1"/>
    </xf>
    <xf numFmtId="166" fontId="42" fillId="38" borderId="37" xfId="1" applyNumberFormat="1" applyFont="1" applyFill="1" applyBorder="1" applyAlignment="1">
      <alignment horizontal="center" vertical="center" wrapText="1"/>
    </xf>
    <xf numFmtId="166" fontId="42" fillId="38" borderId="30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7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7" borderId="26" xfId="1" applyNumberFormat="1" applyFont="1" applyFill="1" applyBorder="1" applyAlignment="1">
      <alignment horizontal="center" vertical="center" wrapText="1"/>
    </xf>
    <xf numFmtId="3" fontId="38" fillId="37" borderId="26" xfId="1" applyNumberFormat="1" applyFont="1" applyFill="1" applyBorder="1" applyAlignment="1">
      <alignment horizontal="center" vertical="center" wrapText="1"/>
    </xf>
    <xf numFmtId="0" fontId="42" fillId="39" borderId="20" xfId="0" applyFont="1" applyFill="1" applyBorder="1" applyAlignment="1">
      <alignment horizontal="center" vertical="center" wrapText="1"/>
    </xf>
    <xf numFmtId="0" fontId="42" fillId="39" borderId="18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7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38" borderId="35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7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8" borderId="35" xfId="1" applyNumberFormat="1" applyFont="1" applyFill="1" applyBorder="1" applyAlignment="1">
      <alignment horizontal="right" vertical="center" wrapText="1"/>
    </xf>
    <xf numFmtId="0" fontId="42" fillId="39" borderId="57" xfId="0" applyFont="1" applyFill="1" applyBorder="1" applyAlignment="1">
      <alignment horizontal="center" vertical="center" wrapText="1"/>
    </xf>
    <xf numFmtId="166" fontId="42" fillId="38" borderId="31" xfId="1" applyNumberFormat="1" applyFont="1" applyFill="1" applyBorder="1" applyAlignment="1">
      <alignment horizontal="center" vertical="center" wrapText="1"/>
    </xf>
    <xf numFmtId="167" fontId="42" fillId="38" borderId="38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8" borderId="29" xfId="1" applyNumberFormat="1" applyFont="1" applyFill="1" applyBorder="1" applyAlignment="1">
      <alignment horizontal="center" vertical="center" wrapText="1"/>
    </xf>
    <xf numFmtId="0" fontId="42" fillId="4" borderId="57" xfId="0" applyFont="1" applyFill="1" applyBorder="1" applyAlignment="1">
      <alignment horizontal="center" vertical="center" wrapText="1"/>
    </xf>
    <xf numFmtId="166" fontId="42" fillId="38" borderId="32" xfId="1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5" borderId="65" xfId="0" applyFont="1" applyFill="1" applyBorder="1" applyAlignment="1">
      <alignment vertical="center" wrapText="1"/>
    </xf>
    <xf numFmtId="0" fontId="45" fillId="5" borderId="64" xfId="0" applyFont="1" applyFill="1" applyBorder="1" applyAlignment="1">
      <alignment vertical="center"/>
    </xf>
    <xf numFmtId="0" fontId="45" fillId="5" borderId="65" xfId="0" applyFont="1" applyFill="1" applyBorder="1" applyAlignment="1">
      <alignment vertical="center"/>
    </xf>
    <xf numFmtId="0" fontId="45" fillId="5" borderId="66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7" borderId="40" xfId="0" applyFont="1" applyFill="1" applyBorder="1" applyAlignment="1">
      <alignment horizontal="left" vertical="center" wrapText="1"/>
    </xf>
    <xf numFmtId="0" fontId="40" fillId="37" borderId="42" xfId="0" applyFont="1" applyFill="1" applyBorder="1" applyAlignment="1">
      <alignment horizontal="left" vertical="center" wrapText="1"/>
    </xf>
    <xf numFmtId="0" fontId="40" fillId="37" borderId="39" xfId="0" applyFont="1" applyFill="1" applyBorder="1" applyAlignment="1">
      <alignment horizontal="left" vertical="center" wrapText="1"/>
    </xf>
    <xf numFmtId="0" fontId="40" fillId="37" borderId="61" xfId="0" applyFont="1" applyFill="1" applyBorder="1" applyAlignment="1">
      <alignment horizontal="left" vertical="center" wrapText="1"/>
    </xf>
    <xf numFmtId="0" fontId="40" fillId="40" borderId="39" xfId="0" applyFont="1" applyFill="1" applyBorder="1" applyAlignment="1">
      <alignment horizontal="left" vertical="center" wrapText="1"/>
    </xf>
    <xf numFmtId="0" fontId="40" fillId="40" borderId="40" xfId="0" applyFont="1" applyFill="1" applyBorder="1" applyAlignment="1">
      <alignment horizontal="left" vertical="center" wrapText="1"/>
    </xf>
    <xf numFmtId="0" fontId="40" fillId="40" borderId="58" xfId="0" applyFont="1" applyFill="1" applyBorder="1" applyAlignment="1">
      <alignment horizontal="left" vertical="center" wrapText="1"/>
    </xf>
    <xf numFmtId="3" fontId="40" fillId="41" borderId="39" xfId="0" applyNumberFormat="1" applyFont="1" applyFill="1" applyBorder="1" applyAlignment="1">
      <alignment horizontal="center" vertical="center" wrapText="1"/>
    </xf>
    <xf numFmtId="3" fontId="40" fillId="41" borderId="40" xfId="0" applyNumberFormat="1" applyFont="1" applyFill="1" applyBorder="1" applyAlignment="1">
      <alignment horizontal="center" vertical="center" wrapText="1"/>
    </xf>
    <xf numFmtId="3" fontId="40" fillId="41" borderId="41" xfId="0" applyNumberFormat="1" applyFont="1" applyFill="1" applyBorder="1" applyAlignment="1">
      <alignment horizontal="center" vertical="center"/>
    </xf>
    <xf numFmtId="3" fontId="40" fillId="41" borderId="40" xfId="0" applyNumberFormat="1" applyFont="1" applyFill="1" applyBorder="1" applyAlignment="1">
      <alignment horizontal="center" vertical="center"/>
    </xf>
    <xf numFmtId="3" fontId="40" fillId="41" borderId="42" xfId="0" applyNumberFormat="1" applyFont="1" applyFill="1" applyBorder="1" applyAlignment="1">
      <alignment horizontal="center" vertical="center"/>
    </xf>
    <xf numFmtId="3" fontId="40" fillId="41" borderId="43" xfId="0" applyNumberFormat="1" applyFont="1" applyFill="1" applyBorder="1" applyAlignment="1">
      <alignment horizontal="center" vertical="center"/>
    </xf>
    <xf numFmtId="3" fontId="40" fillId="41" borderId="44" xfId="0" applyNumberFormat="1" applyFont="1" applyFill="1" applyBorder="1" applyAlignment="1">
      <alignment horizontal="center" vertical="center"/>
    </xf>
    <xf numFmtId="0" fontId="40" fillId="37" borderId="46" xfId="0" applyFont="1" applyFill="1" applyBorder="1" applyAlignment="1">
      <alignment horizontal="left" vertical="center" wrapText="1"/>
    </xf>
    <xf numFmtId="0" fontId="40" fillId="37" borderId="48" xfId="0" applyFont="1" applyFill="1" applyBorder="1" applyAlignment="1">
      <alignment horizontal="left" vertical="center" wrapText="1"/>
    </xf>
    <xf numFmtId="0" fontId="40" fillId="37" borderId="45" xfId="0" applyFont="1" applyFill="1" applyBorder="1" applyAlignment="1">
      <alignment horizontal="left" vertical="center" wrapText="1"/>
    </xf>
    <xf numFmtId="0" fontId="40" fillId="37" borderId="62" xfId="0" applyFont="1" applyFill="1" applyBorder="1" applyAlignment="1">
      <alignment horizontal="left" vertical="center" wrapText="1"/>
    </xf>
    <xf numFmtId="0" fontId="40" fillId="40" borderId="45" xfId="0" applyFont="1" applyFill="1" applyBorder="1" applyAlignment="1">
      <alignment horizontal="left" vertical="center" wrapText="1"/>
    </xf>
    <xf numFmtId="0" fontId="40" fillId="40" borderId="46" xfId="0" applyFont="1" applyFill="1" applyBorder="1" applyAlignment="1">
      <alignment horizontal="left" vertical="center" wrapText="1"/>
    </xf>
    <xf numFmtId="0" fontId="40" fillId="40" borderId="59" xfId="0" applyFont="1" applyFill="1" applyBorder="1" applyAlignment="1">
      <alignment horizontal="left" vertical="center" wrapText="1"/>
    </xf>
    <xf numFmtId="3" fontId="40" fillId="41" borderId="45" xfId="0" applyNumberFormat="1" applyFont="1" applyFill="1" applyBorder="1" applyAlignment="1">
      <alignment horizontal="center" vertical="center" wrapText="1"/>
    </xf>
    <xf numFmtId="3" fontId="40" fillId="41" borderId="46" xfId="0" applyNumberFormat="1" applyFont="1" applyFill="1" applyBorder="1" applyAlignment="1">
      <alignment horizontal="center" vertical="center" wrapText="1"/>
    </xf>
    <xf numFmtId="3" fontId="40" fillId="41" borderId="47" xfId="0" applyNumberFormat="1" applyFont="1" applyFill="1" applyBorder="1" applyAlignment="1">
      <alignment horizontal="center" vertical="center"/>
    </xf>
    <xf numFmtId="3" fontId="40" fillId="41" borderId="46" xfId="0" applyNumberFormat="1" applyFont="1" applyFill="1" applyBorder="1" applyAlignment="1">
      <alignment horizontal="center" vertical="center"/>
    </xf>
    <xf numFmtId="3" fontId="40" fillId="41" borderId="48" xfId="0" applyNumberFormat="1" applyFont="1" applyFill="1" applyBorder="1" applyAlignment="1">
      <alignment horizontal="center" vertical="center"/>
    </xf>
    <xf numFmtId="3" fontId="40" fillId="41" borderId="49" xfId="0" applyNumberFormat="1" applyFont="1" applyFill="1" applyBorder="1" applyAlignment="1">
      <alignment horizontal="center" vertical="center"/>
    </xf>
    <xf numFmtId="3" fontId="40" fillId="41" borderId="50" xfId="0" applyNumberFormat="1" applyFont="1" applyFill="1" applyBorder="1" applyAlignment="1">
      <alignment horizontal="center" vertical="center"/>
    </xf>
    <xf numFmtId="0" fontId="40" fillId="37" borderId="52" xfId="0" applyFont="1" applyFill="1" applyBorder="1" applyAlignment="1">
      <alignment horizontal="left" vertical="center" wrapText="1"/>
    </xf>
    <xf numFmtId="0" fontId="40" fillId="37" borderId="54" xfId="0" applyFont="1" applyFill="1" applyBorder="1" applyAlignment="1">
      <alignment horizontal="left" vertical="center" wrapText="1"/>
    </xf>
    <xf numFmtId="0" fontId="40" fillId="37" borderId="51" xfId="0" applyFont="1" applyFill="1" applyBorder="1" applyAlignment="1">
      <alignment horizontal="left" vertical="center" wrapText="1"/>
    </xf>
    <xf numFmtId="0" fontId="40" fillId="37" borderId="63" xfId="0" applyFont="1" applyFill="1" applyBorder="1" applyAlignment="1">
      <alignment horizontal="left" vertical="center" wrapText="1"/>
    </xf>
    <xf numFmtId="0" fontId="40" fillId="40" borderId="51" xfId="0" applyFont="1" applyFill="1" applyBorder="1" applyAlignment="1">
      <alignment horizontal="left" vertical="center" wrapText="1"/>
    </xf>
    <xf numFmtId="0" fontId="40" fillId="40" borderId="52" xfId="0" applyFont="1" applyFill="1" applyBorder="1" applyAlignment="1">
      <alignment horizontal="left" vertical="center" wrapText="1"/>
    </xf>
    <xf numFmtId="0" fontId="40" fillId="40" borderId="60" xfId="0" applyFont="1" applyFill="1" applyBorder="1" applyAlignment="1">
      <alignment horizontal="left" vertical="center" wrapText="1"/>
    </xf>
    <xf numFmtId="3" fontId="40" fillId="41" borderId="51" xfId="0" applyNumberFormat="1" applyFont="1" applyFill="1" applyBorder="1" applyAlignment="1">
      <alignment horizontal="center" vertical="center" wrapText="1"/>
    </xf>
    <xf numFmtId="3" fontId="40" fillId="41" borderId="52" xfId="0" applyNumberFormat="1" applyFont="1" applyFill="1" applyBorder="1" applyAlignment="1">
      <alignment horizontal="center" vertical="center" wrapText="1"/>
    </xf>
    <xf numFmtId="3" fontId="40" fillId="41" borderId="53" xfId="0" applyNumberFormat="1" applyFont="1" applyFill="1" applyBorder="1" applyAlignment="1">
      <alignment horizontal="center" vertical="center"/>
    </xf>
    <xf numFmtId="3" fontId="40" fillId="41" borderId="52" xfId="0" applyNumberFormat="1" applyFont="1" applyFill="1" applyBorder="1" applyAlignment="1">
      <alignment horizontal="center" vertical="center"/>
    </xf>
    <xf numFmtId="3" fontId="40" fillId="41" borderId="54" xfId="0" applyNumberFormat="1" applyFont="1" applyFill="1" applyBorder="1" applyAlignment="1">
      <alignment horizontal="center" vertical="center"/>
    </xf>
    <xf numFmtId="3" fontId="40" fillId="41" borderId="55" xfId="0" applyNumberFormat="1" applyFont="1" applyFill="1" applyBorder="1" applyAlignment="1">
      <alignment horizontal="center" vertical="center"/>
    </xf>
    <xf numFmtId="3" fontId="40" fillId="41" borderId="56" xfId="0" applyNumberFormat="1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left" vertical="center" wrapText="1"/>
    </xf>
    <xf numFmtId="3" fontId="40" fillId="37" borderId="40" xfId="72" applyNumberFormat="1" applyFont="1" applyFill="1" applyBorder="1" applyAlignment="1">
      <alignment horizontal="left" vertical="center" wrapText="1"/>
    </xf>
    <xf numFmtId="0" fontId="40" fillId="5" borderId="45" xfId="0" applyFont="1" applyFill="1" applyBorder="1" applyAlignment="1">
      <alignment horizontal="left" vertical="center" wrapText="1"/>
    </xf>
    <xf numFmtId="3" fontId="40" fillId="37" borderId="46" xfId="72" applyNumberFormat="1" applyFont="1" applyFill="1" applyBorder="1" applyAlignment="1">
      <alignment horizontal="left" vertical="center" wrapText="1"/>
    </xf>
    <xf numFmtId="0" fontId="40" fillId="5" borderId="51" xfId="0" applyFont="1" applyFill="1" applyBorder="1" applyAlignment="1">
      <alignment horizontal="left" vertical="center" wrapText="1"/>
    </xf>
    <xf numFmtId="3" fontId="40" fillId="37" borderId="52" xfId="72" applyNumberFormat="1" applyFont="1" applyFill="1" applyBorder="1" applyAlignment="1">
      <alignment horizontal="left" vertical="center" wrapText="1"/>
    </xf>
    <xf numFmtId="167" fontId="42" fillId="38" borderId="36" xfId="1" applyNumberFormat="1" applyFont="1" applyFill="1" applyBorder="1" applyAlignment="1">
      <alignment horizontal="center" vertical="center"/>
    </xf>
    <xf numFmtId="167" fontId="42" fillId="38" borderId="30" xfId="1" applyNumberFormat="1" applyFont="1" applyFill="1" applyBorder="1" applyAlignment="1">
      <alignment horizontal="center" vertical="center"/>
    </xf>
    <xf numFmtId="167" fontId="42" fillId="38" borderId="34" xfId="1" applyNumberFormat="1" applyFont="1" applyFill="1" applyBorder="1" applyAlignment="1">
      <alignment horizontal="center" vertical="center"/>
    </xf>
    <xf numFmtId="167" fontId="42" fillId="38" borderId="21" xfId="1" applyNumberFormat="1" applyFont="1" applyFill="1" applyBorder="1" applyAlignment="1">
      <alignment horizontal="center" vertical="center"/>
    </xf>
    <xf numFmtId="3" fontId="40" fillId="41" borderId="39" xfId="0" applyNumberFormat="1" applyFont="1" applyFill="1" applyBorder="1" applyAlignment="1">
      <alignment horizontal="right" vertical="center" wrapText="1"/>
    </xf>
    <xf numFmtId="3" fontId="40" fillId="41" borderId="45" xfId="0" applyNumberFormat="1" applyFont="1" applyFill="1" applyBorder="1" applyAlignment="1">
      <alignment horizontal="right" vertical="center" wrapText="1"/>
    </xf>
    <xf numFmtId="3" fontId="40" fillId="41" borderId="51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0" fontId="40" fillId="40" borderId="40" xfId="0" quotePrefix="1" applyFont="1" applyFill="1" applyBorder="1" applyAlignment="1">
      <alignment horizontal="left" vertical="center" wrapText="1"/>
    </xf>
    <xf numFmtId="0" fontId="40" fillId="40" borderId="46" xfId="0" quotePrefix="1" applyFont="1" applyFill="1" applyBorder="1" applyAlignment="1">
      <alignment horizontal="left" vertical="center" wrapText="1"/>
    </xf>
    <xf numFmtId="0" fontId="40" fillId="40" borderId="59" xfId="0" quotePrefix="1" applyFont="1" applyFill="1" applyBorder="1" applyAlignment="1">
      <alignment horizontal="left" vertical="center" wrapText="1"/>
    </xf>
    <xf numFmtId="3" fontId="40" fillId="41" borderId="71" xfId="0" applyNumberFormat="1" applyFont="1" applyFill="1" applyBorder="1" applyAlignment="1">
      <alignment horizontal="center" vertical="center" wrapText="1"/>
    </xf>
    <xf numFmtId="3" fontId="40" fillId="37" borderId="73" xfId="72" applyNumberFormat="1" applyFont="1" applyFill="1" applyBorder="1" applyAlignment="1">
      <alignment horizontal="left" vertical="center" wrapText="1"/>
    </xf>
    <xf numFmtId="0" fontId="40" fillId="37" borderId="73" xfId="0" applyFont="1" applyFill="1" applyBorder="1" applyAlignment="1">
      <alignment horizontal="left" vertical="center" wrapText="1"/>
    </xf>
    <xf numFmtId="0" fontId="40" fillId="37" borderId="74" xfId="0" applyFont="1" applyFill="1" applyBorder="1" applyAlignment="1">
      <alignment horizontal="left" vertical="center" wrapText="1"/>
    </xf>
    <xf numFmtId="0" fontId="40" fillId="37" borderId="72" xfId="0" applyFont="1" applyFill="1" applyBorder="1" applyAlignment="1">
      <alignment horizontal="left" vertical="center" wrapText="1"/>
    </xf>
    <xf numFmtId="0" fontId="40" fillId="37" borderId="75" xfId="0" applyFont="1" applyFill="1" applyBorder="1" applyAlignment="1">
      <alignment horizontal="left" vertical="center" wrapText="1"/>
    </xf>
    <xf numFmtId="0" fontId="40" fillId="40" borderId="72" xfId="0" applyFont="1" applyFill="1" applyBorder="1" applyAlignment="1">
      <alignment horizontal="left" vertical="center" wrapText="1"/>
    </xf>
    <xf numFmtId="0" fontId="40" fillId="40" borderId="73" xfId="0" applyFont="1" applyFill="1" applyBorder="1" applyAlignment="1">
      <alignment horizontal="left" vertical="center" wrapText="1"/>
    </xf>
    <xf numFmtId="0" fontId="40" fillId="40" borderId="76" xfId="0" applyFont="1" applyFill="1" applyBorder="1" applyAlignment="1">
      <alignment horizontal="left" vertical="center" wrapText="1"/>
    </xf>
    <xf numFmtId="3" fontId="40" fillId="41" borderId="72" xfId="0" applyNumberFormat="1" applyFont="1" applyFill="1" applyBorder="1" applyAlignment="1">
      <alignment horizontal="right" vertical="center" wrapText="1"/>
    </xf>
    <xf numFmtId="3" fontId="40" fillId="41" borderId="73" xfId="0" applyNumberFormat="1" applyFont="1" applyFill="1" applyBorder="1" applyAlignment="1">
      <alignment horizontal="center" vertical="center"/>
    </xf>
    <xf numFmtId="3" fontId="40" fillId="41" borderId="74" xfId="0" applyNumberFormat="1" applyFont="1" applyFill="1" applyBorder="1" applyAlignment="1">
      <alignment horizontal="center" vertical="center"/>
    </xf>
    <xf numFmtId="164" fontId="40" fillId="0" borderId="0" xfId="1" applyFont="1" applyAlignment="1">
      <alignment vertical="center"/>
    </xf>
    <xf numFmtId="165" fontId="40" fillId="0" borderId="0" xfId="0" applyNumberFormat="1" applyFont="1" applyAlignment="1">
      <alignment vertical="center"/>
    </xf>
    <xf numFmtId="3" fontId="40" fillId="41" borderId="70" xfId="0" applyNumberFormat="1" applyFont="1" applyFill="1" applyBorder="1" applyAlignment="1">
      <alignment horizontal="right" vertical="center" wrapText="1"/>
    </xf>
    <xf numFmtId="3" fontId="42" fillId="42" borderId="21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/>
    </xf>
    <xf numFmtId="3" fontId="40" fillId="41" borderId="40" xfId="0" applyNumberFormat="1" applyFont="1" applyFill="1" applyBorder="1" applyAlignment="1">
      <alignment horizontal="right" vertical="center" wrapText="1"/>
    </xf>
    <xf numFmtId="3" fontId="40" fillId="41" borderId="46" xfId="0" applyNumberFormat="1" applyFont="1" applyFill="1" applyBorder="1" applyAlignment="1">
      <alignment horizontal="right" vertical="center" wrapText="1"/>
    </xf>
    <xf numFmtId="3" fontId="40" fillId="41" borderId="73" xfId="0" applyNumberFormat="1" applyFont="1" applyFill="1" applyBorder="1" applyAlignment="1">
      <alignment horizontal="right" vertical="center" wrapText="1"/>
    </xf>
    <xf numFmtId="3" fontId="42" fillId="41" borderId="40" xfId="0" applyNumberFormat="1" applyFont="1" applyFill="1" applyBorder="1" applyAlignment="1">
      <alignment horizontal="center" vertical="center" wrapText="1"/>
    </xf>
    <xf numFmtId="3" fontId="42" fillId="41" borderId="46" xfId="0" applyNumberFormat="1" applyFont="1" applyFill="1" applyBorder="1" applyAlignment="1">
      <alignment horizontal="center" vertical="center" wrapText="1"/>
    </xf>
    <xf numFmtId="0" fontId="40" fillId="37" borderId="68" xfId="0" applyFont="1" applyFill="1" applyBorder="1" applyAlignment="1">
      <alignment horizontal="left" vertical="center"/>
    </xf>
    <xf numFmtId="0" fontId="40" fillId="37" borderId="67" xfId="0" applyFont="1" applyFill="1" applyBorder="1" applyAlignment="1">
      <alignment horizontal="left" vertical="center"/>
    </xf>
    <xf numFmtId="0" fontId="40" fillId="37" borderId="69" xfId="0" applyFont="1" applyFill="1" applyBorder="1" applyAlignment="1">
      <alignment horizontal="left" vertical="center"/>
    </xf>
    <xf numFmtId="0" fontId="40" fillId="37" borderId="1" xfId="0" applyFont="1" applyFill="1" applyBorder="1" applyAlignment="1">
      <alignment horizontal="left" vertical="center"/>
    </xf>
    <xf numFmtId="0" fontId="40" fillId="37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7" borderId="17" xfId="0" applyFont="1" applyFill="1" applyBorder="1" applyAlignment="1">
      <alignment horizontal="left" vertical="center"/>
    </xf>
    <xf numFmtId="0" fontId="40" fillId="37" borderId="22" xfId="0" applyFont="1" applyFill="1" applyBorder="1" applyAlignment="1">
      <alignment horizontal="left" vertical="center"/>
    </xf>
    <xf numFmtId="0" fontId="38" fillId="5" borderId="23" xfId="0" applyFont="1" applyFill="1" applyBorder="1" applyAlignment="1">
      <alignment horizontal="center" vertical="center" wrapText="1"/>
    </xf>
    <xf numFmtId="0" fontId="38" fillId="5" borderId="25" xfId="0" applyFont="1" applyFill="1" applyBorder="1" applyAlignment="1">
      <alignment horizontal="center" vertical="center" wrapText="1"/>
    </xf>
    <xf numFmtId="168" fontId="43" fillId="37" borderId="14" xfId="0" quotePrefix="1" applyNumberFormat="1" applyFont="1" applyFill="1" applyBorder="1" applyAlignment="1">
      <alignment horizontal="center" vertical="center"/>
    </xf>
    <xf numFmtId="168" fontId="43" fillId="37" borderId="15" xfId="0" applyNumberFormat="1" applyFont="1" applyFill="1" applyBorder="1" applyAlignment="1">
      <alignment horizontal="center" vertical="center"/>
    </xf>
    <xf numFmtId="168" fontId="43" fillId="37" borderId="16" xfId="0" applyNumberFormat="1" applyFont="1" applyFill="1" applyBorder="1" applyAlignment="1">
      <alignment horizontal="center" vertical="center"/>
    </xf>
    <xf numFmtId="0" fontId="40" fillId="37" borderId="26" xfId="0" quotePrefix="1" applyFont="1" applyFill="1" applyBorder="1" applyAlignment="1">
      <alignment horizontal="left" vertical="center"/>
    </xf>
    <xf numFmtId="0" fontId="40" fillId="37" borderId="26" xfId="0" applyFont="1" applyFill="1" applyBorder="1" applyAlignment="1">
      <alignment horizontal="left" vertical="center"/>
    </xf>
    <xf numFmtId="0" fontId="40" fillId="37" borderId="27" xfId="0" applyFont="1" applyFill="1" applyBorder="1" applyAlignment="1">
      <alignment horizontal="left" vertical="center"/>
    </xf>
    <xf numFmtId="0" fontId="38" fillId="37" borderId="68" xfId="0" applyFont="1" applyFill="1" applyBorder="1" applyAlignment="1">
      <alignment horizontal="left" vertical="center" wrapText="1"/>
    </xf>
    <xf numFmtId="0" fontId="38" fillId="37" borderId="67" xfId="0" applyFont="1" applyFill="1" applyBorder="1" applyAlignment="1">
      <alignment horizontal="left" vertical="center" wrapText="1"/>
    </xf>
    <xf numFmtId="0" fontId="38" fillId="37" borderId="69" xfId="0" applyFont="1" applyFill="1" applyBorder="1" applyAlignment="1">
      <alignment horizontal="left" vertical="center" wrapText="1"/>
    </xf>
    <xf numFmtId="0" fontId="40" fillId="37" borderId="1" xfId="0" quotePrefix="1" applyFont="1" applyFill="1" applyBorder="1" applyAlignment="1">
      <alignment horizontal="left" vertical="center"/>
    </xf>
    <xf numFmtId="0" fontId="40" fillId="37" borderId="68" xfId="0" applyFont="1" applyFill="1" applyBorder="1" applyAlignment="1">
      <alignment horizontal="left" vertical="center" wrapText="1"/>
    </xf>
    <xf numFmtId="0" fontId="40" fillId="37" borderId="67" xfId="0" applyFont="1" applyFill="1" applyBorder="1" applyAlignment="1">
      <alignment horizontal="left" vertical="center" wrapText="1"/>
    </xf>
    <xf numFmtId="0" fontId="40" fillId="37" borderId="69" xfId="0" applyFont="1" applyFill="1" applyBorder="1" applyAlignment="1">
      <alignment horizontal="left" vertical="center" wrapText="1"/>
    </xf>
    <xf numFmtId="0" fontId="39" fillId="37" borderId="1" xfId="0" applyFont="1" applyFill="1" applyBorder="1" applyAlignment="1">
      <alignment horizontal="left" vertical="center"/>
    </xf>
    <xf numFmtId="0" fontId="39" fillId="37" borderId="24" xfId="0" applyFont="1" applyFill="1" applyBorder="1" applyAlignment="1">
      <alignment horizontal="left" vertical="center"/>
    </xf>
    <xf numFmtId="0" fontId="39" fillId="37" borderId="26" xfId="0" quotePrefix="1" applyFont="1" applyFill="1" applyBorder="1" applyAlignment="1">
      <alignment horizontal="left" vertical="center"/>
    </xf>
    <xf numFmtId="0" fontId="39" fillId="37" borderId="26" xfId="0" applyFont="1" applyFill="1" applyBorder="1" applyAlignment="1">
      <alignment horizontal="left" vertical="center"/>
    </xf>
    <xf numFmtId="0" fontId="39" fillId="37" borderId="27" xfId="0" applyFont="1" applyFill="1" applyBorder="1" applyAlignment="1">
      <alignment horizontal="left" vertical="center"/>
    </xf>
    <xf numFmtId="0" fontId="39" fillId="37" borderId="17" xfId="0" applyFont="1" applyFill="1" applyBorder="1" applyAlignment="1">
      <alignment horizontal="left" vertical="center"/>
    </xf>
    <xf numFmtId="0" fontId="39" fillId="37" borderId="22" xfId="0" applyFont="1" applyFill="1" applyBorder="1" applyAlignment="1">
      <alignment horizontal="left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E9B7083-96B7-4DB4-BBFE-A1AF021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B753FD0-C0E3-477F-ABDA-1F2A103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83E8B03B-73A7-477A-A6D3-5DBC5743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CA6DB9E-307B-4C94-B434-1D22FF1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F6F79370-C829-484F-B30F-3386C419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C56"/>
  <sheetViews>
    <sheetView showGridLines="0" tabSelected="1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B6" sqref="B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18" style="3" customWidth="1" outlineLevel="1"/>
    <col min="13" max="13" width="17.140625" style="3" customWidth="1" outlineLevel="1"/>
    <col min="14" max="14" width="17.5703125" style="5" customWidth="1"/>
    <col min="15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42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45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46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47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48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0.75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0" customHeight="1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4404790</v>
      </c>
      <c r="D17" s="51">
        <v>0</v>
      </c>
      <c r="E17" s="51">
        <v>0</v>
      </c>
      <c r="F17" s="39">
        <f>D17-E17</f>
        <v>0</v>
      </c>
      <c r="G17" s="45">
        <f>+C17+F17</f>
        <v>4404790</v>
      </c>
      <c r="H17" s="127">
        <f>+G17-N24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6" t="s">
        <v>49</v>
      </c>
      <c r="C20" s="117" t="s">
        <v>183</v>
      </c>
      <c r="D20" s="86" t="s">
        <v>54</v>
      </c>
      <c r="E20" s="86" t="s">
        <v>55</v>
      </c>
      <c r="F20" s="87" t="s">
        <v>133</v>
      </c>
      <c r="G20" s="88" t="s">
        <v>134</v>
      </c>
      <c r="H20" s="89" t="s">
        <v>52</v>
      </c>
      <c r="I20" s="90" t="s">
        <v>192</v>
      </c>
      <c r="J20" s="91" t="s">
        <v>156</v>
      </c>
      <c r="K20" s="92" t="s">
        <v>157</v>
      </c>
      <c r="L20" s="125">
        <v>0</v>
      </c>
      <c r="M20" s="146">
        <v>0</v>
      </c>
      <c r="N20" s="132">
        <v>0</v>
      </c>
      <c r="O20" s="96"/>
      <c r="P20" s="96"/>
      <c r="Q20" s="96">
        <v>0</v>
      </c>
      <c r="R20" s="96"/>
      <c r="S20" s="96"/>
      <c r="T20" s="96"/>
      <c r="U20" s="96"/>
      <c r="V20" s="96"/>
      <c r="W20" s="96"/>
      <c r="X20" s="96"/>
      <c r="Y20" s="97"/>
      <c r="Z20" s="97"/>
      <c r="AA20" s="98">
        <f>SUM(O20:Z20)</f>
        <v>0</v>
      </c>
      <c r="AB20" s="99">
        <f>+N20-AA20</f>
        <v>0</v>
      </c>
      <c r="AC20" s="3"/>
    </row>
    <row r="21" spans="2:29" ht="34.5" customHeight="1" x14ac:dyDescent="0.2">
      <c r="B21" s="116" t="s">
        <v>49</v>
      </c>
      <c r="C21" s="117" t="s">
        <v>182</v>
      </c>
      <c r="D21" s="86" t="s">
        <v>56</v>
      </c>
      <c r="E21" s="86" t="s">
        <v>57</v>
      </c>
      <c r="F21" s="87" t="s">
        <v>133</v>
      </c>
      <c r="G21" s="88" t="s">
        <v>135</v>
      </c>
      <c r="H21" s="89" t="s">
        <v>52</v>
      </c>
      <c r="I21" s="90" t="s">
        <v>155</v>
      </c>
      <c r="J21" s="91" t="s">
        <v>158</v>
      </c>
      <c r="K21" s="92" t="s">
        <v>159</v>
      </c>
      <c r="L21" s="125">
        <v>4404790</v>
      </c>
      <c r="M21" s="125">
        <v>0</v>
      </c>
      <c r="N21" s="94">
        <v>4404790</v>
      </c>
      <c r="O21" s="95"/>
      <c r="P21" s="96"/>
      <c r="Q21" s="96">
        <v>4404790</v>
      </c>
      <c r="R21" s="96"/>
      <c r="S21" s="96">
        <v>0</v>
      </c>
      <c r="T21" s="96"/>
      <c r="U21" s="96"/>
      <c r="V21" s="96"/>
      <c r="W21" s="96"/>
      <c r="X21" s="96"/>
      <c r="Y21" s="96"/>
      <c r="Z21" s="97"/>
      <c r="AA21" s="98">
        <f>SUM(O21:Z21)</f>
        <v>4404790</v>
      </c>
      <c r="AB21" s="99">
        <f>+N21-AA21</f>
        <v>0</v>
      </c>
      <c r="AC21" s="3"/>
    </row>
    <row r="22" spans="2:29" ht="34.5" customHeight="1" x14ac:dyDescent="0.2">
      <c r="B22" s="116"/>
      <c r="C22" s="117"/>
      <c r="D22" s="86"/>
      <c r="E22" s="86"/>
      <c r="F22" s="87"/>
      <c r="G22" s="88"/>
      <c r="H22" s="89"/>
      <c r="I22" s="90"/>
      <c r="J22" s="91"/>
      <c r="K22" s="92"/>
      <c r="L22" s="125"/>
      <c r="M22" s="93"/>
      <c r="N22" s="94"/>
      <c r="O22" s="95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  <c r="AA22" s="98"/>
      <c r="AB22" s="99"/>
      <c r="AC22" s="3"/>
    </row>
    <row r="23" spans="2:29" ht="34.5" customHeight="1" thickBot="1" x14ac:dyDescent="0.25">
      <c r="B23" s="118"/>
      <c r="C23" s="119"/>
      <c r="D23" s="100"/>
      <c r="E23" s="100"/>
      <c r="F23" s="101"/>
      <c r="G23" s="102"/>
      <c r="H23" s="103"/>
      <c r="I23" s="104"/>
      <c r="J23" s="105"/>
      <c r="K23" s="106"/>
      <c r="L23" s="126"/>
      <c r="M23" s="107"/>
      <c r="N23" s="108"/>
      <c r="O23" s="109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1"/>
      <c r="AA23" s="112"/>
      <c r="AB23" s="113"/>
      <c r="AC23" s="3"/>
    </row>
    <row r="24" spans="2:29" s="18" customFormat="1" ht="31.5" customHeight="1" thickBot="1" x14ac:dyDescent="0.25">
      <c r="B24" s="19" t="s">
        <v>35</v>
      </c>
      <c r="C24" s="48"/>
      <c r="D24" s="21"/>
      <c r="E24" s="20"/>
      <c r="F24" s="22"/>
      <c r="G24" s="59"/>
      <c r="H24" s="61"/>
      <c r="I24" s="59"/>
      <c r="J24" s="23"/>
      <c r="K24" s="56"/>
      <c r="L24" s="57">
        <f t="shared" ref="L24:AB24" si="0">SUBTOTAL(9,L20:L23)</f>
        <v>4404790</v>
      </c>
      <c r="M24" s="57">
        <f t="shared" si="0"/>
        <v>0</v>
      </c>
      <c r="N24" s="54">
        <f t="shared" si="0"/>
        <v>4404790</v>
      </c>
      <c r="O24" s="120">
        <f>SUBTOTAL(9,O21:O23)</f>
        <v>0</v>
      </c>
      <c r="P24" s="120">
        <f t="shared" si="0"/>
        <v>0</v>
      </c>
      <c r="Q24" s="120">
        <f t="shared" si="0"/>
        <v>4404790</v>
      </c>
      <c r="R24" s="120">
        <f t="shared" si="0"/>
        <v>0</v>
      </c>
      <c r="S24" s="120">
        <f t="shared" si="0"/>
        <v>0</v>
      </c>
      <c r="T24" s="120">
        <f t="shared" si="0"/>
        <v>0</v>
      </c>
      <c r="U24" s="120">
        <f t="shared" si="0"/>
        <v>0</v>
      </c>
      <c r="V24" s="120">
        <f t="shared" si="0"/>
        <v>0</v>
      </c>
      <c r="W24" s="120">
        <f t="shared" si="0"/>
        <v>0</v>
      </c>
      <c r="X24" s="120">
        <f t="shared" si="0"/>
        <v>0</v>
      </c>
      <c r="Y24" s="120">
        <f t="shared" si="0"/>
        <v>0</v>
      </c>
      <c r="Z24" s="121">
        <f t="shared" si="0"/>
        <v>0</v>
      </c>
      <c r="AA24" s="122">
        <f t="shared" si="0"/>
        <v>4404790</v>
      </c>
      <c r="AB24" s="123">
        <f t="shared" si="0"/>
        <v>0</v>
      </c>
    </row>
    <row r="25" spans="2:29" s="26" customFormat="1" ht="11.25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/>
      <c r="O25" s="24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  <c r="AC25" s="50"/>
    </row>
    <row r="26" spans="2:29" s="26" customFormat="1" ht="11.25" hidden="1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>
        <v>402000000</v>
      </c>
      <c r="M26" s="25">
        <v>389411087</v>
      </c>
      <c r="N26" s="25">
        <v>384611087</v>
      </c>
      <c r="O26" s="25">
        <v>0</v>
      </c>
      <c r="P26" s="25">
        <v>0</v>
      </c>
      <c r="Q26" s="25">
        <v>27574500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27574500</v>
      </c>
      <c r="AB26" s="25">
        <v>357036587</v>
      </c>
      <c r="AC26" s="24"/>
    </row>
    <row r="27" spans="2:29" hidden="1" x14ac:dyDescent="0.2">
      <c r="B27" s="30"/>
      <c r="C27" s="31"/>
      <c r="D27" s="32"/>
      <c r="E27" s="33"/>
      <c r="L27" s="128">
        <f t="shared" ref="L27:P27" si="1">+L26-L24</f>
        <v>397595210</v>
      </c>
      <c r="M27" s="128">
        <f t="shared" si="1"/>
        <v>389411087</v>
      </c>
      <c r="N27" s="128">
        <f t="shared" si="1"/>
        <v>380206297</v>
      </c>
      <c r="O27" s="128">
        <f t="shared" si="1"/>
        <v>0</v>
      </c>
      <c r="P27" s="128">
        <f t="shared" si="1"/>
        <v>0</v>
      </c>
      <c r="Q27" s="128">
        <f>+Q26-Q24</f>
        <v>23169710</v>
      </c>
      <c r="R27" s="128">
        <f t="shared" ref="R27:AB27" si="2">+R26-R24</f>
        <v>0</v>
      </c>
      <c r="S27" s="128">
        <f t="shared" si="2"/>
        <v>0</v>
      </c>
      <c r="T27" s="128">
        <f t="shared" si="2"/>
        <v>0</v>
      </c>
      <c r="U27" s="128">
        <f t="shared" si="2"/>
        <v>0</v>
      </c>
      <c r="V27" s="128">
        <f t="shared" si="2"/>
        <v>0</v>
      </c>
      <c r="W27" s="128">
        <f t="shared" si="2"/>
        <v>0</v>
      </c>
      <c r="X27" s="128">
        <f t="shared" si="2"/>
        <v>0</v>
      </c>
      <c r="Y27" s="128">
        <f t="shared" si="2"/>
        <v>0</v>
      </c>
      <c r="Z27" s="128">
        <f t="shared" si="2"/>
        <v>0</v>
      </c>
      <c r="AA27" s="128">
        <f t="shared" si="2"/>
        <v>23169710</v>
      </c>
      <c r="AB27" s="128">
        <f t="shared" si="2"/>
        <v>357036587</v>
      </c>
    </row>
    <row r="28" spans="2:29" x14ac:dyDescent="0.2">
      <c r="B28" s="30"/>
      <c r="C28" s="31"/>
      <c r="D28" s="32"/>
      <c r="L28" s="3">
        <v>4404790</v>
      </c>
      <c r="M28" s="3">
        <v>0</v>
      </c>
      <c r="N28" s="3">
        <v>4404790</v>
      </c>
      <c r="AA28" s="5">
        <v>4404790</v>
      </c>
      <c r="AB28" s="148">
        <v>0</v>
      </c>
    </row>
    <row r="29" spans="2:29" x14ac:dyDescent="0.2">
      <c r="C29" s="31"/>
      <c r="L29" s="5">
        <f>+L28-L24</f>
        <v>0</v>
      </c>
      <c r="M29" s="5">
        <f>+M28-M24</f>
        <v>0</v>
      </c>
      <c r="N29" s="5">
        <f>+N28-N24</f>
        <v>0</v>
      </c>
      <c r="AA29" s="5">
        <f>+AA28-AA24</f>
        <v>0</v>
      </c>
      <c r="AB29" s="5">
        <f>+AB28-AB24</f>
        <v>0</v>
      </c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</row>
    <row r="40" spans="2:9" x14ac:dyDescent="0.2">
      <c r="C40" s="31"/>
      <c r="D40" s="31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3"/>
  <mergeCells count="14">
    <mergeCell ref="B16:B17"/>
    <mergeCell ref="C15:E15"/>
    <mergeCell ref="C13:G13"/>
    <mergeCell ref="C11:G11"/>
    <mergeCell ref="C12:G12"/>
    <mergeCell ref="C10:G10"/>
    <mergeCell ref="C7:G7"/>
    <mergeCell ref="C8:G8"/>
    <mergeCell ref="C9:G9"/>
    <mergeCell ref="B2:B4"/>
    <mergeCell ref="C2:G2"/>
    <mergeCell ref="C3:G3"/>
    <mergeCell ref="C4:G4"/>
    <mergeCell ref="C6:G6"/>
  </mergeCells>
  <phoneticPr fontId="37" type="noConversion"/>
  <conditionalFormatting sqref="L19:AA19">
    <cfRule type="cellIs" dxfId="23" priority="2" operator="lessThan">
      <formula>0</formula>
    </cfRule>
  </conditionalFormatting>
  <conditionalFormatting sqref="AB19:AB23">
    <cfRule type="cellIs" dxfId="22" priority="1" operator="lessThan">
      <formula>0</formula>
    </cfRule>
  </conditionalFormatting>
  <conditionalFormatting sqref="AC6:AC15">
    <cfRule type="cellIs" dxfId="21" priority="271" operator="lessThan">
      <formula>0</formula>
    </cfRule>
  </conditionalFormatting>
  <conditionalFormatting sqref="AC25 AC27:AC1048576">
    <cfRule type="cellIs" dxfId="20" priority="29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AC58"/>
  <sheetViews>
    <sheetView showGridLines="0" zoomScale="90" zoomScaleNormal="90" workbookViewId="0">
      <pane xSplit="7" ySplit="19" topLeftCell="M23" activePane="bottomRight" state="frozen"/>
      <selection pane="topRight" activeCell="G1" sqref="G1"/>
      <selection pane="bottomLeft" activeCell="A20" sqref="A20"/>
      <selection pane="bottomRight" activeCell="E23" sqref="E23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2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8.85546875" style="3" customWidth="1" outlineLevel="1"/>
    <col min="10" max="11" width="18.85546875" style="3" hidden="1" customWidth="1" outlineLevel="1"/>
    <col min="12" max="12" width="20.140625" style="3" customWidth="1" outlineLevel="1"/>
    <col min="13" max="13" width="19.28515625" style="3" customWidth="1" outlineLevel="1"/>
    <col min="14" max="14" width="19.7109375" style="5" bestFit="1" customWidth="1"/>
    <col min="15" max="15" width="14" style="5" customWidth="1"/>
    <col min="16" max="16" width="14" style="6" customWidth="1" outlineLevel="1"/>
    <col min="17" max="17" width="21.140625" style="6" customWidth="1" outlineLevel="1"/>
    <col min="18" max="18" width="14" style="6" customWidth="1" outlineLevel="1"/>
    <col min="19" max="19" width="17.5703125" style="6" customWidth="1" outlineLevel="1"/>
    <col min="20" max="26" width="14" style="6" customWidth="1" outlineLevel="1"/>
    <col min="27" max="27" width="19.57031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58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59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60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61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62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6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3.75" customHeight="1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3801417736</v>
      </c>
      <c r="D17" s="51">
        <v>0</v>
      </c>
      <c r="E17" s="51">
        <v>229418</v>
      </c>
      <c r="F17" s="39">
        <f>D17-E17</f>
        <v>-229418</v>
      </c>
      <c r="G17" s="45">
        <f>+C17+F17</f>
        <v>3801188318</v>
      </c>
      <c r="H17" s="127">
        <f>+G17-N26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4" t="s">
        <v>132</v>
      </c>
      <c r="C20" s="115" t="s">
        <v>160</v>
      </c>
      <c r="D20" s="72" t="s">
        <v>63</v>
      </c>
      <c r="E20" s="72" t="s">
        <v>64</v>
      </c>
      <c r="F20" s="73" t="s">
        <v>136</v>
      </c>
      <c r="G20" s="74" t="s">
        <v>137</v>
      </c>
      <c r="H20" s="75" t="s">
        <v>65</v>
      </c>
      <c r="I20" s="76" t="s">
        <v>164</v>
      </c>
      <c r="J20" s="129" t="s">
        <v>165</v>
      </c>
      <c r="K20" s="78" t="s">
        <v>163</v>
      </c>
      <c r="L20" s="124">
        <v>442720978</v>
      </c>
      <c r="M20" s="124">
        <v>3384</v>
      </c>
      <c r="N20" s="149">
        <f>+L20-M20</f>
        <v>442717594</v>
      </c>
      <c r="O20" s="81"/>
      <c r="P20" s="82"/>
      <c r="Q20" s="82">
        <v>163325262</v>
      </c>
      <c r="R20" s="82"/>
      <c r="S20" s="82">
        <f>240845709-R20-Q20</f>
        <v>77520447</v>
      </c>
      <c r="T20" s="82"/>
      <c r="U20" s="82"/>
      <c r="V20" s="82"/>
      <c r="W20" s="82"/>
      <c r="X20" s="82"/>
      <c r="Y20" s="82"/>
      <c r="Z20" s="83"/>
      <c r="AA20" s="84">
        <f>SUM(O20:Z20)</f>
        <v>240845709</v>
      </c>
      <c r="AB20" s="85">
        <f>+N20-AA20</f>
        <v>201871885</v>
      </c>
      <c r="AC20" s="3"/>
    </row>
    <row r="21" spans="2:29" ht="34.5" customHeight="1" x14ac:dyDescent="0.2">
      <c r="B21" s="116" t="s">
        <v>67</v>
      </c>
      <c r="C21" s="117" t="s">
        <v>68</v>
      </c>
      <c r="D21" s="86" t="s">
        <v>69</v>
      </c>
      <c r="E21" s="86" t="s">
        <v>70</v>
      </c>
      <c r="F21" s="87" t="s">
        <v>136</v>
      </c>
      <c r="G21" s="88" t="s">
        <v>137</v>
      </c>
      <c r="H21" s="89" t="s">
        <v>65</v>
      </c>
      <c r="I21" s="90"/>
      <c r="J21" s="91"/>
      <c r="K21" s="92"/>
      <c r="L21" s="125">
        <v>0</v>
      </c>
      <c r="M21" s="125">
        <v>0</v>
      </c>
      <c r="N21" s="150">
        <f t="shared" ref="N21:N24" si="0">+L21-M21</f>
        <v>0</v>
      </c>
      <c r="O21" s="95"/>
      <c r="P21" s="96"/>
      <c r="Q21" s="96">
        <v>0</v>
      </c>
      <c r="R21" s="96"/>
      <c r="S21" s="96">
        <v>0</v>
      </c>
      <c r="T21" s="96"/>
      <c r="U21" s="96"/>
      <c r="V21" s="96"/>
      <c r="W21" s="96"/>
      <c r="X21" s="96"/>
      <c r="Y21" s="96"/>
      <c r="Z21" s="97"/>
      <c r="AA21" s="98">
        <f t="shared" ref="AA21:AA22" si="1">SUM(O21:Z21)</f>
        <v>0</v>
      </c>
      <c r="AB21" s="99">
        <f t="shared" ref="AB21:AB22" si="2">+N21-AA21</f>
        <v>0</v>
      </c>
      <c r="AC21" s="3"/>
    </row>
    <row r="22" spans="2:29" ht="34.5" customHeight="1" x14ac:dyDescent="0.2">
      <c r="B22" s="116" t="s">
        <v>66</v>
      </c>
      <c r="C22" s="117" t="s">
        <v>71</v>
      </c>
      <c r="D22" s="86" t="s">
        <v>72</v>
      </c>
      <c r="E22" s="86" t="s">
        <v>73</v>
      </c>
      <c r="F22" s="87" t="s">
        <v>136</v>
      </c>
      <c r="G22" s="88" t="s">
        <v>138</v>
      </c>
      <c r="H22" s="89" t="s">
        <v>65</v>
      </c>
      <c r="I22" s="90"/>
      <c r="J22" s="91"/>
      <c r="K22" s="92"/>
      <c r="L22" s="125">
        <v>0</v>
      </c>
      <c r="M22" s="125">
        <v>0</v>
      </c>
      <c r="N22" s="150">
        <f t="shared" si="0"/>
        <v>0</v>
      </c>
      <c r="O22" s="95"/>
      <c r="P22" s="96"/>
      <c r="Q22" s="96">
        <v>0</v>
      </c>
      <c r="R22" s="96"/>
      <c r="S22" s="96">
        <v>0</v>
      </c>
      <c r="T22" s="96"/>
      <c r="U22" s="96"/>
      <c r="V22" s="96"/>
      <c r="W22" s="96"/>
      <c r="X22" s="96"/>
      <c r="Y22" s="96"/>
      <c r="Z22" s="97"/>
      <c r="AA22" s="98">
        <f t="shared" si="1"/>
        <v>0</v>
      </c>
      <c r="AB22" s="99">
        <f t="shared" si="2"/>
        <v>0</v>
      </c>
      <c r="AC22" s="3"/>
    </row>
    <row r="23" spans="2:29" ht="34.5" customHeight="1" x14ac:dyDescent="0.2">
      <c r="B23" s="116" t="s">
        <v>66</v>
      </c>
      <c r="C23" s="117" t="s">
        <v>181</v>
      </c>
      <c r="D23" s="86" t="s">
        <v>63</v>
      </c>
      <c r="E23" s="86" t="s">
        <v>64</v>
      </c>
      <c r="F23" s="87" t="s">
        <v>136</v>
      </c>
      <c r="G23" s="88" t="s">
        <v>137</v>
      </c>
      <c r="H23" s="89" t="s">
        <v>65</v>
      </c>
      <c r="I23" s="90"/>
      <c r="J23" s="91"/>
      <c r="K23" s="92"/>
      <c r="L23" s="125">
        <v>3098886758</v>
      </c>
      <c r="M23" s="125">
        <v>226034</v>
      </c>
      <c r="N23" s="150">
        <f t="shared" si="0"/>
        <v>3098660724</v>
      </c>
      <c r="O23" s="95"/>
      <c r="P23" s="95"/>
      <c r="Q23" s="95">
        <v>1387222709</v>
      </c>
      <c r="R23" s="95"/>
      <c r="S23" s="95">
        <f>1430368391-R23-Q23</f>
        <v>43145682</v>
      </c>
      <c r="T23" s="96"/>
      <c r="U23" s="96"/>
      <c r="V23" s="96"/>
      <c r="W23" s="96"/>
      <c r="X23" s="96"/>
      <c r="Y23" s="96"/>
      <c r="Z23" s="97"/>
      <c r="AA23" s="98">
        <f t="shared" ref="AA23" si="3">SUM(O23:Z23)</f>
        <v>1430368391</v>
      </c>
      <c r="AB23" s="99">
        <f t="shared" ref="AB23:AB24" si="4">+N23-AA23</f>
        <v>1668292333</v>
      </c>
      <c r="AC23" s="3"/>
    </row>
    <row r="24" spans="2:29" ht="34.5" customHeight="1" x14ac:dyDescent="0.2">
      <c r="B24" s="116" t="s">
        <v>66</v>
      </c>
      <c r="C24" s="133" t="s">
        <v>193</v>
      </c>
      <c r="D24" s="134" t="s">
        <v>63</v>
      </c>
      <c r="E24" s="134" t="s">
        <v>64</v>
      </c>
      <c r="F24" s="135" t="s">
        <v>136</v>
      </c>
      <c r="G24" s="136" t="s">
        <v>137</v>
      </c>
      <c r="H24" s="137" t="s">
        <v>65</v>
      </c>
      <c r="I24" s="138"/>
      <c r="J24" s="139"/>
      <c r="K24" s="140"/>
      <c r="L24" s="141">
        <v>259810000</v>
      </c>
      <c r="M24" s="141">
        <v>0</v>
      </c>
      <c r="N24" s="151">
        <f t="shared" si="0"/>
        <v>259810000</v>
      </c>
      <c r="O24" s="95"/>
      <c r="P24" s="95"/>
      <c r="Q24" s="95">
        <v>171386667</v>
      </c>
      <c r="R24" s="95"/>
      <c r="S24" s="95">
        <f>249170000-R24-Q24</f>
        <v>77783333</v>
      </c>
      <c r="T24" s="95"/>
      <c r="U24" s="142"/>
      <c r="V24" s="142"/>
      <c r="W24" s="142"/>
      <c r="X24" s="142"/>
      <c r="Y24" s="142"/>
      <c r="Z24" s="143"/>
      <c r="AA24" s="98">
        <f>SUM(O24:Z24)</f>
        <v>249170000</v>
      </c>
      <c r="AB24" s="99">
        <f t="shared" si="4"/>
        <v>10640000</v>
      </c>
      <c r="AC24" s="3"/>
    </row>
    <row r="25" spans="2:29" ht="34.5" customHeight="1" thickBot="1" x14ac:dyDescent="0.25">
      <c r="B25" s="118"/>
      <c r="C25" s="119"/>
      <c r="D25" s="100"/>
      <c r="E25" s="100"/>
      <c r="F25" s="101"/>
      <c r="G25" s="102"/>
      <c r="H25" s="103"/>
      <c r="I25" s="104"/>
      <c r="J25" s="105"/>
      <c r="K25" s="106"/>
      <c r="L25" s="126"/>
      <c r="M25" s="107"/>
      <c r="N25" s="108"/>
      <c r="O25" s="109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1"/>
      <c r="AA25" s="112"/>
      <c r="AB25" s="113"/>
      <c r="AC25" s="3"/>
    </row>
    <row r="26" spans="2:29" s="18" customFormat="1" ht="31.5" customHeight="1" thickBot="1" x14ac:dyDescent="0.25">
      <c r="B26" s="19" t="s">
        <v>35</v>
      </c>
      <c r="C26" s="48"/>
      <c r="D26" s="21"/>
      <c r="E26" s="20"/>
      <c r="F26" s="22"/>
      <c r="G26" s="59"/>
      <c r="H26" s="61"/>
      <c r="I26" s="59"/>
      <c r="J26" s="23"/>
      <c r="K26" s="56"/>
      <c r="L26" s="57">
        <f t="shared" ref="L26:AA26" si="5">SUBTOTAL(9,L20:L25)</f>
        <v>3801417736</v>
      </c>
      <c r="M26" s="57">
        <f t="shared" si="5"/>
        <v>229418</v>
      </c>
      <c r="N26" s="54">
        <f t="shared" si="5"/>
        <v>3801188318</v>
      </c>
      <c r="O26" s="120">
        <f t="shared" si="5"/>
        <v>0</v>
      </c>
      <c r="P26" s="120">
        <f t="shared" si="5"/>
        <v>0</v>
      </c>
      <c r="Q26" s="120">
        <f t="shared" si="5"/>
        <v>1721934638</v>
      </c>
      <c r="R26" s="120">
        <f t="shared" si="5"/>
        <v>0</v>
      </c>
      <c r="S26" s="120">
        <f t="shared" si="5"/>
        <v>198449462</v>
      </c>
      <c r="T26" s="120">
        <f t="shared" si="5"/>
        <v>0</v>
      </c>
      <c r="U26" s="120">
        <f t="shared" si="5"/>
        <v>0</v>
      </c>
      <c r="V26" s="120">
        <f t="shared" si="5"/>
        <v>0</v>
      </c>
      <c r="W26" s="120">
        <f t="shared" si="5"/>
        <v>0</v>
      </c>
      <c r="X26" s="120">
        <f t="shared" si="5"/>
        <v>0</v>
      </c>
      <c r="Y26" s="120">
        <f t="shared" si="5"/>
        <v>0</v>
      </c>
      <c r="Z26" s="121">
        <f t="shared" si="5"/>
        <v>0</v>
      </c>
      <c r="AA26" s="122">
        <f t="shared" si="5"/>
        <v>1920384100</v>
      </c>
      <c r="AB26" s="123">
        <f>SUBTOTAL(9,AB20:AB25)</f>
        <v>1880804218</v>
      </c>
    </row>
    <row r="27" spans="2:29" s="26" customFormat="1" ht="11.25" x14ac:dyDescent="0.2">
      <c r="B27" s="27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4"/>
      <c r="O27" s="24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0"/>
      <c r="AC27" s="50"/>
    </row>
    <row r="28" spans="2:29" s="26" customFormat="1" ht="11.25" hidden="1" x14ac:dyDescent="0.2">
      <c r="B28" s="27"/>
      <c r="C28" s="24"/>
      <c r="D28" s="25"/>
      <c r="E28" s="25"/>
      <c r="F28" s="25"/>
      <c r="G28" s="25"/>
      <c r="H28" s="25"/>
      <c r="I28" s="25"/>
      <c r="J28" s="25"/>
      <c r="K28" s="25"/>
      <c r="L28" s="25">
        <v>4891295000</v>
      </c>
      <c r="M28" s="25">
        <v>4029702516</v>
      </c>
      <c r="N28" s="24">
        <v>3940851043</v>
      </c>
      <c r="O28" s="24"/>
      <c r="P28" s="24">
        <f>5236540-42400</f>
        <v>5194140</v>
      </c>
      <c r="Q28" s="24">
        <f>282805718+42400</f>
        <v>282848118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288042258</v>
      </c>
      <c r="AB28" s="24">
        <v>3652808785</v>
      </c>
      <c r="AC28" s="24"/>
    </row>
    <row r="29" spans="2:29" hidden="1" x14ac:dyDescent="0.2">
      <c r="B29" s="30"/>
      <c r="C29" s="31"/>
      <c r="D29" s="32"/>
      <c r="E29" s="33"/>
      <c r="L29" s="128">
        <f>+L28-L26</f>
        <v>1089877264</v>
      </c>
      <c r="M29" s="128">
        <f>+M28-M26</f>
        <v>4029473098</v>
      </c>
      <c r="N29" s="128">
        <f>+N28-N26</f>
        <v>139662725</v>
      </c>
      <c r="O29" s="128">
        <f t="shared" ref="O29:AB29" si="6">+O28-O26</f>
        <v>0</v>
      </c>
      <c r="P29" s="128">
        <f t="shared" si="6"/>
        <v>5194140</v>
      </c>
      <c r="Q29" s="128">
        <f t="shared" si="6"/>
        <v>-1439086520</v>
      </c>
      <c r="R29" s="128">
        <f t="shared" si="6"/>
        <v>0</v>
      </c>
      <c r="S29" s="128">
        <f t="shared" si="6"/>
        <v>-198449462</v>
      </c>
      <c r="T29" s="128">
        <f t="shared" si="6"/>
        <v>0</v>
      </c>
      <c r="U29" s="128">
        <f t="shared" si="6"/>
        <v>0</v>
      </c>
      <c r="V29" s="128">
        <f t="shared" si="6"/>
        <v>0</v>
      </c>
      <c r="W29" s="128">
        <f t="shared" si="6"/>
        <v>0</v>
      </c>
      <c r="X29" s="128">
        <f t="shared" si="6"/>
        <v>0</v>
      </c>
      <c r="Y29" s="128">
        <f t="shared" si="6"/>
        <v>0</v>
      </c>
      <c r="Z29" s="128">
        <f t="shared" si="6"/>
        <v>0</v>
      </c>
      <c r="AA29" s="128">
        <f t="shared" si="6"/>
        <v>-1632341842</v>
      </c>
      <c r="AB29" s="128">
        <f t="shared" si="6"/>
        <v>1772004567</v>
      </c>
    </row>
    <row r="30" spans="2:29" x14ac:dyDescent="0.2">
      <c r="B30" s="30"/>
      <c r="C30" s="31"/>
      <c r="D30" s="32"/>
      <c r="L30" s="3">
        <v>3801417736</v>
      </c>
      <c r="M30" s="5">
        <v>229418</v>
      </c>
      <c r="N30" s="5">
        <v>3801188318</v>
      </c>
      <c r="Q30" s="148">
        <v>1721934638</v>
      </c>
      <c r="AA30" s="6">
        <v>1920384100</v>
      </c>
      <c r="AB30" s="148"/>
    </row>
    <row r="31" spans="2:29" x14ac:dyDescent="0.2">
      <c r="C31" s="31"/>
      <c r="M31" s="5">
        <f>+M30-M26</f>
        <v>0</v>
      </c>
      <c r="N31" s="5">
        <f>+N30-N26</f>
        <v>0</v>
      </c>
      <c r="Q31" s="148">
        <f>+Q30-Q26</f>
        <v>0</v>
      </c>
      <c r="S31" s="148">
        <f>+S30-S26</f>
        <v>-198449462</v>
      </c>
      <c r="AA31" s="148">
        <f>+AA30-AA26</f>
        <v>0</v>
      </c>
      <c r="AB31" s="148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C35" s="31"/>
    </row>
    <row r="36" spans="2:9" x14ac:dyDescent="0.2">
      <c r="C36" s="31"/>
    </row>
    <row r="37" spans="2:9" x14ac:dyDescent="0.2">
      <c r="B37" s="30"/>
      <c r="D37" s="31"/>
    </row>
    <row r="38" spans="2:9" x14ac:dyDescent="0.2">
      <c r="B38" s="30"/>
      <c r="D38" s="31"/>
    </row>
    <row r="39" spans="2:9" x14ac:dyDescent="0.2">
      <c r="B39" s="29"/>
      <c r="C39" s="31"/>
      <c r="D39" s="31"/>
    </row>
    <row r="40" spans="2:9" x14ac:dyDescent="0.2">
      <c r="B40" s="30"/>
      <c r="C40" s="31"/>
      <c r="D40" s="31"/>
      <c r="G40" s="34"/>
      <c r="H40" s="34"/>
      <c r="I40" s="34"/>
    </row>
    <row r="41" spans="2:9" x14ac:dyDescent="0.2">
      <c r="B41" s="30"/>
    </row>
    <row r="42" spans="2:9" x14ac:dyDescent="0.2">
      <c r="C42" s="31"/>
      <c r="D42" s="31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</row>
    <row r="47" spans="2:9" x14ac:dyDescent="0.2">
      <c r="B47" s="30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  <row r="57" spans="2:3" x14ac:dyDescent="0.2">
      <c r="B57" s="30"/>
      <c r="C57" s="31"/>
    </row>
    <row r="58" spans="2:3" x14ac:dyDescent="0.2">
      <c r="B58" s="30"/>
      <c r="C58" s="31"/>
    </row>
  </sheetData>
  <autoFilter ref="B19:AC25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9" priority="2" operator="lessThan">
      <formula>0</formula>
    </cfRule>
  </conditionalFormatting>
  <conditionalFormatting sqref="AB19:AB25">
    <cfRule type="cellIs" dxfId="18" priority="1" operator="lessThan">
      <formula>0</formula>
    </cfRule>
  </conditionalFormatting>
  <conditionalFormatting sqref="AC6:AC15">
    <cfRule type="cellIs" dxfId="17" priority="13" operator="lessThan">
      <formula>0</formula>
    </cfRule>
  </conditionalFormatting>
  <conditionalFormatting sqref="AC27 AC29:AC1048576">
    <cfRule type="cellIs" dxfId="16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AC56"/>
  <sheetViews>
    <sheetView showGridLines="0" zoomScale="90" zoomScaleNormal="90" workbookViewId="0">
      <pane xSplit="7" ySplit="19" topLeftCell="L22" activePane="bottomRight" state="frozen"/>
      <selection pane="topRight" activeCell="G1" sqref="G1"/>
      <selection pane="bottomLeft" activeCell="A20" sqref="A20"/>
      <selection pane="bottomRight" activeCell="O37" sqref="O37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9.710937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17.5703125" style="3" customWidth="1" outlineLevel="1"/>
    <col min="13" max="13" width="16.5703125" style="3" customWidth="1" outlineLevel="1"/>
    <col min="14" max="14" width="19.7109375" style="5" bestFit="1" customWidth="1"/>
    <col min="15" max="15" width="12.85546875" style="5" customWidth="1"/>
    <col min="16" max="16" width="12.85546875" style="6" customWidth="1" outlineLevel="1"/>
    <col min="17" max="17" width="17.85546875" style="6" customWidth="1" outlineLevel="1"/>
    <col min="18" max="18" width="12.85546875" style="6" customWidth="1" outlineLevel="1"/>
    <col min="19" max="19" width="19.42578125" style="6" customWidth="1" outlineLevel="1"/>
    <col min="20" max="26" width="14.42578125" style="6" customWidth="1" outlineLevel="1"/>
    <col min="27" max="27" width="19" style="6" customWidth="1" outlineLevel="1"/>
    <col min="28" max="28" width="19" style="28" customWidth="1"/>
    <col min="29" max="29" width="22.140625" style="6" customWidth="1"/>
    <col min="30" max="16384" width="11.42578125" style="3"/>
  </cols>
  <sheetData>
    <row r="1" spans="2:29" ht="7.5" customHeight="1" thickBot="1" x14ac:dyDescent="0.25">
      <c r="Z1" s="6" t="s">
        <v>184</v>
      </c>
    </row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7" t="s">
        <v>41</v>
      </c>
      <c r="D7" s="157" t="s">
        <v>41</v>
      </c>
      <c r="E7" s="157" t="s">
        <v>41</v>
      </c>
      <c r="F7" s="157" t="s">
        <v>41</v>
      </c>
      <c r="G7" s="158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7" t="s">
        <v>58</v>
      </c>
      <c r="D8" s="157" t="s">
        <v>43</v>
      </c>
      <c r="E8" s="157" t="s">
        <v>43</v>
      </c>
      <c r="F8" s="157" t="s">
        <v>43</v>
      </c>
      <c r="G8" s="158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7" t="s">
        <v>44</v>
      </c>
      <c r="D9" s="157" t="s">
        <v>44</v>
      </c>
      <c r="E9" s="157" t="s">
        <v>44</v>
      </c>
      <c r="F9" s="157" t="s">
        <v>44</v>
      </c>
      <c r="G9" s="158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7" t="s">
        <v>59</v>
      </c>
      <c r="D10" s="157" t="s">
        <v>45</v>
      </c>
      <c r="E10" s="157" t="s">
        <v>45</v>
      </c>
      <c r="F10" s="157" t="s">
        <v>45</v>
      </c>
      <c r="G10" s="158" t="s">
        <v>45</v>
      </c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74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75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76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1.5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265077749</v>
      </c>
      <c r="D17" s="51"/>
      <c r="E17" s="51">
        <v>3158969</v>
      </c>
      <c r="F17" s="39">
        <f>D17-E17</f>
        <v>-3158969</v>
      </c>
      <c r="G17" s="45">
        <f>+C17+F17</f>
        <v>261918780</v>
      </c>
      <c r="H17" s="127">
        <f>+G17-N25</f>
        <v>4737345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0" customHeight="1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4" t="s">
        <v>77</v>
      </c>
      <c r="C20" s="115" t="s">
        <v>78</v>
      </c>
      <c r="D20" s="72" t="s">
        <v>79</v>
      </c>
      <c r="E20" s="72" t="s">
        <v>80</v>
      </c>
      <c r="F20" s="73" t="s">
        <v>141</v>
      </c>
      <c r="G20" s="74" t="s">
        <v>140</v>
      </c>
      <c r="H20" s="75" t="s">
        <v>65</v>
      </c>
      <c r="I20" s="90" t="s">
        <v>170</v>
      </c>
      <c r="J20" s="130" t="s">
        <v>169</v>
      </c>
      <c r="K20" s="131" t="s">
        <v>171</v>
      </c>
      <c r="L20" s="124">
        <v>260640970</v>
      </c>
      <c r="M20" s="79">
        <v>7235533</v>
      </c>
      <c r="N20" s="80">
        <f>+L20-M20</f>
        <v>253405437</v>
      </c>
      <c r="O20" s="81"/>
      <c r="P20" s="82"/>
      <c r="Q20" s="82">
        <v>200707676</v>
      </c>
      <c r="R20" s="82"/>
      <c r="S20" s="82">
        <f>248189313-R20-Q20</f>
        <v>47481637</v>
      </c>
      <c r="T20" s="82"/>
      <c r="U20" s="82"/>
      <c r="V20" s="82"/>
      <c r="W20" s="82"/>
      <c r="X20" s="82"/>
      <c r="Y20" s="82"/>
      <c r="Z20" s="83"/>
      <c r="AA20" s="84">
        <f>SUM(O20:Z20)</f>
        <v>248189313</v>
      </c>
      <c r="AB20" s="85">
        <f>+N20-AA20</f>
        <v>5216124</v>
      </c>
      <c r="AC20" s="3"/>
    </row>
    <row r="21" spans="2:29" ht="34.5" customHeight="1" x14ac:dyDescent="0.2">
      <c r="B21" s="116" t="s">
        <v>81</v>
      </c>
      <c r="C21" s="117" t="s">
        <v>82</v>
      </c>
      <c r="D21" s="86" t="s">
        <v>83</v>
      </c>
      <c r="E21" s="86" t="s">
        <v>84</v>
      </c>
      <c r="F21" s="87" t="s">
        <v>142</v>
      </c>
      <c r="G21" s="88" t="s">
        <v>143</v>
      </c>
      <c r="H21" s="89" t="s">
        <v>65</v>
      </c>
      <c r="I21" s="90" t="s">
        <v>172</v>
      </c>
      <c r="J21" s="130" t="s">
        <v>173</v>
      </c>
      <c r="K21" s="131" t="s">
        <v>174</v>
      </c>
      <c r="L21" s="125">
        <v>3745398</v>
      </c>
      <c r="M21" s="93">
        <v>0</v>
      </c>
      <c r="N21" s="94">
        <f t="shared" ref="N21:N23" si="0">+L21-M21</f>
        <v>3745398</v>
      </c>
      <c r="O21" s="95"/>
      <c r="P21" s="96"/>
      <c r="Q21" s="96">
        <v>3745397</v>
      </c>
      <c r="R21" s="96"/>
      <c r="S21" s="96">
        <v>0</v>
      </c>
      <c r="T21" s="96"/>
      <c r="U21" s="96"/>
      <c r="V21" s="96"/>
      <c r="W21" s="96"/>
      <c r="X21" s="96"/>
      <c r="Y21" s="96"/>
      <c r="Z21" s="97"/>
      <c r="AA21" s="98">
        <f t="shared" ref="AA21:AA23" si="1">SUM(O21:Z21)</f>
        <v>3745397</v>
      </c>
      <c r="AB21" s="99">
        <f t="shared" ref="AB21:AB23" si="2">+N21-AA21</f>
        <v>1</v>
      </c>
      <c r="AC21" s="3"/>
    </row>
    <row r="22" spans="2:29" ht="34.5" customHeight="1" x14ac:dyDescent="0.2">
      <c r="B22" s="116" t="s">
        <v>85</v>
      </c>
      <c r="C22" s="117" t="s">
        <v>86</v>
      </c>
      <c r="D22" s="86" t="s">
        <v>50</v>
      </c>
      <c r="E22" s="86" t="s">
        <v>51</v>
      </c>
      <c r="F22" s="87" t="s">
        <v>139</v>
      </c>
      <c r="G22" s="88" t="s">
        <v>144</v>
      </c>
      <c r="H22" s="89" t="s">
        <v>65</v>
      </c>
      <c r="I22" s="90" t="s">
        <v>166</v>
      </c>
      <c r="J22" s="130" t="s">
        <v>167</v>
      </c>
      <c r="K22" s="131" t="s">
        <v>168</v>
      </c>
      <c r="L22" s="125">
        <v>691381</v>
      </c>
      <c r="M22" s="93">
        <v>660781</v>
      </c>
      <c r="N22" s="94">
        <f t="shared" si="0"/>
        <v>30600</v>
      </c>
      <c r="O22" s="95"/>
      <c r="P22" s="96"/>
      <c r="Q22" s="96">
        <v>20990</v>
      </c>
      <c r="R22" s="96"/>
      <c r="S22" s="96">
        <v>0</v>
      </c>
      <c r="T22" s="96"/>
      <c r="U22" s="96"/>
      <c r="V22" s="96"/>
      <c r="W22" s="96"/>
      <c r="X22" s="96"/>
      <c r="Y22" s="96"/>
      <c r="Z22" s="97"/>
      <c r="AA22" s="98">
        <f t="shared" si="1"/>
        <v>20990</v>
      </c>
      <c r="AB22" s="99">
        <f t="shared" si="2"/>
        <v>9610</v>
      </c>
      <c r="AC22" s="3"/>
    </row>
    <row r="23" spans="2:29" ht="34.5" customHeight="1" x14ac:dyDescent="0.2">
      <c r="B23" s="116" t="s">
        <v>67</v>
      </c>
      <c r="C23" s="117" t="s">
        <v>87</v>
      </c>
      <c r="D23" s="86" t="s">
        <v>88</v>
      </c>
      <c r="E23" s="86" t="s">
        <v>89</v>
      </c>
      <c r="F23" s="87" t="s">
        <v>139</v>
      </c>
      <c r="G23" s="88" t="s">
        <v>145</v>
      </c>
      <c r="H23" s="89" t="s">
        <v>65</v>
      </c>
      <c r="I23" s="90"/>
      <c r="J23" s="91"/>
      <c r="K23" s="92"/>
      <c r="L23" s="125">
        <v>0</v>
      </c>
      <c r="M23" s="93">
        <v>0</v>
      </c>
      <c r="N23" s="94">
        <f t="shared" si="0"/>
        <v>0</v>
      </c>
      <c r="O23" s="95"/>
      <c r="P23" s="96"/>
      <c r="Q23" s="96">
        <v>0</v>
      </c>
      <c r="R23" s="96"/>
      <c r="S23" s="96">
        <v>0</v>
      </c>
      <c r="T23" s="96"/>
      <c r="U23" s="96"/>
      <c r="V23" s="96"/>
      <c r="W23" s="96"/>
      <c r="X23" s="96"/>
      <c r="Y23" s="96"/>
      <c r="Z23" s="97"/>
      <c r="AA23" s="98">
        <f t="shared" si="1"/>
        <v>0</v>
      </c>
      <c r="AB23" s="99">
        <f t="shared" si="2"/>
        <v>0</v>
      </c>
      <c r="AC23" s="3"/>
    </row>
    <row r="24" spans="2:29" ht="34.5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3">SUBTOTAL(9,L20:L24)</f>
        <v>265077749</v>
      </c>
      <c r="M25" s="57">
        <f t="shared" si="3"/>
        <v>7896314</v>
      </c>
      <c r="N25" s="54">
        <f t="shared" si="3"/>
        <v>257181435</v>
      </c>
      <c r="O25" s="120">
        <f t="shared" si="3"/>
        <v>0</v>
      </c>
      <c r="P25" s="120">
        <f t="shared" si="3"/>
        <v>0</v>
      </c>
      <c r="Q25" s="120">
        <f t="shared" si="3"/>
        <v>204474063</v>
      </c>
      <c r="R25" s="120">
        <f t="shared" si="3"/>
        <v>0</v>
      </c>
      <c r="S25" s="120">
        <f t="shared" si="3"/>
        <v>47481637</v>
      </c>
      <c r="T25" s="120">
        <f t="shared" si="3"/>
        <v>0</v>
      </c>
      <c r="U25" s="120">
        <f t="shared" si="3"/>
        <v>0</v>
      </c>
      <c r="V25" s="120">
        <f t="shared" si="3"/>
        <v>0</v>
      </c>
      <c r="W25" s="120">
        <f t="shared" si="3"/>
        <v>0</v>
      </c>
      <c r="X25" s="120">
        <f t="shared" si="3"/>
        <v>0</v>
      </c>
      <c r="Y25" s="120">
        <f t="shared" si="3"/>
        <v>0</v>
      </c>
      <c r="Z25" s="121">
        <f t="shared" si="3"/>
        <v>0</v>
      </c>
      <c r="AA25" s="122">
        <f t="shared" si="3"/>
        <v>251955700</v>
      </c>
      <c r="AB25" s="123">
        <f>SUBTOTAL(9,AB20:AB24)</f>
        <v>5225735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hidden="1" x14ac:dyDescent="0.2">
      <c r="B27" s="30"/>
      <c r="C27" s="31"/>
      <c r="D27" s="32"/>
      <c r="E27" s="33"/>
      <c r="L27" s="24">
        <v>5734468985</v>
      </c>
      <c r="M27" s="24">
        <v>4864112987</v>
      </c>
      <c r="N27" s="24">
        <v>3675927490</v>
      </c>
      <c r="O27" s="24">
        <v>0</v>
      </c>
      <c r="P27" s="24">
        <v>17279605</v>
      </c>
      <c r="Q27" s="24">
        <v>322647189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339926794</v>
      </c>
      <c r="AB27" s="24">
        <v>3336000696</v>
      </c>
    </row>
    <row r="28" spans="2:29" hidden="1" x14ac:dyDescent="0.2">
      <c r="B28" s="30"/>
      <c r="C28" s="31"/>
      <c r="D28" s="32"/>
      <c r="L28" s="128">
        <f t="shared" ref="L28:AB28" si="4">+L27-L25</f>
        <v>5469391236</v>
      </c>
      <c r="M28" s="128">
        <f t="shared" si="4"/>
        <v>4856216673</v>
      </c>
      <c r="N28" s="128">
        <f t="shared" si="4"/>
        <v>3418746055</v>
      </c>
      <c r="O28" s="128">
        <f t="shared" si="4"/>
        <v>0</v>
      </c>
      <c r="P28" s="128">
        <f t="shared" si="4"/>
        <v>17279605</v>
      </c>
      <c r="Q28" s="128">
        <f t="shared" si="4"/>
        <v>118173126</v>
      </c>
      <c r="R28" s="128">
        <f t="shared" si="4"/>
        <v>0</v>
      </c>
      <c r="S28" s="128">
        <f t="shared" si="4"/>
        <v>-47481637</v>
      </c>
      <c r="T28" s="128">
        <f t="shared" si="4"/>
        <v>0</v>
      </c>
      <c r="U28" s="128">
        <f t="shared" si="4"/>
        <v>0</v>
      </c>
      <c r="V28" s="128">
        <f t="shared" si="4"/>
        <v>0</v>
      </c>
      <c r="W28" s="128">
        <f t="shared" si="4"/>
        <v>0</v>
      </c>
      <c r="X28" s="128">
        <f t="shared" si="4"/>
        <v>0</v>
      </c>
      <c r="Y28" s="128">
        <f t="shared" si="4"/>
        <v>0</v>
      </c>
      <c r="Z28" s="128">
        <f t="shared" si="4"/>
        <v>0</v>
      </c>
      <c r="AA28" s="128">
        <f t="shared" si="4"/>
        <v>87971094</v>
      </c>
      <c r="AB28" s="128">
        <f t="shared" si="4"/>
        <v>3330774961</v>
      </c>
    </row>
    <row r="29" spans="2:29" x14ac:dyDescent="0.2">
      <c r="C29" s="31"/>
      <c r="L29" s="3">
        <v>265077749</v>
      </c>
      <c r="M29" s="5">
        <v>7896314</v>
      </c>
      <c r="N29" s="5">
        <v>261918780</v>
      </c>
      <c r="Q29" s="6">
        <v>204474063</v>
      </c>
      <c r="AA29" s="5">
        <v>251955700</v>
      </c>
    </row>
    <row r="30" spans="2:29" x14ac:dyDescent="0.2">
      <c r="C30" s="31"/>
      <c r="L30" s="5">
        <f>+L29-L25</f>
        <v>0</v>
      </c>
      <c r="M30" s="5">
        <f>+M29-M25</f>
        <v>0</v>
      </c>
      <c r="N30" s="5">
        <f>+N29-N25</f>
        <v>4737345</v>
      </c>
      <c r="Q30" s="5">
        <f>+Q29-Q25</f>
        <v>0</v>
      </c>
      <c r="AA30" s="6">
        <f>+AA29-AA25</f>
        <v>0</v>
      </c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  <c r="E39" s="145"/>
    </row>
    <row r="40" spans="2:9" x14ac:dyDescent="0.2">
      <c r="C40" s="31"/>
      <c r="D40" s="31"/>
    </row>
    <row r="41" spans="2:9" x14ac:dyDescent="0.2">
      <c r="B41" s="30"/>
      <c r="E41" s="128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5" priority="2" operator="lessThan">
      <formula>0</formula>
    </cfRule>
  </conditionalFormatting>
  <conditionalFormatting sqref="AB19:AB24">
    <cfRule type="cellIs" dxfId="14" priority="1" operator="lessThan">
      <formula>0</formula>
    </cfRule>
  </conditionalFormatting>
  <conditionalFormatting sqref="AC6:AC15">
    <cfRule type="cellIs" dxfId="13" priority="13" operator="lessThan">
      <formula>0</formula>
    </cfRule>
  </conditionalFormatting>
  <conditionalFormatting sqref="AC26:AC1048576">
    <cfRule type="cellIs" dxfId="12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AC55"/>
  <sheetViews>
    <sheetView showGridLines="0" zoomScale="90" zoomScaleNormal="90" workbookViewId="0">
      <pane xSplit="7" ySplit="19" topLeftCell="I20" activePane="bottomRight" state="frozen"/>
      <selection pane="topRight" activeCell="G1" sqref="G1"/>
      <selection pane="bottomLeft" activeCell="A20" sqref="A20"/>
      <selection pane="bottomRight" activeCell="L24" sqref="L24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6.4257812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18.7109375" style="3" customWidth="1" outlineLevel="1"/>
    <col min="13" max="13" width="16.85546875" style="3" customWidth="1" outlineLevel="1"/>
    <col min="14" max="14" width="18.85546875" style="5" customWidth="1"/>
    <col min="15" max="15" width="15" style="5" customWidth="1"/>
    <col min="16" max="16" width="15" style="6" customWidth="1" outlineLevel="1"/>
    <col min="17" max="17" width="16.85546875" style="6" customWidth="1" outlineLevel="1"/>
    <col min="18" max="18" width="18.7109375" style="6" customWidth="1" outlineLevel="1"/>
    <col min="19" max="19" width="16.85546875" style="6" customWidth="1" outlineLevel="1"/>
    <col min="20" max="26" width="13.7109375" style="6" customWidth="1" outlineLevel="1"/>
    <col min="27" max="27" width="17.7109375" style="6" customWidth="1" outlineLevel="1"/>
    <col min="28" max="28" width="18.710937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4" t="s">
        <v>90</v>
      </c>
      <c r="D7" s="155"/>
      <c r="E7" s="155"/>
      <c r="F7" s="155"/>
      <c r="G7" s="156"/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4" t="s">
        <v>91</v>
      </c>
      <c r="D8" s="155"/>
      <c r="E8" s="155"/>
      <c r="F8" s="155"/>
      <c r="G8" s="156"/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4" t="s">
        <v>92</v>
      </c>
      <c r="D9" s="155"/>
      <c r="E9" s="155"/>
      <c r="F9" s="155"/>
      <c r="G9" s="156"/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78" t="s">
        <v>93</v>
      </c>
      <c r="D10" s="179"/>
      <c r="E10" s="179"/>
      <c r="F10" s="179"/>
      <c r="G10" s="180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94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95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96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0" customHeight="1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1060940387</v>
      </c>
      <c r="D17" s="51">
        <v>0</v>
      </c>
      <c r="E17" s="51">
        <v>1009</v>
      </c>
      <c r="F17" s="39">
        <f>D17-E17</f>
        <v>-1009</v>
      </c>
      <c r="G17" s="45">
        <f>+C17+F17</f>
        <v>1060939378</v>
      </c>
      <c r="H17" s="127">
        <f>+G17-N24</f>
        <v>1</v>
      </c>
      <c r="I17" s="127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4" t="s">
        <v>97</v>
      </c>
      <c r="C20" s="115" t="s">
        <v>98</v>
      </c>
      <c r="D20" s="72" t="s">
        <v>99</v>
      </c>
      <c r="E20" s="72" t="s">
        <v>100</v>
      </c>
      <c r="F20" s="73" t="s">
        <v>146</v>
      </c>
      <c r="G20" s="74" t="s">
        <v>148</v>
      </c>
      <c r="H20" s="75" t="s">
        <v>65</v>
      </c>
      <c r="I20" s="90" t="s">
        <v>176</v>
      </c>
      <c r="J20" s="130" t="s">
        <v>175</v>
      </c>
      <c r="K20" s="131" t="s">
        <v>177</v>
      </c>
      <c r="L20" s="124">
        <v>1050780396</v>
      </c>
      <c r="M20" s="146">
        <v>1009</v>
      </c>
      <c r="N20" s="132">
        <v>1050779387</v>
      </c>
      <c r="O20" s="81"/>
      <c r="P20" s="82"/>
      <c r="Q20" s="82">
        <v>380548695</v>
      </c>
      <c r="R20" s="82"/>
      <c r="S20" s="82">
        <f>382761872-R20-Q20</f>
        <v>2213177</v>
      </c>
      <c r="T20" s="82"/>
      <c r="U20" s="82"/>
      <c r="V20" s="82"/>
      <c r="W20" s="82"/>
      <c r="X20" s="82"/>
      <c r="Y20" s="82"/>
      <c r="Z20" s="83"/>
      <c r="AA20" s="84">
        <f>SUM(P20:Z20)</f>
        <v>382761872</v>
      </c>
      <c r="AB20" s="85">
        <f>+N20-AA20</f>
        <v>668017515</v>
      </c>
      <c r="AC20" s="3"/>
    </row>
    <row r="21" spans="2:29" ht="34.5" customHeight="1" x14ac:dyDescent="0.2">
      <c r="B21" s="116" t="s">
        <v>101</v>
      </c>
      <c r="C21" s="117" t="s">
        <v>102</v>
      </c>
      <c r="D21" s="86" t="s">
        <v>69</v>
      </c>
      <c r="E21" s="86" t="s">
        <v>70</v>
      </c>
      <c r="F21" s="87" t="s">
        <v>149</v>
      </c>
      <c r="G21" s="88" t="s">
        <v>150</v>
      </c>
      <c r="H21" s="89" t="s">
        <v>65</v>
      </c>
      <c r="I21" s="90"/>
      <c r="J21" s="91"/>
      <c r="K21" s="92"/>
      <c r="L21" s="125">
        <v>4670668</v>
      </c>
      <c r="M21" s="125">
        <v>1</v>
      </c>
      <c r="N21" s="94">
        <f t="shared" ref="N21:N23" si="0">+L21-M21</f>
        <v>4670667</v>
      </c>
      <c r="O21" s="95"/>
      <c r="P21" s="96"/>
      <c r="Q21" s="96">
        <v>1750000</v>
      </c>
      <c r="R21" s="96"/>
      <c r="S21" s="96">
        <v>0</v>
      </c>
      <c r="T21" s="96"/>
      <c r="U21" s="96"/>
      <c r="V21" s="96"/>
      <c r="W21" s="96"/>
      <c r="X21" s="96"/>
      <c r="Y21" s="96"/>
      <c r="Z21" s="97"/>
      <c r="AA21" s="98">
        <f t="shared" ref="AA21:AA23" si="1">SUM(P21:Z21)</f>
        <v>1750000</v>
      </c>
      <c r="AB21" s="99">
        <f t="shared" ref="AB21:AB23" si="2">+N21-AA21</f>
        <v>2920667</v>
      </c>
      <c r="AC21" s="3"/>
    </row>
    <row r="22" spans="2:29" ht="34.5" customHeight="1" x14ac:dyDescent="0.2">
      <c r="B22" s="116" t="s">
        <v>103</v>
      </c>
      <c r="C22" s="117" t="s">
        <v>104</v>
      </c>
      <c r="D22" s="86" t="s">
        <v>50</v>
      </c>
      <c r="E22" s="86" t="s">
        <v>51</v>
      </c>
      <c r="F22" s="87" t="s">
        <v>139</v>
      </c>
      <c r="G22" s="88" t="s">
        <v>145</v>
      </c>
      <c r="H22" s="89" t="s">
        <v>65</v>
      </c>
      <c r="I22" s="90" t="s">
        <v>179</v>
      </c>
      <c r="J22" s="130" t="s">
        <v>178</v>
      </c>
      <c r="K22" s="131" t="s">
        <v>180</v>
      </c>
      <c r="L22" s="125">
        <v>1739323</v>
      </c>
      <c r="M22" s="125">
        <v>0</v>
      </c>
      <c r="N22" s="94">
        <f t="shared" si="0"/>
        <v>1739323</v>
      </c>
      <c r="O22" s="95"/>
      <c r="P22" s="96"/>
      <c r="Q22" s="96">
        <v>1739323</v>
      </c>
      <c r="R22" s="96"/>
      <c r="S22" s="96">
        <v>0</v>
      </c>
      <c r="T22" s="96"/>
      <c r="U22" s="96"/>
      <c r="V22" s="96"/>
      <c r="W22" s="96"/>
      <c r="X22" s="96"/>
      <c r="Y22" s="96"/>
      <c r="Z22" s="97"/>
      <c r="AA22" s="98">
        <f t="shared" si="1"/>
        <v>1739323</v>
      </c>
      <c r="AB22" s="99">
        <f t="shared" si="2"/>
        <v>0</v>
      </c>
      <c r="AC22" s="3"/>
    </row>
    <row r="23" spans="2:29" ht="34.5" customHeight="1" thickBot="1" x14ac:dyDescent="0.25">
      <c r="B23" s="116" t="s">
        <v>105</v>
      </c>
      <c r="C23" s="117" t="s">
        <v>106</v>
      </c>
      <c r="D23" s="86" t="s">
        <v>107</v>
      </c>
      <c r="E23" s="86" t="s">
        <v>55</v>
      </c>
      <c r="F23" s="87" t="s">
        <v>146</v>
      </c>
      <c r="G23" s="88" t="s">
        <v>147</v>
      </c>
      <c r="H23" s="89" t="s">
        <v>65</v>
      </c>
      <c r="I23" s="90"/>
      <c r="J23" s="91"/>
      <c r="K23" s="92"/>
      <c r="L23" s="125">
        <v>3750000</v>
      </c>
      <c r="M23" s="125">
        <v>0</v>
      </c>
      <c r="N23" s="95">
        <f t="shared" si="0"/>
        <v>3750000</v>
      </c>
      <c r="O23" s="95"/>
      <c r="P23" s="96"/>
      <c r="Q23" s="96">
        <v>3750000</v>
      </c>
      <c r="R23" s="96"/>
      <c r="S23" s="96">
        <v>0</v>
      </c>
      <c r="T23" s="96"/>
      <c r="U23" s="96"/>
      <c r="V23" s="96"/>
      <c r="W23" s="96"/>
      <c r="X23" s="96"/>
      <c r="Y23" s="96"/>
      <c r="Z23" s="97"/>
      <c r="AA23" s="98">
        <f t="shared" si="1"/>
        <v>3750000</v>
      </c>
      <c r="AB23" s="99">
        <f t="shared" si="2"/>
        <v>0</v>
      </c>
      <c r="AC23" s="3"/>
    </row>
    <row r="24" spans="2:29" s="18" customFormat="1" ht="31.5" customHeight="1" thickBot="1" x14ac:dyDescent="0.25">
      <c r="B24" s="19" t="s">
        <v>35</v>
      </c>
      <c r="C24" s="48"/>
      <c r="D24" s="21"/>
      <c r="E24" s="20"/>
      <c r="F24" s="22"/>
      <c r="G24" s="59"/>
      <c r="H24" s="61"/>
      <c r="I24" s="59"/>
      <c r="J24" s="23"/>
      <c r="K24" s="56"/>
      <c r="L24" s="57">
        <f t="shared" ref="L24:AB24" si="3">SUBTOTAL(9,L20:L23)</f>
        <v>1060940387</v>
      </c>
      <c r="M24" s="57">
        <f t="shared" si="3"/>
        <v>1010</v>
      </c>
      <c r="N24" s="54">
        <f t="shared" si="3"/>
        <v>1060939377</v>
      </c>
      <c r="O24" s="120">
        <f t="shared" si="3"/>
        <v>0</v>
      </c>
      <c r="P24" s="120">
        <f t="shared" si="3"/>
        <v>0</v>
      </c>
      <c r="Q24" s="120">
        <f t="shared" si="3"/>
        <v>387788018</v>
      </c>
      <c r="R24" s="120">
        <f t="shared" si="3"/>
        <v>0</v>
      </c>
      <c r="S24" s="120">
        <f t="shared" si="3"/>
        <v>2213177</v>
      </c>
      <c r="T24" s="120">
        <f t="shared" si="3"/>
        <v>0</v>
      </c>
      <c r="U24" s="120">
        <f t="shared" si="3"/>
        <v>0</v>
      </c>
      <c r="V24" s="120">
        <f t="shared" si="3"/>
        <v>0</v>
      </c>
      <c r="W24" s="120">
        <f t="shared" si="3"/>
        <v>0</v>
      </c>
      <c r="X24" s="120">
        <f t="shared" si="3"/>
        <v>0</v>
      </c>
      <c r="Y24" s="120">
        <f t="shared" si="3"/>
        <v>0</v>
      </c>
      <c r="Z24" s="121">
        <f t="shared" si="3"/>
        <v>0</v>
      </c>
      <c r="AA24" s="122">
        <f t="shared" si="3"/>
        <v>390001195</v>
      </c>
      <c r="AB24" s="123">
        <f t="shared" si="3"/>
        <v>670938182</v>
      </c>
    </row>
    <row r="25" spans="2:29" s="26" customFormat="1" ht="11.25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/>
      <c r="O25" s="24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  <c r="AC25" s="50"/>
    </row>
    <row r="26" spans="2:29" s="24" customFormat="1" ht="11.25" hidden="1" x14ac:dyDescent="0.2">
      <c r="L26" s="24">
        <v>3084476000</v>
      </c>
      <c r="M26" s="24">
        <v>2781703951</v>
      </c>
      <c r="N26" s="24">
        <v>2169317924</v>
      </c>
      <c r="O26" s="24">
        <v>0</v>
      </c>
      <c r="P26" s="24">
        <v>18883668</v>
      </c>
      <c r="Q26" s="24">
        <v>170557218</v>
      </c>
      <c r="AA26" s="24">
        <v>189440886</v>
      </c>
      <c r="AB26" s="24">
        <v>1979877038</v>
      </c>
    </row>
    <row r="27" spans="2:29" s="128" customFormat="1" hidden="1" x14ac:dyDescent="0.2">
      <c r="L27" s="128">
        <f t="shared" ref="L27:AB27" si="4">+L26-L24</f>
        <v>2023535613</v>
      </c>
      <c r="M27" s="128">
        <f t="shared" si="4"/>
        <v>2781702941</v>
      </c>
      <c r="N27" s="128">
        <f t="shared" si="4"/>
        <v>1108378547</v>
      </c>
      <c r="O27" s="128">
        <f t="shared" si="4"/>
        <v>0</v>
      </c>
      <c r="P27" s="128">
        <f t="shared" si="4"/>
        <v>18883668</v>
      </c>
      <c r="Q27" s="128">
        <f t="shared" si="4"/>
        <v>-217230800</v>
      </c>
      <c r="R27" s="128">
        <f t="shared" si="4"/>
        <v>0</v>
      </c>
      <c r="S27" s="128">
        <f t="shared" si="4"/>
        <v>-2213177</v>
      </c>
      <c r="T27" s="128">
        <f t="shared" si="4"/>
        <v>0</v>
      </c>
      <c r="U27" s="128">
        <f t="shared" si="4"/>
        <v>0</v>
      </c>
      <c r="V27" s="128">
        <f t="shared" si="4"/>
        <v>0</v>
      </c>
      <c r="W27" s="128">
        <f t="shared" si="4"/>
        <v>0</v>
      </c>
      <c r="X27" s="128">
        <f t="shared" si="4"/>
        <v>0</v>
      </c>
      <c r="Y27" s="128">
        <f t="shared" si="4"/>
        <v>0</v>
      </c>
      <c r="Z27" s="128">
        <f t="shared" si="4"/>
        <v>0</v>
      </c>
      <c r="AA27" s="128">
        <f t="shared" si="4"/>
        <v>-200560309</v>
      </c>
      <c r="AB27" s="128">
        <f t="shared" si="4"/>
        <v>1308938856</v>
      </c>
    </row>
    <row r="28" spans="2:29" x14ac:dyDescent="0.2">
      <c r="C28" s="31"/>
      <c r="L28" s="3">
        <v>1060940387</v>
      </c>
      <c r="M28" s="3">
        <v>1010</v>
      </c>
      <c r="N28" s="3">
        <v>1060939377</v>
      </c>
      <c r="Q28" s="6">
        <v>387788018</v>
      </c>
      <c r="AA28" s="5">
        <v>390001195</v>
      </c>
    </row>
    <row r="29" spans="2:29" x14ac:dyDescent="0.2">
      <c r="C29" s="31"/>
      <c r="L29" s="5">
        <f>+L28-L24</f>
        <v>0</v>
      </c>
      <c r="M29" s="5">
        <f>+M28-M24</f>
        <v>0</v>
      </c>
      <c r="N29" s="5">
        <f>+N28-N24</f>
        <v>0</v>
      </c>
      <c r="Q29" s="5">
        <f>+Q28-Q24</f>
        <v>0</v>
      </c>
      <c r="AA29" s="6">
        <f>+AA28-AA24</f>
        <v>0</v>
      </c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B34" s="30"/>
      <c r="D34" s="31"/>
    </row>
    <row r="35" spans="2:9" x14ac:dyDescent="0.2">
      <c r="B35" s="30"/>
      <c r="D35" s="31"/>
    </row>
    <row r="36" spans="2:9" x14ac:dyDescent="0.2">
      <c r="B36" s="29"/>
      <c r="C36" s="31"/>
      <c r="D36" s="31"/>
    </row>
    <row r="37" spans="2:9" x14ac:dyDescent="0.2">
      <c r="B37" s="30"/>
      <c r="C37" s="31"/>
      <c r="D37" s="31"/>
      <c r="G37" s="34"/>
      <c r="H37" s="34"/>
      <c r="I37" s="34"/>
    </row>
    <row r="38" spans="2:9" x14ac:dyDescent="0.2">
      <c r="B38" s="30"/>
      <c r="E38" s="144"/>
    </row>
    <row r="39" spans="2:9" x14ac:dyDescent="0.2">
      <c r="C39" s="31"/>
      <c r="D39" s="31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</sheetData>
  <autoFilter ref="B19:AC23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11" priority="2" operator="lessThan">
      <formula>0</formula>
    </cfRule>
  </conditionalFormatting>
  <conditionalFormatting sqref="AB19:AB23">
    <cfRule type="cellIs" dxfId="10" priority="1" operator="lessThan">
      <formula>0</formula>
    </cfRule>
  </conditionalFormatting>
  <conditionalFormatting sqref="AC6:AC15">
    <cfRule type="cellIs" dxfId="9" priority="13" operator="lessThan">
      <formula>0</formula>
    </cfRule>
  </conditionalFormatting>
  <conditionalFormatting sqref="AC25:AC1048576">
    <cfRule type="cellIs" dxfId="8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AC56"/>
  <sheetViews>
    <sheetView showGridLines="0" zoomScale="90" zoomScaleNormal="90" workbookViewId="0">
      <pane xSplit="7" ySplit="19" topLeftCell="I20" activePane="bottomRight" state="frozen"/>
      <selection pane="topRight" activeCell="G1" sqref="G1"/>
      <selection pane="bottomLeft" activeCell="A20" sqref="A20"/>
      <selection pane="bottomRight" activeCell="F21" sqref="F21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6.4257812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26" width="14.7109375" style="6" customWidth="1" outlineLevel="1"/>
    <col min="27" max="27" width="17.1406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64" t="s">
        <v>40</v>
      </c>
      <c r="D6" s="164"/>
      <c r="E6" s="164"/>
      <c r="F6" s="164"/>
      <c r="G6" s="165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54" t="s">
        <v>108</v>
      </c>
      <c r="D7" s="155" t="s">
        <v>41</v>
      </c>
      <c r="E7" s="155" t="s">
        <v>41</v>
      </c>
      <c r="F7" s="155" t="s">
        <v>41</v>
      </c>
      <c r="G7" s="156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54" t="s">
        <v>109</v>
      </c>
      <c r="D8" s="155" t="s">
        <v>43</v>
      </c>
      <c r="E8" s="155" t="s">
        <v>43</v>
      </c>
      <c r="F8" s="155" t="s">
        <v>43</v>
      </c>
      <c r="G8" s="156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54" t="s">
        <v>110</v>
      </c>
      <c r="D9" s="155" t="s">
        <v>44</v>
      </c>
      <c r="E9" s="155" t="s">
        <v>44</v>
      </c>
      <c r="F9" s="155" t="s">
        <v>44</v>
      </c>
      <c r="G9" s="156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54" t="s">
        <v>111</v>
      </c>
      <c r="D10" s="155"/>
      <c r="E10" s="155"/>
      <c r="F10" s="155"/>
      <c r="G10" s="156"/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185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77" t="s">
        <v>112</v>
      </c>
      <c r="D12" s="157" t="s">
        <v>47</v>
      </c>
      <c r="E12" s="157" t="s">
        <v>47</v>
      </c>
      <c r="F12" s="157" t="s">
        <v>47</v>
      </c>
      <c r="G12" s="158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71" t="s">
        <v>113</v>
      </c>
      <c r="D13" s="172">
        <v>2020110010174</v>
      </c>
      <c r="E13" s="172">
        <v>2020110010174</v>
      </c>
      <c r="F13" s="172">
        <v>2020110010174</v>
      </c>
      <c r="G13" s="173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9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10171508</v>
      </c>
      <c r="D17" s="51">
        <v>0</v>
      </c>
      <c r="E17" s="51"/>
      <c r="F17" s="39">
        <f>D17-E17</f>
        <v>0</v>
      </c>
      <c r="G17" s="45">
        <f>+C17+F17</f>
        <v>10171508</v>
      </c>
      <c r="H17" s="127">
        <f>+G17-L25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6" customHeight="1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4" t="s">
        <v>114</v>
      </c>
      <c r="C20" s="115" t="s">
        <v>115</v>
      </c>
      <c r="D20" s="72" t="s">
        <v>63</v>
      </c>
      <c r="E20" s="72" t="s">
        <v>64</v>
      </c>
      <c r="F20" s="73" t="s">
        <v>146</v>
      </c>
      <c r="G20" s="74" t="s">
        <v>148</v>
      </c>
      <c r="H20" s="75" t="s">
        <v>65</v>
      </c>
      <c r="I20" s="76" t="s">
        <v>53</v>
      </c>
      <c r="J20" s="77" t="s">
        <v>53</v>
      </c>
      <c r="K20" s="78" t="s">
        <v>53</v>
      </c>
      <c r="L20" s="124">
        <v>10171508</v>
      </c>
      <c r="M20" s="124"/>
      <c r="N20" s="80">
        <f>+L20-M20</f>
        <v>10171508</v>
      </c>
      <c r="O20" s="81"/>
      <c r="P20" s="82">
        <v>3390503</v>
      </c>
      <c r="Q20" s="82">
        <v>6781005</v>
      </c>
      <c r="R20" s="82">
        <v>0</v>
      </c>
      <c r="S20" s="82">
        <v>0</v>
      </c>
      <c r="T20" s="82"/>
      <c r="U20" s="82"/>
      <c r="V20" s="82"/>
      <c r="W20" s="82"/>
      <c r="X20" s="82"/>
      <c r="Y20" s="82"/>
      <c r="Z20" s="83"/>
      <c r="AA20" s="84">
        <f>SUM(O20:Z20)</f>
        <v>10171508</v>
      </c>
      <c r="AB20" s="85">
        <f>+N20-AA20</f>
        <v>0</v>
      </c>
      <c r="AC20" s="3"/>
    </row>
    <row r="21" spans="2:29" ht="34.5" customHeight="1" x14ac:dyDescent="0.2">
      <c r="B21" s="116" t="s">
        <v>114</v>
      </c>
      <c r="C21" s="117" t="s">
        <v>116</v>
      </c>
      <c r="D21" s="86" t="s">
        <v>107</v>
      </c>
      <c r="E21" s="86" t="s">
        <v>55</v>
      </c>
      <c r="F21" s="87" t="s">
        <v>146</v>
      </c>
      <c r="G21" s="88" t="s">
        <v>148</v>
      </c>
      <c r="H21" s="89" t="s">
        <v>65</v>
      </c>
      <c r="I21" s="90" t="s">
        <v>53</v>
      </c>
      <c r="J21" s="91" t="s">
        <v>53</v>
      </c>
      <c r="K21" s="92" t="s">
        <v>53</v>
      </c>
      <c r="L21" s="125">
        <v>0</v>
      </c>
      <c r="M21" s="125"/>
      <c r="N21" s="94">
        <f>+L21-M21</f>
        <v>0</v>
      </c>
      <c r="O21" s="95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7"/>
      <c r="AA21" s="98">
        <f>SUM(O21:Z21)</f>
        <v>0</v>
      </c>
      <c r="AB21" s="99">
        <f>+N21-AA21</f>
        <v>0</v>
      </c>
      <c r="AC21" s="3"/>
    </row>
    <row r="22" spans="2:29" ht="34.5" customHeight="1" x14ac:dyDescent="0.2">
      <c r="B22" s="116"/>
      <c r="C22" s="117"/>
      <c r="D22" s="86"/>
      <c r="E22" s="86"/>
      <c r="F22" s="87"/>
      <c r="G22" s="88"/>
      <c r="H22" s="89"/>
      <c r="I22" s="90"/>
      <c r="J22" s="91"/>
      <c r="K22" s="92"/>
      <c r="L22" s="125"/>
      <c r="M22" s="93"/>
      <c r="N22" s="94"/>
      <c r="O22" s="95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7"/>
      <c r="AA22" s="98"/>
      <c r="AB22" s="99"/>
      <c r="AC22" s="3"/>
    </row>
    <row r="23" spans="2:29" ht="34.5" customHeight="1" x14ac:dyDescent="0.2">
      <c r="B23" s="116"/>
      <c r="C23" s="117"/>
      <c r="D23" s="86"/>
      <c r="E23" s="86"/>
      <c r="F23" s="87"/>
      <c r="G23" s="88"/>
      <c r="H23" s="89"/>
      <c r="I23" s="90"/>
      <c r="J23" s="91"/>
      <c r="K23" s="92"/>
      <c r="L23" s="125"/>
      <c r="M23" s="93"/>
      <c r="N23" s="94"/>
      <c r="O23" s="95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7"/>
      <c r="AA23" s="98"/>
      <c r="AB23" s="99"/>
      <c r="AC23" s="3"/>
    </row>
    <row r="24" spans="2:29" ht="34.5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0">SUBTOTAL(9,L20:L24)</f>
        <v>10171508</v>
      </c>
      <c r="M25" s="57">
        <f t="shared" si="0"/>
        <v>0</v>
      </c>
      <c r="N25" s="54">
        <f t="shared" si="0"/>
        <v>10171508</v>
      </c>
      <c r="O25" s="120">
        <f t="shared" si="0"/>
        <v>0</v>
      </c>
      <c r="P25" s="120">
        <f t="shared" si="0"/>
        <v>3390503</v>
      </c>
      <c r="Q25" s="120">
        <f t="shared" si="0"/>
        <v>6781005</v>
      </c>
      <c r="R25" s="120">
        <f t="shared" si="0"/>
        <v>0</v>
      </c>
      <c r="S25" s="120">
        <f t="shared" si="0"/>
        <v>0</v>
      </c>
      <c r="T25" s="120">
        <f t="shared" si="0"/>
        <v>0</v>
      </c>
      <c r="U25" s="120">
        <f t="shared" si="0"/>
        <v>0</v>
      </c>
      <c r="V25" s="120">
        <f t="shared" si="0"/>
        <v>0</v>
      </c>
      <c r="W25" s="120">
        <f t="shared" si="0"/>
        <v>0</v>
      </c>
      <c r="X25" s="120">
        <f t="shared" si="0"/>
        <v>0</v>
      </c>
      <c r="Y25" s="120">
        <f t="shared" si="0"/>
        <v>0</v>
      </c>
      <c r="Z25" s="121">
        <f t="shared" si="0"/>
        <v>0</v>
      </c>
      <c r="AA25" s="122">
        <f t="shared" si="0"/>
        <v>10171508</v>
      </c>
      <c r="AB25" s="123">
        <f>SUBTOTAL(9,AB20:AB24)</f>
        <v>0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s="24" customFormat="1" ht="11.25" hidden="1" x14ac:dyDescent="0.2">
      <c r="L27" s="24">
        <v>368000000</v>
      </c>
      <c r="M27" s="24">
        <v>54548040</v>
      </c>
      <c r="N27" s="24">
        <v>54427840</v>
      </c>
      <c r="O27" s="24">
        <v>0</v>
      </c>
      <c r="P27" s="24">
        <v>0</v>
      </c>
      <c r="Q27" s="24">
        <v>1988068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1988068</v>
      </c>
      <c r="AB27" s="24">
        <v>52439772</v>
      </c>
    </row>
    <row r="28" spans="2:29" s="128" customFormat="1" hidden="1" x14ac:dyDescent="0.2">
      <c r="L28" s="128">
        <f t="shared" ref="L28:AB28" si="1">+L27-L25</f>
        <v>357828492</v>
      </c>
      <c r="M28" s="128">
        <f t="shared" si="1"/>
        <v>54548040</v>
      </c>
      <c r="N28" s="128">
        <f t="shared" si="1"/>
        <v>44256332</v>
      </c>
      <c r="O28" s="128">
        <f t="shared" si="1"/>
        <v>0</v>
      </c>
      <c r="P28" s="128">
        <f t="shared" si="1"/>
        <v>-3390503</v>
      </c>
      <c r="Q28" s="128">
        <f t="shared" si="1"/>
        <v>-4792937</v>
      </c>
      <c r="R28" s="128">
        <f t="shared" si="1"/>
        <v>0</v>
      </c>
      <c r="S28" s="128">
        <f t="shared" si="1"/>
        <v>0</v>
      </c>
      <c r="T28" s="128">
        <f t="shared" si="1"/>
        <v>0</v>
      </c>
      <c r="U28" s="128">
        <f t="shared" si="1"/>
        <v>0</v>
      </c>
      <c r="V28" s="128">
        <f t="shared" si="1"/>
        <v>0</v>
      </c>
      <c r="W28" s="128">
        <f t="shared" si="1"/>
        <v>0</v>
      </c>
      <c r="X28" s="128">
        <f t="shared" si="1"/>
        <v>0</v>
      </c>
      <c r="Y28" s="128">
        <f t="shared" si="1"/>
        <v>0</v>
      </c>
      <c r="Z28" s="128">
        <f t="shared" si="1"/>
        <v>0</v>
      </c>
      <c r="AA28" s="128">
        <f t="shared" si="1"/>
        <v>-8183440</v>
      </c>
      <c r="AB28" s="128">
        <f t="shared" si="1"/>
        <v>52439772</v>
      </c>
    </row>
    <row r="29" spans="2:29" x14ac:dyDescent="0.2">
      <c r="C29" s="31"/>
      <c r="L29" s="3">
        <v>10171508</v>
      </c>
      <c r="M29" s="5">
        <v>0</v>
      </c>
      <c r="N29" s="5">
        <v>10171508</v>
      </c>
      <c r="P29" s="6">
        <v>3390503</v>
      </c>
      <c r="Q29" s="6">
        <v>6781005</v>
      </c>
      <c r="AA29" s="5">
        <v>10171508</v>
      </c>
    </row>
    <row r="30" spans="2:29" x14ac:dyDescent="0.2">
      <c r="C30" s="31"/>
      <c r="L30" s="5">
        <f>+L29-L25</f>
        <v>0</v>
      </c>
      <c r="M30" s="5">
        <f>+M29-M25</f>
        <v>0</v>
      </c>
      <c r="N30" s="5">
        <f>+N29-N25</f>
        <v>0</v>
      </c>
      <c r="P30" s="5">
        <f>+P29-P25</f>
        <v>0</v>
      </c>
      <c r="Q30" s="5">
        <f>+Q29-Q25</f>
        <v>0</v>
      </c>
      <c r="AA30" s="6">
        <f>+AA29-AA25</f>
        <v>0</v>
      </c>
    </row>
    <row r="31" spans="2:29" x14ac:dyDescent="0.2">
      <c r="C31" s="31"/>
    </row>
    <row r="32" spans="2:29" x14ac:dyDescent="0.2">
      <c r="C32" s="31"/>
    </row>
    <row r="33" spans="2:12" x14ac:dyDescent="0.2">
      <c r="C33" s="31"/>
      <c r="L33" s="145"/>
    </row>
    <row r="34" spans="2:12" x14ac:dyDescent="0.2">
      <c r="C34" s="31"/>
    </row>
    <row r="35" spans="2:12" x14ac:dyDescent="0.2">
      <c r="B35" s="30"/>
      <c r="D35" s="31"/>
    </row>
    <row r="36" spans="2:12" x14ac:dyDescent="0.2">
      <c r="B36" s="30"/>
      <c r="D36" s="31"/>
    </row>
    <row r="37" spans="2:12" x14ac:dyDescent="0.2">
      <c r="B37" s="29"/>
      <c r="C37" s="31"/>
      <c r="D37" s="31"/>
    </row>
    <row r="38" spans="2:12" x14ac:dyDescent="0.2">
      <c r="B38" s="30"/>
      <c r="C38" s="31"/>
      <c r="D38" s="31"/>
      <c r="G38" s="34"/>
      <c r="H38" s="34"/>
      <c r="I38" s="34"/>
    </row>
    <row r="39" spans="2:12" x14ac:dyDescent="0.2">
      <c r="B39" s="30"/>
    </row>
    <row r="40" spans="2:12" x14ac:dyDescent="0.2">
      <c r="C40" s="31"/>
      <c r="D40" s="31"/>
    </row>
    <row r="41" spans="2:12" x14ac:dyDescent="0.2">
      <c r="B41" s="30"/>
    </row>
    <row r="42" spans="2:12" x14ac:dyDescent="0.2">
      <c r="B42" s="30"/>
    </row>
    <row r="43" spans="2:12" x14ac:dyDescent="0.2">
      <c r="B43" s="30"/>
    </row>
    <row r="44" spans="2:12" x14ac:dyDescent="0.2">
      <c r="B44" s="30"/>
    </row>
    <row r="45" spans="2:12" x14ac:dyDescent="0.2">
      <c r="B45" s="30"/>
    </row>
    <row r="46" spans="2:12" x14ac:dyDescent="0.2">
      <c r="B46" s="30"/>
      <c r="C46" s="31"/>
    </row>
    <row r="47" spans="2:12" x14ac:dyDescent="0.2">
      <c r="B47" s="30"/>
      <c r="C47" s="31"/>
    </row>
    <row r="48" spans="2:12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7" priority="2" operator="lessThan">
      <formula>0</formula>
    </cfRule>
  </conditionalFormatting>
  <conditionalFormatting sqref="AB19:AB24">
    <cfRule type="cellIs" dxfId="6" priority="1" operator="lessThan">
      <formula>0</formula>
    </cfRule>
  </conditionalFormatting>
  <conditionalFormatting sqref="AC6:AC15">
    <cfRule type="cellIs" dxfId="5" priority="13" operator="lessThan">
      <formula>0</formula>
    </cfRule>
  </conditionalFormatting>
  <conditionalFormatting sqref="AC26:AC1048576">
    <cfRule type="cellIs" dxfId="4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AC56"/>
  <sheetViews>
    <sheetView showGridLines="0" zoomScale="90" zoomScaleNormal="90" workbookViewId="0">
      <pane xSplit="7" ySplit="19" topLeftCell="Y20" activePane="bottomRight" state="frozen"/>
      <selection pane="topRight" activeCell="G1" sqref="G1"/>
      <selection pane="bottomLeft" activeCell="A20" sqref="A20"/>
      <selection pane="bottomRight" activeCell="F22" sqref="F22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85546875" style="3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15.42578125" style="3" customWidth="1" outlineLevel="1"/>
    <col min="14" max="15" width="19.7109375" style="5" bestFit="1" customWidth="1"/>
    <col min="16" max="17" width="16.42578125" style="6" customWidth="1" outlineLevel="1"/>
    <col min="18" max="23" width="17.5703125" style="6" customWidth="1" outlineLevel="1"/>
    <col min="24" max="26" width="14.7109375" style="6" customWidth="1" outlineLevel="1"/>
    <col min="27" max="27" width="17.5703125" style="6" customWidth="1" outlineLevel="1"/>
    <col min="28" max="28" width="17.57031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0.25" thickBot="1" x14ac:dyDescent="0.25">
      <c r="B2" s="159"/>
      <c r="C2" s="162" t="s">
        <v>2</v>
      </c>
      <c r="D2" s="163"/>
      <c r="E2" s="163"/>
      <c r="F2" s="163"/>
      <c r="G2" s="163"/>
      <c r="H2" s="13"/>
      <c r="I2" s="13"/>
      <c r="J2" s="13"/>
      <c r="K2" s="13"/>
      <c r="L2" s="13"/>
      <c r="M2" s="6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60"/>
      <c r="C3" s="162" t="s">
        <v>5</v>
      </c>
      <c r="D3" s="163"/>
      <c r="E3" s="163"/>
      <c r="F3" s="163"/>
      <c r="G3" s="163"/>
      <c r="H3" s="13"/>
      <c r="I3" s="13"/>
      <c r="J3" s="13"/>
      <c r="K3" s="13"/>
      <c r="L3" s="13"/>
      <c r="M3" s="6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61"/>
      <c r="C4" s="162" t="s">
        <v>187</v>
      </c>
      <c r="D4" s="163"/>
      <c r="E4" s="163"/>
      <c r="F4" s="163"/>
      <c r="G4" s="163"/>
      <c r="H4" s="13"/>
      <c r="I4" s="13"/>
      <c r="J4" s="13"/>
      <c r="K4" s="13"/>
      <c r="L4" s="13"/>
      <c r="M4" s="6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69" customFormat="1" ht="15.75" customHeight="1" outlineLevel="1" x14ac:dyDescent="0.2">
      <c r="B6" s="65" t="s">
        <v>38</v>
      </c>
      <c r="C6" s="186" t="s">
        <v>40</v>
      </c>
      <c r="D6" s="186"/>
      <c r="E6" s="186"/>
      <c r="F6" s="186"/>
      <c r="G6" s="187"/>
      <c r="H6" s="68"/>
      <c r="I6" s="68"/>
      <c r="J6" s="68"/>
      <c r="K6" s="68"/>
      <c r="L6" s="68"/>
      <c r="M6" s="68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</row>
    <row r="7" spans="2:29" s="69" customFormat="1" ht="15.75" customHeight="1" outlineLevel="1" x14ac:dyDescent="0.2">
      <c r="B7" s="64" t="s">
        <v>8</v>
      </c>
      <c r="C7" s="181" t="s">
        <v>125</v>
      </c>
      <c r="D7" s="181" t="s">
        <v>41</v>
      </c>
      <c r="E7" s="181" t="s">
        <v>41</v>
      </c>
      <c r="F7" s="181" t="s">
        <v>41</v>
      </c>
      <c r="G7" s="182" t="s">
        <v>41</v>
      </c>
      <c r="H7" s="68"/>
      <c r="I7" s="68"/>
      <c r="J7" s="68"/>
      <c r="K7" s="68"/>
      <c r="L7" s="68"/>
      <c r="M7" s="68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2:29" s="69" customFormat="1" ht="15.75" customHeight="1" outlineLevel="1" x14ac:dyDescent="0.2">
      <c r="B8" s="66" t="s">
        <v>6</v>
      </c>
      <c r="C8" s="181" t="s">
        <v>126</v>
      </c>
      <c r="D8" s="181" t="s">
        <v>43</v>
      </c>
      <c r="E8" s="181" t="s">
        <v>43</v>
      </c>
      <c r="F8" s="181" t="s">
        <v>43</v>
      </c>
      <c r="G8" s="182" t="s">
        <v>43</v>
      </c>
      <c r="H8" s="68"/>
      <c r="I8" s="68"/>
      <c r="J8" s="68"/>
      <c r="K8" s="68"/>
      <c r="L8" s="68"/>
      <c r="M8" s="68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2:29" s="69" customFormat="1" ht="23.25" customHeight="1" outlineLevel="1" x14ac:dyDescent="0.2">
      <c r="B9" s="64" t="s">
        <v>37</v>
      </c>
      <c r="C9" s="181" t="s">
        <v>127</v>
      </c>
      <c r="D9" s="181" t="s">
        <v>44</v>
      </c>
      <c r="E9" s="181" t="s">
        <v>44</v>
      </c>
      <c r="F9" s="181" t="s">
        <v>44</v>
      </c>
      <c r="G9" s="182" t="s">
        <v>44</v>
      </c>
      <c r="H9" s="68"/>
      <c r="I9" s="68"/>
      <c r="J9" s="68"/>
      <c r="K9" s="68"/>
      <c r="L9" s="68"/>
      <c r="M9" s="68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2:29" s="69" customFormat="1" ht="15.75" customHeight="1" outlineLevel="1" x14ac:dyDescent="0.2">
      <c r="B10" s="64" t="s">
        <v>39</v>
      </c>
      <c r="C10" s="181" t="s">
        <v>128</v>
      </c>
      <c r="D10" s="181" t="s">
        <v>45</v>
      </c>
      <c r="E10" s="181" t="s">
        <v>45</v>
      </c>
      <c r="F10" s="181" t="s">
        <v>45</v>
      </c>
      <c r="G10" s="182" t="s">
        <v>45</v>
      </c>
      <c r="H10" s="68"/>
      <c r="I10" s="68"/>
      <c r="J10" s="68"/>
      <c r="K10" s="68"/>
      <c r="L10" s="68"/>
      <c r="M10" s="68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2:29" s="69" customFormat="1" ht="32.25" customHeight="1" outlineLevel="1" x14ac:dyDescent="0.2">
      <c r="B11" s="64" t="s">
        <v>9</v>
      </c>
      <c r="C11" s="174" t="s">
        <v>129</v>
      </c>
      <c r="D11" s="175"/>
      <c r="E11" s="175"/>
      <c r="F11" s="175"/>
      <c r="G11" s="176"/>
      <c r="H11" s="68"/>
      <c r="I11" s="68"/>
      <c r="J11" s="70"/>
      <c r="K11" s="70"/>
      <c r="L11" s="70"/>
      <c r="M11" s="70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2:29" s="69" customFormat="1" ht="15.75" customHeight="1" outlineLevel="1" x14ac:dyDescent="0.2">
      <c r="B12" s="64" t="s">
        <v>16</v>
      </c>
      <c r="C12" s="181" t="s">
        <v>130</v>
      </c>
      <c r="D12" s="181" t="s">
        <v>47</v>
      </c>
      <c r="E12" s="181" t="s">
        <v>47</v>
      </c>
      <c r="F12" s="181" t="s">
        <v>47</v>
      </c>
      <c r="G12" s="182" t="s">
        <v>47</v>
      </c>
      <c r="H12" s="68"/>
      <c r="I12" s="68"/>
      <c r="J12" s="68"/>
      <c r="K12" s="68"/>
      <c r="L12" s="68"/>
      <c r="M12" s="68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2:29" s="69" customFormat="1" ht="15.75" customHeight="1" outlineLevel="1" thickBot="1" x14ac:dyDescent="0.25">
      <c r="B13" s="67" t="s">
        <v>13</v>
      </c>
      <c r="C13" s="183" t="s">
        <v>131</v>
      </c>
      <c r="D13" s="184">
        <v>2020110010174</v>
      </c>
      <c r="E13" s="184">
        <v>2020110010174</v>
      </c>
      <c r="F13" s="184">
        <v>2020110010174</v>
      </c>
      <c r="G13" s="185">
        <v>2020110010174</v>
      </c>
      <c r="H13" s="68"/>
      <c r="I13" s="68"/>
      <c r="J13" s="68"/>
      <c r="K13" s="68"/>
      <c r="L13" s="68"/>
      <c r="M13" s="6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36</v>
      </c>
      <c r="C15" s="168" t="s">
        <v>186</v>
      </c>
      <c r="D15" s="169"/>
      <c r="E15" s="170"/>
      <c r="F15" s="2" t="s">
        <v>7</v>
      </c>
      <c r="G15" s="35">
        <v>45460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6" t="s">
        <v>14</v>
      </c>
      <c r="C16" s="36" t="s">
        <v>188</v>
      </c>
      <c r="D16" s="36" t="s">
        <v>3</v>
      </c>
      <c r="E16" s="36" t="s">
        <v>4</v>
      </c>
      <c r="F16" s="36" t="s">
        <v>12</v>
      </c>
      <c r="G16" s="37" t="s">
        <v>189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7"/>
      <c r="C17" s="38">
        <v>398895690</v>
      </c>
      <c r="D17" s="51"/>
      <c r="E17" s="51">
        <v>339006</v>
      </c>
      <c r="F17" s="39">
        <f>D17-E17</f>
        <v>-339006</v>
      </c>
      <c r="G17" s="45">
        <f>+C17+F17</f>
        <v>398556684</v>
      </c>
      <c r="H17" s="127">
        <f>+G17-N25</f>
        <v>11742000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2"/>
      <c r="C18" s="46"/>
      <c r="D18" s="53"/>
      <c r="E18" s="53"/>
      <c r="F18" s="47"/>
      <c r="G18" s="42"/>
      <c r="H18" s="12"/>
      <c r="I18" s="12"/>
      <c r="J18" s="12"/>
      <c r="K18" s="12"/>
      <c r="L18" s="12"/>
      <c r="M18" s="1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18"/>
    </row>
    <row r="19" spans="2:29" ht="39" thickBot="1" x14ac:dyDescent="0.25">
      <c r="B19" s="16" t="s">
        <v>34</v>
      </c>
      <c r="C19" s="17" t="s">
        <v>21</v>
      </c>
      <c r="D19" s="15" t="s">
        <v>10</v>
      </c>
      <c r="E19" s="60" t="s">
        <v>15</v>
      </c>
      <c r="F19" s="15" t="s">
        <v>0</v>
      </c>
      <c r="G19" s="60" t="s">
        <v>11</v>
      </c>
      <c r="H19" s="58" t="s">
        <v>20</v>
      </c>
      <c r="I19" s="40" t="s">
        <v>17</v>
      </c>
      <c r="J19" s="41" t="s">
        <v>18</v>
      </c>
      <c r="K19" s="55" t="s">
        <v>19</v>
      </c>
      <c r="L19" s="147" t="s">
        <v>188</v>
      </c>
      <c r="M19" s="147" t="s">
        <v>190</v>
      </c>
      <c r="N19" s="147" t="s">
        <v>189</v>
      </c>
      <c r="O19" s="147" t="s">
        <v>22</v>
      </c>
      <c r="P19" s="147" t="s">
        <v>33</v>
      </c>
      <c r="Q19" s="147" t="s">
        <v>32</v>
      </c>
      <c r="R19" s="147" t="s">
        <v>31</v>
      </c>
      <c r="S19" s="147" t="s">
        <v>30</v>
      </c>
      <c r="T19" s="147" t="s">
        <v>29</v>
      </c>
      <c r="U19" s="147" t="s">
        <v>28</v>
      </c>
      <c r="V19" s="147" t="s">
        <v>27</v>
      </c>
      <c r="W19" s="147" t="s">
        <v>26</v>
      </c>
      <c r="X19" s="147" t="s">
        <v>25</v>
      </c>
      <c r="Y19" s="147" t="s">
        <v>24</v>
      </c>
      <c r="Z19" s="147" t="s">
        <v>23</v>
      </c>
      <c r="AA19" s="147" t="s">
        <v>1</v>
      </c>
      <c r="AB19" s="147" t="s">
        <v>191</v>
      </c>
      <c r="AC19" s="18"/>
    </row>
    <row r="20" spans="2:29" ht="34.5" customHeight="1" x14ac:dyDescent="0.2">
      <c r="B20" s="114" t="s">
        <v>117</v>
      </c>
      <c r="C20" s="115" t="s">
        <v>118</v>
      </c>
      <c r="D20" s="72" t="s">
        <v>119</v>
      </c>
      <c r="E20" s="72" t="s">
        <v>119</v>
      </c>
      <c r="F20" s="73" t="s">
        <v>151</v>
      </c>
      <c r="G20" s="74" t="s">
        <v>153</v>
      </c>
      <c r="H20" s="75" t="s">
        <v>120</v>
      </c>
      <c r="I20" s="76" t="s">
        <v>161</v>
      </c>
      <c r="J20" s="77" t="s">
        <v>162</v>
      </c>
      <c r="K20" s="78" t="s">
        <v>163</v>
      </c>
      <c r="L20" s="124">
        <v>101219927</v>
      </c>
      <c r="M20" s="79">
        <v>11742000</v>
      </c>
      <c r="N20" s="152">
        <f>+L20-M20</f>
        <v>89477927</v>
      </c>
      <c r="O20" s="81"/>
      <c r="P20" s="82"/>
      <c r="Q20" s="82">
        <v>82284593</v>
      </c>
      <c r="R20" s="82"/>
      <c r="S20" s="82">
        <f>83801259-R20-Q20</f>
        <v>1516666</v>
      </c>
      <c r="T20" s="82"/>
      <c r="U20" s="82"/>
      <c r="V20" s="82"/>
      <c r="W20" s="82"/>
      <c r="X20" s="82"/>
      <c r="Y20" s="82"/>
      <c r="Z20" s="83"/>
      <c r="AA20" s="84">
        <f>SUM(O20:Z20)</f>
        <v>83801259</v>
      </c>
      <c r="AB20" s="85">
        <f>+N20-AA20</f>
        <v>5676668</v>
      </c>
      <c r="AC20" s="3"/>
    </row>
    <row r="21" spans="2:29" ht="34.5" customHeight="1" x14ac:dyDescent="0.2">
      <c r="B21" s="116" t="s">
        <v>117</v>
      </c>
      <c r="C21" s="117" t="s">
        <v>123</v>
      </c>
      <c r="D21" s="86" t="s">
        <v>124</v>
      </c>
      <c r="E21" s="86" t="s">
        <v>124</v>
      </c>
      <c r="F21" s="87" t="s">
        <v>152</v>
      </c>
      <c r="G21" s="88" t="s">
        <v>154</v>
      </c>
      <c r="H21" s="89" t="s">
        <v>120</v>
      </c>
      <c r="I21" s="90"/>
      <c r="J21" s="91"/>
      <c r="K21" s="92"/>
      <c r="L21" s="125">
        <v>294190674</v>
      </c>
      <c r="M21" s="93">
        <v>339006</v>
      </c>
      <c r="N21" s="153">
        <f t="shared" ref="N21:N22" si="0">+L21-M21</f>
        <v>293851668</v>
      </c>
      <c r="O21" s="95"/>
      <c r="P21" s="96"/>
      <c r="Q21" s="96">
        <v>193194596</v>
      </c>
      <c r="R21" s="96"/>
      <c r="S21" s="96">
        <f>290813809-R21-Q21</f>
        <v>97619213</v>
      </c>
      <c r="T21" s="96"/>
      <c r="U21" s="96"/>
      <c r="V21" s="96"/>
      <c r="W21" s="96"/>
      <c r="X21" s="96"/>
      <c r="Y21" s="96"/>
      <c r="Z21" s="97"/>
      <c r="AA21" s="98">
        <f t="shared" ref="AA21:AA22" si="1">SUM(O21:Z21)</f>
        <v>290813809</v>
      </c>
      <c r="AB21" s="99">
        <f t="shared" ref="AB21:AB22" si="2">+N21-AA21</f>
        <v>3037859</v>
      </c>
      <c r="AC21" s="3"/>
    </row>
    <row r="22" spans="2:29" ht="34.5" customHeight="1" x14ac:dyDescent="0.2">
      <c r="B22" s="116" t="s">
        <v>121</v>
      </c>
      <c r="C22" s="117" t="s">
        <v>122</v>
      </c>
      <c r="D22" s="86" t="s">
        <v>69</v>
      </c>
      <c r="E22" s="86" t="s">
        <v>70</v>
      </c>
      <c r="F22" s="87" t="s">
        <v>151</v>
      </c>
      <c r="G22" s="88" t="s">
        <v>153</v>
      </c>
      <c r="H22" s="89" t="s">
        <v>120</v>
      </c>
      <c r="I22" s="90"/>
      <c r="J22" s="91"/>
      <c r="K22" s="92"/>
      <c r="L22" s="125">
        <v>3485089</v>
      </c>
      <c r="M22" s="93">
        <v>0</v>
      </c>
      <c r="N22" s="153">
        <f t="shared" si="0"/>
        <v>3485089</v>
      </c>
      <c r="O22" s="95"/>
      <c r="P22" s="96"/>
      <c r="Q22" s="96">
        <v>669376</v>
      </c>
      <c r="R22" s="96"/>
      <c r="S22" s="96">
        <f>3047000-R22-Q22</f>
        <v>2377624</v>
      </c>
      <c r="T22" s="96"/>
      <c r="U22" s="96"/>
      <c r="V22" s="96"/>
      <c r="W22" s="96"/>
      <c r="X22" s="96"/>
      <c r="Y22" s="96"/>
      <c r="Z22" s="97"/>
      <c r="AA22" s="98">
        <f t="shared" si="1"/>
        <v>3047000</v>
      </c>
      <c r="AB22" s="99">
        <f t="shared" si="2"/>
        <v>438089</v>
      </c>
      <c r="AC22" s="3"/>
    </row>
    <row r="23" spans="2:29" ht="34.5" customHeight="1" x14ac:dyDescent="0.2">
      <c r="B23" s="116"/>
      <c r="C23" s="117"/>
      <c r="D23" s="86"/>
      <c r="E23" s="86"/>
      <c r="F23" s="87"/>
      <c r="G23" s="88"/>
      <c r="H23" s="89"/>
      <c r="I23" s="90"/>
      <c r="J23" s="91"/>
      <c r="K23" s="92"/>
      <c r="L23" s="125"/>
      <c r="M23" s="93"/>
      <c r="N23" s="94"/>
      <c r="O23" s="95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7"/>
      <c r="AA23" s="98"/>
      <c r="AB23" s="99"/>
      <c r="AC23" s="3"/>
    </row>
    <row r="24" spans="2:29" ht="34.5" customHeight="1" thickBot="1" x14ac:dyDescent="0.25">
      <c r="B24" s="118"/>
      <c r="C24" s="119"/>
      <c r="D24" s="100"/>
      <c r="E24" s="100"/>
      <c r="F24" s="101"/>
      <c r="G24" s="102"/>
      <c r="H24" s="103"/>
      <c r="I24" s="104"/>
      <c r="J24" s="105"/>
      <c r="K24" s="106"/>
      <c r="L24" s="126"/>
      <c r="M24" s="107"/>
      <c r="N24" s="108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1"/>
      <c r="AA24" s="112"/>
      <c r="AB24" s="113"/>
      <c r="AC24" s="3"/>
    </row>
    <row r="25" spans="2:29" s="18" customFormat="1" ht="31.5" customHeight="1" thickBot="1" x14ac:dyDescent="0.25">
      <c r="B25" s="19" t="s">
        <v>35</v>
      </c>
      <c r="C25" s="48"/>
      <c r="D25" s="21"/>
      <c r="E25" s="20"/>
      <c r="F25" s="22"/>
      <c r="G25" s="59"/>
      <c r="H25" s="61"/>
      <c r="I25" s="59"/>
      <c r="J25" s="23"/>
      <c r="K25" s="56"/>
      <c r="L25" s="57">
        <f t="shared" ref="L25:AA25" si="3">SUBTOTAL(9,L20:L24)</f>
        <v>398895690</v>
      </c>
      <c r="M25" s="57">
        <f t="shared" si="3"/>
        <v>12081006</v>
      </c>
      <c r="N25" s="54">
        <f t="shared" si="3"/>
        <v>386814684</v>
      </c>
      <c r="O25" s="120">
        <f t="shared" si="3"/>
        <v>0</v>
      </c>
      <c r="P25" s="120">
        <f t="shared" si="3"/>
        <v>0</v>
      </c>
      <c r="Q25" s="120">
        <f t="shared" si="3"/>
        <v>276148565</v>
      </c>
      <c r="R25" s="120">
        <f t="shared" si="3"/>
        <v>0</v>
      </c>
      <c r="S25" s="120">
        <f t="shared" si="3"/>
        <v>101513503</v>
      </c>
      <c r="T25" s="120">
        <f t="shared" si="3"/>
        <v>0</v>
      </c>
      <c r="U25" s="120">
        <f t="shared" si="3"/>
        <v>0</v>
      </c>
      <c r="V25" s="120">
        <f t="shared" si="3"/>
        <v>0</v>
      </c>
      <c r="W25" s="120">
        <f t="shared" si="3"/>
        <v>0</v>
      </c>
      <c r="X25" s="120">
        <f t="shared" si="3"/>
        <v>0</v>
      </c>
      <c r="Y25" s="120">
        <f t="shared" si="3"/>
        <v>0</v>
      </c>
      <c r="Z25" s="121">
        <f t="shared" si="3"/>
        <v>0</v>
      </c>
      <c r="AA25" s="122">
        <f t="shared" si="3"/>
        <v>377662068</v>
      </c>
      <c r="AB25" s="123">
        <f>SUBTOTAL(9,AB20:AB24)</f>
        <v>9152616</v>
      </c>
    </row>
    <row r="26" spans="2:29" s="26" customFormat="1" ht="11.25" x14ac:dyDescent="0.2">
      <c r="B26" s="2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4"/>
      <c r="O26" s="24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  <c r="AC26" s="50"/>
    </row>
    <row r="27" spans="2:29" s="24" customFormat="1" ht="11.25" hidden="1" x14ac:dyDescent="0.2">
      <c r="L27" s="24">
        <v>6911953000</v>
      </c>
      <c r="M27" s="24">
        <v>4431483466</v>
      </c>
      <c r="N27" s="24">
        <v>3447994556</v>
      </c>
      <c r="O27" s="24">
        <v>8589897</v>
      </c>
      <c r="P27" s="24">
        <v>28263689</v>
      </c>
      <c r="Q27" s="24">
        <v>282707311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319560897</v>
      </c>
      <c r="AB27" s="24">
        <v>3128433659</v>
      </c>
    </row>
    <row r="28" spans="2:29" s="128" customFormat="1" hidden="1" x14ac:dyDescent="0.2">
      <c r="L28" s="128">
        <f t="shared" ref="L28:AB28" si="4">+L27-L25</f>
        <v>6513057310</v>
      </c>
      <c r="M28" s="128">
        <f t="shared" si="4"/>
        <v>4419402460</v>
      </c>
      <c r="N28" s="128">
        <f t="shared" si="4"/>
        <v>3061179872</v>
      </c>
      <c r="O28" s="128">
        <f t="shared" si="4"/>
        <v>8589897</v>
      </c>
      <c r="P28" s="128">
        <f t="shared" si="4"/>
        <v>28263689</v>
      </c>
      <c r="Q28" s="128">
        <f t="shared" si="4"/>
        <v>6558746</v>
      </c>
      <c r="R28" s="128">
        <f t="shared" si="4"/>
        <v>0</v>
      </c>
      <c r="S28" s="128">
        <f t="shared" si="4"/>
        <v>-101513503</v>
      </c>
      <c r="T28" s="128">
        <f t="shared" si="4"/>
        <v>0</v>
      </c>
      <c r="U28" s="128">
        <f t="shared" si="4"/>
        <v>0</v>
      </c>
      <c r="V28" s="128">
        <f t="shared" si="4"/>
        <v>0</v>
      </c>
      <c r="W28" s="128">
        <f t="shared" si="4"/>
        <v>0</v>
      </c>
      <c r="X28" s="128">
        <f t="shared" si="4"/>
        <v>0</v>
      </c>
      <c r="Y28" s="128">
        <f t="shared" si="4"/>
        <v>0</v>
      </c>
      <c r="Z28" s="128">
        <f t="shared" si="4"/>
        <v>0</v>
      </c>
      <c r="AA28" s="128">
        <f t="shared" si="4"/>
        <v>-58101171</v>
      </c>
      <c r="AB28" s="128">
        <f t="shared" si="4"/>
        <v>3119281043</v>
      </c>
    </row>
    <row r="29" spans="2:29" x14ac:dyDescent="0.2">
      <c r="C29" s="31"/>
      <c r="L29" s="3">
        <v>398895690</v>
      </c>
      <c r="M29" s="5">
        <v>12081006</v>
      </c>
      <c r="N29" s="5">
        <v>386814684</v>
      </c>
      <c r="Q29" s="148">
        <v>276148565</v>
      </c>
      <c r="AA29" s="5">
        <v>377662068</v>
      </c>
      <c r="AB29" s="148"/>
    </row>
    <row r="30" spans="2:29" x14ac:dyDescent="0.2">
      <c r="C30" s="31"/>
      <c r="L30" s="5">
        <f>+L29-L25</f>
        <v>0</v>
      </c>
      <c r="M30" s="5">
        <f>+M29-M25</f>
        <v>0</v>
      </c>
      <c r="N30" s="5">
        <f>+N29-N25</f>
        <v>0</v>
      </c>
      <c r="Q30" s="148">
        <f>+Q29-Q25</f>
        <v>0</v>
      </c>
      <c r="AA30" s="148">
        <f>+AA29-AA25</f>
        <v>0</v>
      </c>
      <c r="AB30" s="148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C34" s="31"/>
    </row>
    <row r="35" spans="2:9" x14ac:dyDescent="0.2">
      <c r="B35" s="30"/>
      <c r="D35" s="31"/>
    </row>
    <row r="36" spans="2:9" x14ac:dyDescent="0.2">
      <c r="B36" s="30"/>
      <c r="D36" s="31"/>
    </row>
    <row r="37" spans="2:9" x14ac:dyDescent="0.2">
      <c r="B37" s="29"/>
      <c r="C37" s="31"/>
      <c r="D37" s="31"/>
    </row>
    <row r="38" spans="2:9" x14ac:dyDescent="0.2">
      <c r="B38" s="30"/>
      <c r="C38" s="31"/>
      <c r="D38" s="31"/>
      <c r="G38" s="34"/>
      <c r="H38" s="34"/>
      <c r="I38" s="34"/>
    </row>
    <row r="39" spans="2:9" x14ac:dyDescent="0.2">
      <c r="B39" s="30"/>
    </row>
    <row r="40" spans="2:9" x14ac:dyDescent="0.2">
      <c r="C40" s="31"/>
      <c r="D40" s="31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L19:AA19">
    <cfRule type="cellIs" dxfId="3" priority="2" operator="lessThan">
      <formula>0</formula>
    </cfRule>
  </conditionalFormatting>
  <conditionalFormatting sqref="AB19:AB24">
    <cfRule type="cellIs" dxfId="2" priority="1" operator="lessThan">
      <formula>0</formula>
    </cfRule>
  </conditionalFormatting>
  <conditionalFormatting sqref="AC6:AC15">
    <cfRule type="cellIs" dxfId="1" priority="15" operator="lessThan">
      <formula>0</formula>
    </cfRule>
  </conditionalFormatting>
  <conditionalFormatting sqref="AC26:AC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7601_RESERVAS</vt:lpstr>
      <vt:lpstr>7611_RESERVAS</vt:lpstr>
      <vt:lpstr>7639_RESERVAS</vt:lpstr>
      <vt:lpstr>7649_RESERVAS</vt:lpstr>
      <vt:lpstr>7612_RESERVAS</vt:lpstr>
      <vt:lpstr>7597_RESERVAS</vt:lpstr>
      <vt:lpstr>'7597_RESERVAS'!Área_de_impresión</vt:lpstr>
      <vt:lpstr>'7601_RESERVAS'!Área_de_impresión</vt:lpstr>
      <vt:lpstr>'7611_RESERVAS'!Área_de_impresión</vt:lpstr>
      <vt:lpstr>'7612_RESERVAS'!Área_de_impresión</vt:lpstr>
      <vt:lpstr>'7639_RESERVAS'!Área_de_impresión</vt:lpstr>
      <vt:lpstr>'7649_RESERVAS'!Área_de_impresión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2024-08-29T23:08:02Z</dcterms:modified>
</cp:coreProperties>
</file>