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24\SEGUIMIENTO SEGPLAN\SEGPLAN A DIC 2023\"/>
    </mc:Choice>
  </mc:AlternateContent>
  <bookViews>
    <workbookView xWindow="-120" yWindow="-120" windowWidth="29040" windowHeight="15840" tabRatio="773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(VIG)'!$B$19:$AB$23</definedName>
    <definedName name="_xlnm._FilterDatabase" localSheetId="1" hidden="1">'7611 (VIG)'!$B$19:$AB$25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(VIG)'!$B$19:$AB$23</definedName>
    <definedName name="_xlnm.Print_Area" localSheetId="5">'7597 (VIG)'!$B$2:$AC$26</definedName>
    <definedName name="_xlnm.Print_Area" localSheetId="0">'7601 (VIG)'!$B$2:$AC$26</definedName>
    <definedName name="_xlnm.Print_Area" localSheetId="1">'7611 (VIG)'!$B$2:$AC$28</definedName>
    <definedName name="_xlnm.Print_Area" localSheetId="4">'7612 (VIG)'!$B$2:$AC$26</definedName>
    <definedName name="_xlnm.Print_Area" localSheetId="2">'7639 (VIG)'!$B$2:$AC$26</definedName>
    <definedName name="_xlnm.Print_Area" localSheetId="3">'7649 (VIG)'!$B$2:$AC$25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D17" i="4"/>
  <c r="AA20" i="3" l="1"/>
  <c r="AB20" i="3" s="1"/>
  <c r="D17" i="5" l="1"/>
  <c r="AA21" i="8"/>
  <c r="AB21" i="8"/>
  <c r="AA22" i="8"/>
  <c r="AB22" i="8" s="1"/>
  <c r="M25" i="8"/>
  <c r="N25" i="8"/>
  <c r="O25" i="8"/>
  <c r="O28" i="8" s="1"/>
  <c r="P25" i="8"/>
  <c r="P28" i="8" s="1"/>
  <c r="Q25" i="8"/>
  <c r="R25" i="8"/>
  <c r="S25" i="8"/>
  <c r="T25" i="8"/>
  <c r="U25" i="8"/>
  <c r="U28" i="8" s="1"/>
  <c r="V25" i="8"/>
  <c r="V28" i="8" s="1"/>
  <c r="W25" i="8"/>
  <c r="W28" i="8" s="1"/>
  <c r="X25" i="8"/>
  <c r="X28" i="8" s="1"/>
  <c r="Y25" i="8"/>
  <c r="Y28" i="8" s="1"/>
  <c r="Z25" i="8"/>
  <c r="Q28" i="8"/>
  <c r="R28" i="8"/>
  <c r="S28" i="8"/>
  <c r="T28" i="8"/>
  <c r="Z28" i="8"/>
  <c r="O24" i="6"/>
  <c r="P24" i="6"/>
  <c r="Q24" i="6"/>
  <c r="R24" i="6"/>
  <c r="S24" i="6"/>
  <c r="T24" i="6"/>
  <c r="AA24" i="4"/>
  <c r="AB24" i="4" s="1"/>
  <c r="AA23" i="4"/>
  <c r="AB23" i="4" s="1"/>
  <c r="N28" i="8" l="1"/>
  <c r="M28" i="8"/>
  <c r="AA20" i="8"/>
  <c r="AA21" i="7"/>
  <c r="AB21" i="7" s="1"/>
  <c r="AA20" i="7"/>
  <c r="AB20" i="7" s="1"/>
  <c r="AA23" i="6"/>
  <c r="AB23" i="6" s="1"/>
  <c r="AA22" i="6"/>
  <c r="AB22" i="6" s="1"/>
  <c r="AA21" i="6"/>
  <c r="AB21" i="6" s="1"/>
  <c r="AA20" i="6"/>
  <c r="AB20" i="6" s="1"/>
  <c r="AB20" i="8" l="1"/>
  <c r="AB25" i="8" s="1"/>
  <c r="AB28" i="8" s="1"/>
  <c r="AA25" i="8"/>
  <c r="AA23" i="5"/>
  <c r="AB23" i="5" s="1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Q28" i="4"/>
  <c r="P28" i="4"/>
  <c r="AA28" i="8" l="1"/>
  <c r="AA30" i="8"/>
  <c r="AA21" i="3"/>
  <c r="AB21" i="3" s="1"/>
  <c r="L25" i="8" l="1"/>
  <c r="L28" i="8" s="1"/>
  <c r="F17" i="8"/>
  <c r="G17" i="8" s="1"/>
  <c r="AB25" i="7"/>
  <c r="AB28" i="7" s="1"/>
  <c r="AA25" i="7"/>
  <c r="Z25" i="7"/>
  <c r="Z28" i="7" s="1"/>
  <c r="Y25" i="7"/>
  <c r="Y28" i="7" s="1"/>
  <c r="X25" i="7"/>
  <c r="X28" i="7" s="1"/>
  <c r="W25" i="7"/>
  <c r="W28" i="7" s="1"/>
  <c r="V25" i="7"/>
  <c r="V28" i="7" s="1"/>
  <c r="U25" i="7"/>
  <c r="U28" i="7" s="1"/>
  <c r="T25" i="7"/>
  <c r="T28" i="7" s="1"/>
  <c r="S25" i="7"/>
  <c r="S28" i="7" s="1"/>
  <c r="R25" i="7"/>
  <c r="R28" i="7" s="1"/>
  <c r="Q25" i="7"/>
  <c r="Q28" i="7" s="1"/>
  <c r="P25" i="7"/>
  <c r="P28" i="7" s="1"/>
  <c r="O25" i="7"/>
  <c r="O28" i="7" s="1"/>
  <c r="N25" i="7"/>
  <c r="M25" i="7"/>
  <c r="L25" i="7"/>
  <c r="L28" i="7" s="1"/>
  <c r="F17" i="7"/>
  <c r="G17" i="7" s="1"/>
  <c r="AB24" i="6"/>
  <c r="AB27" i="6" s="1"/>
  <c r="AA24" i="6"/>
  <c r="Z24" i="6"/>
  <c r="Z27" i="6" s="1"/>
  <c r="Y24" i="6"/>
  <c r="Y27" i="6" s="1"/>
  <c r="X24" i="6"/>
  <c r="X27" i="6" s="1"/>
  <c r="W24" i="6"/>
  <c r="W27" i="6" s="1"/>
  <c r="V24" i="6"/>
  <c r="V27" i="6" s="1"/>
  <c r="U24" i="6"/>
  <c r="U27" i="6" s="1"/>
  <c r="T27" i="6"/>
  <c r="S27" i="6"/>
  <c r="R27" i="6"/>
  <c r="Q27" i="6"/>
  <c r="P27" i="6"/>
  <c r="O27" i="6"/>
  <c r="N24" i="6"/>
  <c r="M24" i="6"/>
  <c r="L24" i="6"/>
  <c r="F17" i="6"/>
  <c r="G17" i="6" s="1"/>
  <c r="AB25" i="5"/>
  <c r="AB28" i="5" s="1"/>
  <c r="AA25" i="5"/>
  <c r="Z25" i="5"/>
  <c r="Z28" i="5" s="1"/>
  <c r="Y25" i="5"/>
  <c r="Y28" i="5" s="1"/>
  <c r="X25" i="5"/>
  <c r="X28" i="5" s="1"/>
  <c r="W25" i="5"/>
  <c r="W28" i="5" s="1"/>
  <c r="V25" i="5"/>
  <c r="V28" i="5" s="1"/>
  <c r="U25" i="5"/>
  <c r="U28" i="5" s="1"/>
  <c r="T25" i="5"/>
  <c r="T28" i="5" s="1"/>
  <c r="S25" i="5"/>
  <c r="S28" i="5" s="1"/>
  <c r="R25" i="5"/>
  <c r="R28" i="5" s="1"/>
  <c r="Q25" i="5"/>
  <c r="Q28" i="5" s="1"/>
  <c r="P25" i="5"/>
  <c r="P28" i="5" s="1"/>
  <c r="O25" i="5"/>
  <c r="O28" i="5" s="1"/>
  <c r="N25" i="5"/>
  <c r="M25" i="5"/>
  <c r="F17" i="5"/>
  <c r="G17" i="5" s="1"/>
  <c r="AB26" i="4"/>
  <c r="AB29" i="4" s="1"/>
  <c r="AA26" i="4"/>
  <c r="Z26" i="4"/>
  <c r="Z29" i="4" s="1"/>
  <c r="Y26" i="4"/>
  <c r="Y29" i="4" s="1"/>
  <c r="X26" i="4"/>
  <c r="X29" i="4" s="1"/>
  <c r="W26" i="4"/>
  <c r="W29" i="4" s="1"/>
  <c r="V26" i="4"/>
  <c r="V29" i="4" s="1"/>
  <c r="U26" i="4"/>
  <c r="U29" i="4" s="1"/>
  <c r="T26" i="4"/>
  <c r="T29" i="4" s="1"/>
  <c r="S26" i="4"/>
  <c r="S29" i="4" s="1"/>
  <c r="R26" i="4"/>
  <c r="R29" i="4" s="1"/>
  <c r="Q26" i="4"/>
  <c r="Q29" i="4" s="1"/>
  <c r="P26" i="4"/>
  <c r="P29" i="4" s="1"/>
  <c r="O26" i="4"/>
  <c r="O29" i="4" s="1"/>
  <c r="N26" i="4"/>
  <c r="M26" i="4"/>
  <c r="L26" i="4"/>
  <c r="L29" i="4" s="1"/>
  <c r="F17" i="4"/>
  <c r="G17" i="4" s="1"/>
  <c r="AA28" i="7" l="1"/>
  <c r="AA30" i="7"/>
  <c r="AA28" i="5"/>
  <c r="AA30" i="5"/>
  <c r="N29" i="4"/>
  <c r="AA27" i="6"/>
  <c r="AA29" i="6"/>
  <c r="AA29" i="4"/>
  <c r="AA31" i="4"/>
  <c r="N28" i="7"/>
  <c r="M27" i="6"/>
  <c r="M28" i="5"/>
  <c r="M29" i="4"/>
  <c r="M28" i="7"/>
  <c r="H17" i="7"/>
  <c r="N27" i="6"/>
  <c r="N28" i="5"/>
  <c r="H17" i="8"/>
  <c r="H17" i="4"/>
  <c r="L27" i="6"/>
  <c r="H17" i="6"/>
  <c r="L24" i="3"/>
  <c r="L27" i="3" s="1"/>
  <c r="AB24" i="3"/>
  <c r="AB27" i="3" s="1"/>
  <c r="AA24" i="3"/>
  <c r="Z24" i="3"/>
  <c r="Z27" i="3" s="1"/>
  <c r="Y24" i="3"/>
  <c r="Y27" i="3" s="1"/>
  <c r="X24" i="3"/>
  <c r="X27" i="3" s="1"/>
  <c r="W24" i="3"/>
  <c r="W27" i="3" s="1"/>
  <c r="V24" i="3"/>
  <c r="V27" i="3" s="1"/>
  <c r="U24" i="3"/>
  <c r="U27" i="3" s="1"/>
  <c r="T24" i="3"/>
  <c r="T27" i="3" s="1"/>
  <c r="S24" i="3"/>
  <c r="S27" i="3" s="1"/>
  <c r="R24" i="3"/>
  <c r="R27" i="3" s="1"/>
  <c r="Q24" i="3"/>
  <c r="Q27" i="3" s="1"/>
  <c r="P24" i="3"/>
  <c r="P27" i="3" s="1"/>
  <c r="O24" i="3"/>
  <c r="O27" i="3" s="1"/>
  <c r="N24" i="3"/>
  <c r="M24" i="3"/>
  <c r="AA27" i="3" l="1"/>
  <c r="AA29" i="3"/>
  <c r="M27" i="3"/>
  <c r="N27" i="3"/>
  <c r="F17" i="3"/>
  <c r="G17" i="3" s="1"/>
  <c r="H17" i="3" s="1"/>
  <c r="L25" i="5"/>
  <c r="L28" i="5" l="1"/>
  <c r="H17" i="5"/>
</calcChain>
</file>

<file path=xl/sharedStrings.xml><?xml version="1.0" encoding="utf-8"?>
<sst xmlns="http://schemas.openxmlformats.org/spreadsheetml/2006/main" count="602" uniqueCount="196">
  <si>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</si>
  <si>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</si>
  <si>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</si>
  <si>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</si>
  <si>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</si>
  <si>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</si>
  <si>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</si>
  <si>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</si>
  <si>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</si>
  <si>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</si>
  <si>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</si>
  <si>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</si>
  <si>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</si>
  <si>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</si>
  <si>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</si>
  <si>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</si>
  <si>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</si>
  <si>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</si>
  <si>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</si>
  <si>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</si>
  <si>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</si>
  <si>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</si>
  <si>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</si>
  <si>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</si>
  <si>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</si>
  <si>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</si>
  <si>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</si>
  <si>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</si>
  <si>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</si>
  <si>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</si>
  <si>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</si>
  <si>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</si>
  <si>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</si>
  <si>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</si>
  <si>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</si>
  <si>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</si>
  <si>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</si>
  <si>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</si>
  <si>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</si>
  <si>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</si>
  <si>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</si>
  <si>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</si>
  <si>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</si>
  <si>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</si>
  <si>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</si>
  <si>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</si>
  <si>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</si>
  <si>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</si>
  <si>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</si>
  <si>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</si>
  <si>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</si>
  <si>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</si>
  <si>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</si>
  <si>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</si>
  <si>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</si>
  <si>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</si>
  <si>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</si>
  <si>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Documentos normativos</t>
  </si>
  <si>
    <t>Documentos normativos realizados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</si>
  <si>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</si>
  <si>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</si>
  <si>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</si>
  <si>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</si>
  <si>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Servicio de educación informal al sector artístico y cultural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</si>
  <si>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</si>
  <si>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</si>
  <si>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</si>
  <si>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</si>
  <si>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</si>
  <si>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</si>
  <si>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Servicios de restauración del patrimonio cultural material inmueble</t>
  </si>
  <si>
    <t>Restauraciones realizadas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</si>
  <si>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</si>
  <si>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</si>
  <si>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</si>
  <si>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</si>
  <si>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</si>
  <si>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</si>
  <si>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</si>
  <si>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</si>
  <si>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</si>
  <si>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</si>
  <si>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</si>
  <si>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</si>
  <si>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</si>
  <si>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</si>
  <si>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</si>
  <si>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</si>
  <si>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</si>
  <si>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</si>
  <si>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</si>
  <si>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</si>
  <si>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</si>
  <si>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</si>
  <si>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</si>
  <si>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</si>
  <si>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</si>
  <si>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</si>
  <si>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</si>
  <si>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</si>
  <si>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</si>
  <si>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</si>
  <si>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</si>
  <si>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</si>
  <si>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</si>
  <si>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</si>
  <si>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</si>
  <si>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</si>
  <si>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</si>
  <si>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</si>
  <si>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</si>
  <si>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</si>
  <si>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</si>
  <si>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</si>
  <si>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</si>
  <si>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</si>
  <si>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</si>
  <si>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</si>
  <si>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</si>
  <si>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</si>
  <si>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</si>
  <si>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</si>
  <si>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</si>
  <si>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</si>
  <si>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</si>
  <si>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</si>
  <si>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</si>
  <si>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</si>
  <si>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</si>
  <si>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</si>
  <si>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</si>
  <si>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2 - Realizar el 100% de la administración, mantenimiento y adecuación de la infraestuctura institucional</t>
  </si>
  <si>
    <t>Sedes adecuadas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</si>
  <si>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</si>
  <si>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</si>
  <si>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</si>
  <si>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</si>
  <si>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</si>
  <si>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</si>
  <si>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157 - Realizar 1100 intervenciones en Bienes de Interés Cultural de Bogotá</t>
  </si>
  <si>
    <t>Servicios de formación en patrimonio cultural con enfoque territorial y poblacional-diferencial.</t>
  </si>
  <si>
    <t>Número de personas beneficiadas en procesos de formación en patrimonio cultural con enfoque territorial y poblacional-diferencial.</t>
  </si>
  <si>
    <t>Número de personas certificadas en el Diplomado en Patrimonio Cultural para la Educación por módulo, con enfoque diferencial-poblacional.</t>
  </si>
  <si>
    <t>Servicios de intervención y recuperación del patrimonio cultural.</t>
  </si>
  <si>
    <t>Número intervenciones en bienes de interés cultural realizadas.</t>
  </si>
  <si>
    <t>Porcentaje de solicitudes atendidas para la recuperación y preservación de Bienes de Interés Cultural</t>
  </si>
  <si>
    <t>Servicio de asistencia técnica para identificación, valoración y salvaguardia del patrimonio cultural.</t>
  </si>
  <si>
    <t>Número de actividades culturales y servicios de mediaciones realizadas.</t>
  </si>
  <si>
    <t>Servicio de divulgación del patrimonio cultural con enfoque territorial y poblacional-diferencial</t>
  </si>
  <si>
    <t xml:space="preserve">Servicios de estímulos y apoyos para la oferta artística, cultural y patrimonial. </t>
  </si>
  <si>
    <t>Número de estímulos y apoyos concertados entregados a creadores, actores y gestores patrimoniales, con enfoque territorial y poblacional-diferencial.</t>
  </si>
  <si>
    <t>Porcentaje de Avance en la Formulación de  planes y proyectos de salvaguardia del Patrimonio Cultural Inmaterial</t>
  </si>
  <si>
    <t>Número de talleres y espacios participativos para la identificación, documentación y registro de manifestaciones culturales realizados
'Número de fichas de registro de manifestaciones elaboradas.</t>
  </si>
  <si>
    <t>Servicio de activación de los patrimonios integrados.</t>
  </si>
  <si>
    <t>Número de acciones de activación social, cultural y física realizadas en Sectores de Interés Cultural.</t>
  </si>
  <si>
    <t>Número de acciones de activación social, cultural y física realizadas en áreas arqueológicas.</t>
  </si>
  <si>
    <t>Servicios de gestión y ordenamiento territorial del patrimonio cultural.</t>
  </si>
  <si>
    <t>Porcentaje de avance en la formulación de instrumentos de gestión y ordenamiento territorial</t>
  </si>
  <si>
    <t>Estrategias de mejoramiento del desempeño institucional y del servicio a la ciudadanía orientada a la entrega efectiva de productos, servicios e información.</t>
  </si>
  <si>
    <t>Sedes adecuadas y/o mantenidas</t>
  </si>
  <si>
    <t>Número de estrategias para la mejora del desempeño institucional desarrolladas</t>
  </si>
  <si>
    <t>Número de sedes institucionales mantenidas física y tecnológicamente</t>
  </si>
  <si>
    <t>2023</t>
  </si>
  <si>
    <t>TPGE</t>
  </si>
  <si>
    <t>Comunidades Negras, Afrocolombianos  y Palenquera (NAP) - Comunidad Raizal - Pueblos y Comunidades Indígenas - Pueblo Rrom o Gitano</t>
  </si>
  <si>
    <t>Prácticas culturales con enfoque étnico diferencial.</t>
  </si>
  <si>
    <t>TPIEG</t>
  </si>
  <si>
    <t>Participación de la Ciudadanía</t>
  </si>
  <si>
    <t>Ciudananía activa promovida a través de la construcción de capacidades culturales</t>
  </si>
  <si>
    <t>1 - Realizar 1100 intervenciones en Bienes de Interés Cultural de Bogotá</t>
  </si>
  <si>
    <t>TPCC</t>
  </si>
  <si>
    <t>Diseño e implementación de estrategias y acciones de transformación cultural y comportamental</t>
  </si>
  <si>
    <t>Fortalecimiento de capacidades y conocimientos para la transformación cultural y comportamental</t>
  </si>
  <si>
    <t>TPCC
TPIEG</t>
  </si>
  <si>
    <t>-Diseño e implementación de estrategias y acciones de transformación cultural y comportamental
-Autonomía económica</t>
  </si>
  <si>
    <t>TPGE
TPIEG</t>
  </si>
  <si>
    <t>-Pueblos y Comunidades Indígenas
-Participación de la Ciudadanía</t>
  </si>
  <si>
    <t>-Prácticas culturales con enfoque étnico diferencial.
-Ciudananía activa promovida a través de la construcción de capacidades culturales</t>
  </si>
  <si>
    <t xml:space="preserve">-Reconciliación
-Participación de la Ciudadanía
-ARTE, CULTURA, RECREACIÓN Y DEPORTE
-Ciudad accesible e incluyente </t>
  </si>
  <si>
    <t>TPCP
TPIEG
TPJ
TPPD</t>
  </si>
  <si>
    <t>-Cultura, arte, recreación y deporte transformador para la reconciliación
-Ciudadanía activa promovida a través de la construcción de capacidades culturales
-Actividades de apreciación, creación, producción y estímulos culturales
-Prácticas culturales, artísticas, recreativas y deportivas accesibles e incluyentes</t>
  </si>
  <si>
    <t>TPGE
TPPD
TPIEG
TPJ
TPCP</t>
  </si>
  <si>
    <t>-Comunidades Negras, Afrocolombianos  y Palenquera (NAP) - Comunidad Raizal - Pueblos y Comunidades Indígenas - Pueblo Rrom o Gitano
-Ciudad accesible e incluyente 
-Participación de la Ciudadanía
-Ciudad accesible e incluyente
'-Reconciliación</t>
  </si>
  <si>
    <t>-Prácticas culturales con enfoque étnico diferencial.
-Prácticas culturales, artísticas, recreativas y deportivas accesibles e incluyentes
-Ciudadanía activa promovida a través de la construcción de capacidades culturales
-Prácticas culturales, artísticas, recreativas y deportivas accesibles e incluyentes
'-Cultura, arte, recreación y deporte transformador para la reconciliación</t>
  </si>
  <si>
    <t>-Comunidades Negras, Afrocolombianos  y Palenquera (NAP) - Comunidad Raizal - Pueblos y Comunidades Indígenas - Pueblo Rrom o Gitano
-Participación de la Ciudadanía
-ARTE, CULTURA, RECREACIÓN Y DEPORTE</t>
  </si>
  <si>
    <t>TPGE
TPIEG
TPJ</t>
  </si>
  <si>
    <t>-Educación diferencial.
-Ciudadanía activa promovida a través de la construcción de capacidades culturales
-Actividades de apreciación, creación, producción y estímulos culturales</t>
  </si>
  <si>
    <t>-Participación de la Ciudadanía
-ARTE, CULTURA, RECREACIÓN Y DEPORTE
-Reconciliación</t>
  </si>
  <si>
    <t>TPIEG
TPJ
TPCP</t>
  </si>
  <si>
    <t>-Ciudadanía activa promovida a través de la construcción de capacidades culturales
-Actividades de apreciación, creación, producción y estímulos culturales
-Cultura, arte, recreación y deporte transformador para la reconciliación</t>
  </si>
  <si>
    <t>5. Avanzar el 100  por ciento de la primera fase del proyecto de mejora y adecuación del auditorio principal de la FUGA. (*)</t>
  </si>
  <si>
    <t>Avanzar en un (1) proceso de gestión, articulación y seguimiento a la implementación del Plan Especial de Manejo y Protección del Hospital San Juan de Dios e Instituto Materno Infantil. (*)</t>
  </si>
  <si>
    <t>2 - Beneficiar a 306 personas en el proceso de formación a formadores en patrimonio cultural</t>
  </si>
  <si>
    <t>1 - Beneficiar a 6.694 personas en procesos integrales de formación en patrimonio cultural</t>
  </si>
  <si>
    <t>|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</si>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</sst>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 wrapText="1"/>
    </xf>
    <xf numFmtId="167" fontId="40" fillId="0" borderId="0" xfId="0" applyNumberFormat="1" applyFont="1" applyAlignment="1">
      <alignment vertical="center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60" xfId="0" quotePrefix="1" applyFont="1" applyFill="1" applyBorder="1" applyAlignment="1">
      <alignment horizontal="left" vertical="center" wrapText="1"/>
    </xf>
    <xf numFmtId="3" fontId="40" fillId="42" borderId="72" xfId="0" applyNumberFormat="1" applyFont="1" applyFill="1" applyBorder="1" applyAlignment="1">
      <alignment horizontal="center" vertical="center" wrapText="1"/>
    </xf>
    <xf numFmtId="3" fontId="40" fillId="38" borderId="74" xfId="72" applyNumberFormat="1" applyFont="1" applyFill="1" applyBorder="1" applyAlignment="1">
      <alignment horizontal="left" vertical="center" wrapText="1"/>
    </xf>
    <xf numFmtId="0" fontId="40" fillId="38" borderId="74" xfId="0" applyFont="1" applyFill="1" applyBorder="1" applyAlignment="1">
      <alignment horizontal="left" vertical="center" wrapText="1"/>
    </xf>
    <xf numFmtId="0" fontId="40" fillId="38" borderId="75" xfId="0" applyFont="1" applyFill="1" applyBorder="1" applyAlignment="1">
      <alignment horizontal="left" vertical="center" wrapText="1"/>
    </xf>
    <xf numFmtId="0" fontId="40" fillId="38" borderId="73" xfId="0" applyFont="1" applyFill="1" applyBorder="1" applyAlignment="1">
      <alignment horizontal="left" vertical="center" wrapText="1"/>
    </xf>
    <xf numFmtId="0" fontId="40" fillId="38" borderId="76" xfId="0" applyFont="1" applyFill="1" applyBorder="1" applyAlignment="1">
      <alignment horizontal="left" vertical="center" wrapText="1"/>
    </xf>
    <xf numFmtId="0" fontId="40" fillId="41" borderId="73" xfId="0" applyFont="1" applyFill="1" applyBorder="1" applyAlignment="1">
      <alignment horizontal="left" vertical="center" wrapText="1"/>
    </xf>
    <xf numFmtId="0" fontId="40" fillId="41" borderId="74" xfId="0" applyFont="1" applyFill="1" applyBorder="1" applyAlignment="1">
      <alignment horizontal="left" vertical="center" wrapText="1"/>
    </xf>
    <xf numFmtId="0" fontId="40" fillId="41" borderId="77" xfId="0" applyFont="1" applyFill="1" applyBorder="1" applyAlignment="1">
      <alignment horizontal="left" vertical="center" wrapText="1"/>
    </xf>
    <xf numFmtId="3" fontId="40" fillId="42" borderId="73" xfId="0" applyNumberFormat="1" applyFont="1" applyFill="1" applyBorder="1" applyAlignment="1">
      <alignment horizontal="right" vertical="center" wrapText="1"/>
    </xf>
    <xf numFmtId="3" fontId="40" fillId="42" borderId="74" xfId="0" applyNumberFormat="1" applyFont="1" applyFill="1" applyBorder="1" applyAlignment="1">
      <alignment horizontal="center" vertical="center" wrapText="1"/>
    </xf>
    <xf numFmtId="3" fontId="40" fillId="42" borderId="74" xfId="0" applyNumberFormat="1" applyFont="1" applyFill="1" applyBorder="1" applyAlignment="1">
      <alignment horizontal="center" vertical="center"/>
    </xf>
    <xf numFmtId="3" fontId="40" fillId="42" borderId="75" xfId="0" applyNumberFormat="1" applyFont="1" applyFill="1" applyBorder="1" applyAlignment="1">
      <alignment horizontal="center" vertical="center"/>
    </xf>
    <xf numFmtId="164" fontId="40" fillId="0" borderId="0" xfId="1" applyFont="1" applyAlignment="1">
      <alignment vertical="center"/>
    </xf>
    <xf numFmtId="165" fontId="40" fillId="0" borderId="0" xfId="0" applyNumberFormat="1" applyFont="1" applyAlignment="1">
      <alignment vertical="center"/>
    </xf>
    <xf numFmtId="3" fontId="40" fillId="42" borderId="71" xfId="0" applyNumberFormat="1" applyFont="1" applyFill="1" applyBorder="1" applyAlignment="1">
      <alignment horizontal="right" vertical="center" wrapText="1"/>
    </xf>
    <xf numFmtId="0" fontId="40" fillId="38" borderId="69" xfId="0" applyFont="1" applyFill="1" applyBorder="1" applyAlignment="1">
      <alignment horizontal="left" vertical="center"/>
    </xf>
    <xf numFmtId="0" fontId="40" fillId="38" borderId="68" xfId="0" applyFont="1" applyFill="1" applyBorder="1" applyAlignment="1">
      <alignment horizontal="left" vertical="center"/>
    </xf>
    <xf numFmtId="0" fontId="40" fillId="38" borderId="70" xfId="0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69" xfId="0" applyFont="1" applyFill="1" applyBorder="1" applyAlignment="1">
      <alignment horizontal="left" vertical="center" wrapText="1"/>
    </xf>
    <xf numFmtId="0" fontId="40" fillId="38" borderId="68" xfId="0" applyFont="1" applyFill="1" applyBorder="1" applyAlignment="1">
      <alignment horizontal="left" vertical="center" wrapText="1"/>
    </xf>
    <xf numFmtId="0" fontId="40" fillId="38" borderId="70" xfId="0" applyFont="1" applyFill="1" applyBorder="1" applyAlignment="1">
      <alignment horizontal="left" vertical="center" wrapText="1"/>
    </xf>
    <xf numFmtId="168" fontId="43" fillId="38" borderId="15" xfId="0" quotePrefix="1" applyNumberFormat="1" applyFont="1" applyFill="1" applyBorder="1" applyAlignment="1">
      <alignment horizontal="center" vertical="center"/>
    </xf>
    <xf numFmtId="168" fontId="43" fillId="38" borderId="16" xfId="0" quotePrefix="1" applyNumberFormat="1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14" fontId="38" fillId="38" borderId="22" xfId="0" applyNumberFormat="1" applyFont="1" applyFill="1" applyBorder="1" applyAlignment="1">
      <alignment horizontal="center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6"/>
  <sheetViews>
    <sheetView showGridLines="0" tabSelected="1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32" sqref="C3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0.7109375" style="3" customWidth="1" outlineLevel="1"/>
    <col min="10" max="11" width="20.710937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.5703125" style="6" customWidth="1" outlineLevel="1"/>
    <col min="18" max="20" width="16.140625" style="6" customWidth="1" outlineLevel="1"/>
    <col min="21" max="23" width="17.140625" style="6" customWidth="1" outlineLevel="1"/>
    <col min="24" max="25" width="17.5703125" style="6" customWidth="1" outlineLevel="1"/>
    <col min="26" max="26" width="19" style="6" customWidth="1" outlineLevel="1"/>
    <col min="27" max="27" width="17.855468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63" t="s">
        <v>47</v>
      </c>
      <c r="D6" s="163"/>
      <c r="E6" s="163"/>
      <c r="F6" s="163"/>
      <c r="G6" s="164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56" t="s">
        <v>48</v>
      </c>
      <c r="D7" s="156" t="s">
        <v>48</v>
      </c>
      <c r="E7" s="156" t="s">
        <v>48</v>
      </c>
      <c r="F7" s="156" t="s">
        <v>48</v>
      </c>
      <c r="G7" s="157" t="s">
        <v>48</v>
      </c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56" t="s">
        <v>49</v>
      </c>
      <c r="D8" s="156" t="s">
        <v>50</v>
      </c>
      <c r="E8" s="156" t="s">
        <v>50</v>
      </c>
      <c r="F8" s="156" t="s">
        <v>50</v>
      </c>
      <c r="G8" s="157" t="s">
        <v>50</v>
      </c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56" t="s">
        <v>51</v>
      </c>
      <c r="D9" s="156" t="s">
        <v>51</v>
      </c>
      <c r="E9" s="156" t="s">
        <v>51</v>
      </c>
      <c r="F9" s="156" t="s">
        <v>51</v>
      </c>
      <c r="G9" s="157" t="s">
        <v>51</v>
      </c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53" t="s">
        <v>52</v>
      </c>
      <c r="D10" s="154"/>
      <c r="E10" s="154"/>
      <c r="F10" s="154"/>
      <c r="G10" s="155"/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53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76" t="s">
        <v>54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70" t="s">
        <v>55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0.75" customHeight="1" outlineLevel="1" x14ac:dyDescent="0.2">
      <c r="B15" s="1" t="s">
        <v>43</v>
      </c>
      <c r="C15" s="167" t="s">
        <v>162</v>
      </c>
      <c r="D15" s="168"/>
      <c r="E15" s="169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65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402000000</v>
      </c>
      <c r="D17" s="51">
        <v>0</v>
      </c>
      <c r="E17" s="51">
        <v>0</v>
      </c>
      <c r="F17" s="38">
        <f>D17-E17</f>
        <v>0</v>
      </c>
      <c r="G17" s="44">
        <f>+C17+F17</f>
        <v>402000000</v>
      </c>
      <c r="H17" s="132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21" t="s">
        <v>56</v>
      </c>
      <c r="C20" s="122" t="s">
        <v>193</v>
      </c>
      <c r="D20" s="91" t="s">
        <v>61</v>
      </c>
      <c r="E20" s="91" t="s">
        <v>62</v>
      </c>
      <c r="F20" s="92" t="s">
        <v>140</v>
      </c>
      <c r="G20" s="93" t="s">
        <v>141</v>
      </c>
      <c r="H20" s="94" t="s">
        <v>59</v>
      </c>
      <c r="I20" s="95" t="s">
        <v>166</v>
      </c>
      <c r="J20" s="96" t="s">
        <v>164</v>
      </c>
      <c r="K20" s="97" t="s">
        <v>165</v>
      </c>
      <c r="L20" s="130">
        <v>332450000</v>
      </c>
      <c r="M20" s="152">
        <v>332407559</v>
      </c>
      <c r="N20" s="137">
        <v>332407559</v>
      </c>
      <c r="O20" s="101">
        <v>0</v>
      </c>
      <c r="P20" s="101">
        <v>0</v>
      </c>
      <c r="Q20" s="101">
        <v>27574500</v>
      </c>
      <c r="R20" s="101">
        <v>32890745</v>
      </c>
      <c r="S20" s="101">
        <v>32890745</v>
      </c>
      <c r="T20" s="101">
        <v>32890745</v>
      </c>
      <c r="U20" s="101">
        <v>32890745</v>
      </c>
      <c r="V20" s="101">
        <v>32890745</v>
      </c>
      <c r="W20" s="101">
        <v>32890745</v>
      </c>
      <c r="X20" s="101">
        <v>32890745</v>
      </c>
      <c r="Y20" s="102">
        <v>32890745</v>
      </c>
      <c r="Z20" s="102">
        <v>41707099</v>
      </c>
      <c r="AA20" s="103">
        <f>SUM(O20:Z20)</f>
        <v>332407559</v>
      </c>
      <c r="AB20" s="104">
        <f>+N20-AA20</f>
        <v>0</v>
      </c>
      <c r="AC20" s="3"/>
    </row>
    <row r="21" spans="2:29" ht="34.5" customHeight="1" x14ac:dyDescent="0.2">
      <c r="B21" s="121" t="s">
        <v>56</v>
      </c>
      <c r="C21" s="122" t="s">
        <v>192</v>
      </c>
      <c r="D21" s="91" t="s">
        <v>63</v>
      </c>
      <c r="E21" s="91" t="s">
        <v>64</v>
      </c>
      <c r="F21" s="92" t="s">
        <v>140</v>
      </c>
      <c r="G21" s="93" t="s">
        <v>142</v>
      </c>
      <c r="H21" s="94" t="s">
        <v>59</v>
      </c>
      <c r="I21" s="95" t="s">
        <v>163</v>
      </c>
      <c r="J21" s="96" t="s">
        <v>167</v>
      </c>
      <c r="K21" s="97" t="s">
        <v>168</v>
      </c>
      <c r="L21" s="130">
        <v>69550000</v>
      </c>
      <c r="M21" s="130">
        <v>69420414</v>
      </c>
      <c r="N21" s="99">
        <v>69420414</v>
      </c>
      <c r="O21" s="100">
        <v>0</v>
      </c>
      <c r="P21" s="101">
        <v>0</v>
      </c>
      <c r="Q21" s="101">
        <v>0</v>
      </c>
      <c r="R21" s="101">
        <v>7140000</v>
      </c>
      <c r="S21" s="101">
        <v>5355000</v>
      </c>
      <c r="T21" s="101">
        <v>5355000</v>
      </c>
      <c r="U21" s="101">
        <v>5355000</v>
      </c>
      <c r="V21" s="101">
        <v>5355000</v>
      </c>
      <c r="W21" s="101">
        <v>6329725</v>
      </c>
      <c r="X21" s="101">
        <v>10599214</v>
      </c>
      <c r="Y21" s="101">
        <v>7332650</v>
      </c>
      <c r="Z21" s="102">
        <v>12194035</v>
      </c>
      <c r="AA21" s="103">
        <f>SUM(O21:Z21)</f>
        <v>65015624</v>
      </c>
      <c r="AB21" s="104">
        <f>+N21-AA21</f>
        <v>4404790</v>
      </c>
      <c r="AC21" s="3"/>
    </row>
    <row r="22" spans="2:29" ht="34.5" customHeight="1" x14ac:dyDescent="0.2">
      <c r="B22" s="121"/>
      <c r="C22" s="122"/>
      <c r="D22" s="91"/>
      <c r="E22" s="91"/>
      <c r="F22" s="92"/>
      <c r="G22" s="93"/>
      <c r="H22" s="94"/>
      <c r="I22" s="95"/>
      <c r="J22" s="96"/>
      <c r="K22" s="97"/>
      <c r="L22" s="130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3"/>
      <c r="AB22" s="104"/>
      <c r="AC22" s="3"/>
    </row>
    <row r="23" spans="2:29" ht="34.5" customHeight="1" thickBot="1" x14ac:dyDescent="0.25">
      <c r="B23" s="123"/>
      <c r="C23" s="124"/>
      <c r="D23" s="105"/>
      <c r="E23" s="105"/>
      <c r="F23" s="106"/>
      <c r="G23" s="107"/>
      <c r="H23" s="108"/>
      <c r="I23" s="109"/>
      <c r="J23" s="110"/>
      <c r="K23" s="111"/>
      <c r="L23" s="131"/>
      <c r="M23" s="112"/>
      <c r="N23" s="113"/>
      <c r="O23" s="114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17"/>
      <c r="AB23" s="118"/>
      <c r="AC23" s="3"/>
    </row>
    <row r="24" spans="2:29" s="18" customFormat="1" ht="31.5" customHeight="1" thickBot="1" x14ac:dyDescent="0.25">
      <c r="B24" s="19" t="s">
        <v>42</v>
      </c>
      <c r="C24" s="48"/>
      <c r="D24" s="21"/>
      <c r="E24" s="20"/>
      <c r="F24" s="22"/>
      <c r="G24" s="59"/>
      <c r="H24" s="61"/>
      <c r="I24" s="59"/>
      <c r="J24" s="23"/>
      <c r="K24" s="56"/>
      <c r="L24" s="57">
        <f t="shared" ref="L24:AB24" si="0">SUBTOTAL(9,L20:L23)</f>
        <v>402000000</v>
      </c>
      <c r="M24" s="57">
        <f t="shared" si="0"/>
        <v>401827973</v>
      </c>
      <c r="N24" s="54">
        <f t="shared" si="0"/>
        <v>401827973</v>
      </c>
      <c r="O24" s="125">
        <f>SUBTOTAL(9,O21:O23)</f>
        <v>0</v>
      </c>
      <c r="P24" s="125">
        <f t="shared" si="0"/>
        <v>0</v>
      </c>
      <c r="Q24" s="125">
        <f t="shared" si="0"/>
        <v>27574500</v>
      </c>
      <c r="R24" s="125">
        <f t="shared" si="0"/>
        <v>40030745</v>
      </c>
      <c r="S24" s="125">
        <f t="shared" si="0"/>
        <v>38245745</v>
      </c>
      <c r="T24" s="125">
        <f t="shared" si="0"/>
        <v>38245745</v>
      </c>
      <c r="U24" s="125">
        <f t="shared" si="0"/>
        <v>38245745</v>
      </c>
      <c r="V24" s="125">
        <f t="shared" si="0"/>
        <v>38245745</v>
      </c>
      <c r="W24" s="125">
        <f t="shared" si="0"/>
        <v>39220470</v>
      </c>
      <c r="X24" s="125">
        <f t="shared" si="0"/>
        <v>43489959</v>
      </c>
      <c r="Y24" s="125">
        <f t="shared" si="0"/>
        <v>40223395</v>
      </c>
      <c r="Z24" s="126">
        <f t="shared" si="0"/>
        <v>53901134</v>
      </c>
      <c r="AA24" s="127">
        <f t="shared" si="0"/>
        <v>397423183</v>
      </c>
      <c r="AB24" s="128">
        <f t="shared" si="0"/>
        <v>4404790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0"/>
    </row>
    <row r="26" spans="2:29" s="26" customFormat="1" ht="11.25" hidden="1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>
        <v>402000000</v>
      </c>
      <c r="M26" s="25">
        <v>389411087</v>
      </c>
      <c r="N26" s="25">
        <v>384611087</v>
      </c>
      <c r="O26" s="25">
        <v>0</v>
      </c>
      <c r="P26" s="25">
        <v>0</v>
      </c>
      <c r="Q26" s="25">
        <v>27574500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27574500</v>
      </c>
      <c r="AB26" s="25">
        <v>357036587</v>
      </c>
      <c r="AC26" s="24"/>
    </row>
    <row r="27" spans="2:29" hidden="1" x14ac:dyDescent="0.2">
      <c r="B27" s="30"/>
      <c r="C27" s="31"/>
      <c r="D27" s="32"/>
      <c r="E27" s="33"/>
      <c r="L27" s="133">
        <f t="shared" ref="L27:P27" si="1">+L26-L24</f>
        <v>0</v>
      </c>
      <c r="M27" s="133">
        <f t="shared" si="1"/>
        <v>-12416886</v>
      </c>
      <c r="N27" s="133">
        <f t="shared" si="1"/>
        <v>-17216886</v>
      </c>
      <c r="O27" s="133">
        <f t="shared" si="1"/>
        <v>0</v>
      </c>
      <c r="P27" s="133">
        <f t="shared" si="1"/>
        <v>0</v>
      </c>
      <c r="Q27" s="133">
        <f>+Q26-Q24</f>
        <v>0</v>
      </c>
      <c r="R27" s="133">
        <f t="shared" ref="R27:AB27" si="2">+R26-R24</f>
        <v>-40030745</v>
      </c>
      <c r="S27" s="133">
        <f t="shared" si="2"/>
        <v>-38245745</v>
      </c>
      <c r="T27" s="133">
        <f t="shared" si="2"/>
        <v>-38245745</v>
      </c>
      <c r="U27" s="133">
        <f t="shared" si="2"/>
        <v>-38245745</v>
      </c>
      <c r="V27" s="133">
        <f t="shared" si="2"/>
        <v>-38245745</v>
      </c>
      <c r="W27" s="133">
        <f t="shared" si="2"/>
        <v>-39220470</v>
      </c>
      <c r="X27" s="133">
        <f t="shared" si="2"/>
        <v>-43489959</v>
      </c>
      <c r="Y27" s="133">
        <f t="shared" si="2"/>
        <v>-40223395</v>
      </c>
      <c r="Z27" s="133">
        <f t="shared" si="2"/>
        <v>-53901134</v>
      </c>
      <c r="AA27" s="133">
        <f t="shared" si="2"/>
        <v>-369848683</v>
      </c>
      <c r="AB27" s="133">
        <f t="shared" si="2"/>
        <v>352631797</v>
      </c>
    </row>
    <row r="28" spans="2:29" x14ac:dyDescent="0.2">
      <c r="B28" s="30"/>
      <c r="C28" s="31"/>
      <c r="D28" s="32"/>
      <c r="N28" s="3"/>
      <c r="AA28" s="5">
        <v>397423183</v>
      </c>
    </row>
    <row r="29" spans="2:29" x14ac:dyDescent="0.2">
      <c r="C29" s="31"/>
      <c r="M29" s="5"/>
      <c r="AA29" s="5">
        <f>+AA28-AA24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/>
  <mergeCells count="14">
    <mergeCell ref="B16:B17"/>
    <mergeCell ref="C15:E15"/>
    <mergeCell ref="C13:G13"/>
    <mergeCell ref="C11:G11"/>
    <mergeCell ref="C12:G12"/>
    <mergeCell ref="C10:G10"/>
    <mergeCell ref="C7:G7"/>
    <mergeCell ref="C8:G8"/>
    <mergeCell ref="C9:G9"/>
    <mergeCell ref="B2:B4"/>
    <mergeCell ref="C2:G2"/>
    <mergeCell ref="C3:G3"/>
    <mergeCell ref="C4:G4"/>
    <mergeCell ref="C6:G6"/>
  </mergeCells>
  <phoneticPr fontId="37" type="noConversion"/>
  <conditionalFormatting sqref="AB19:AB23">
    <cfRule type="cellIs" dxfId="17" priority="47" operator="lessThan">
      <formula>0</formula>
    </cfRule>
  </conditionalFormatting>
  <conditionalFormatting sqref="AC6:AC15">
    <cfRule type="cellIs" dxfId="16" priority="269" operator="lessThan">
      <formula>0</formula>
    </cfRule>
  </conditionalFormatting>
  <conditionalFormatting sqref="AC25 AC27:AC1048576">
    <cfRule type="cellIs" dxfId="15" priority="290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8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M31" sqref="M3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2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1" width="18.85546875" style="3" hidden="1" customWidth="1" outlineLevel="1"/>
    <col min="12" max="12" width="20.140625" style="3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customWidth="1" outlineLevel="1"/>
    <col min="18" max="19" width="17.5703125" style="6" customWidth="1" outlineLevel="1"/>
    <col min="20" max="20" width="16.42578125" style="6" customWidth="1" outlineLevel="1"/>
    <col min="21" max="23" width="17.42578125" style="6" customWidth="1" outlineLevel="1"/>
    <col min="24" max="26" width="18.5703125" style="6" customWidth="1" outlineLevel="1"/>
    <col min="27" max="27" width="19.5703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63" t="s">
        <v>47</v>
      </c>
      <c r="D6" s="163"/>
      <c r="E6" s="163"/>
      <c r="F6" s="163"/>
      <c r="G6" s="164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56" t="s">
        <v>48</v>
      </c>
      <c r="D7" s="156" t="s">
        <v>48</v>
      </c>
      <c r="E7" s="156" t="s">
        <v>48</v>
      </c>
      <c r="F7" s="156" t="s">
        <v>48</v>
      </c>
      <c r="G7" s="157" t="s">
        <v>48</v>
      </c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56" t="s">
        <v>65</v>
      </c>
      <c r="D8" s="156" t="s">
        <v>50</v>
      </c>
      <c r="E8" s="156" t="s">
        <v>50</v>
      </c>
      <c r="F8" s="156" t="s">
        <v>50</v>
      </c>
      <c r="G8" s="157" t="s">
        <v>50</v>
      </c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56" t="s">
        <v>51</v>
      </c>
      <c r="D9" s="156" t="s">
        <v>51</v>
      </c>
      <c r="E9" s="156" t="s">
        <v>51</v>
      </c>
      <c r="F9" s="156" t="s">
        <v>51</v>
      </c>
      <c r="G9" s="157" t="s">
        <v>51</v>
      </c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53" t="s">
        <v>66</v>
      </c>
      <c r="D10" s="154"/>
      <c r="E10" s="154"/>
      <c r="F10" s="154"/>
      <c r="G10" s="155"/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67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76" t="s">
        <v>68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70" t="s">
        <v>69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43</v>
      </c>
      <c r="C15" s="167" t="s">
        <v>162</v>
      </c>
      <c r="D15" s="168"/>
      <c r="E15" s="169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5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4891295000</v>
      </c>
      <c r="D17" s="51">
        <f>3306652560+774800000+63711231</f>
        <v>4145163791</v>
      </c>
      <c r="E17" s="51">
        <v>320837589</v>
      </c>
      <c r="F17" s="38">
        <f>D17-E17</f>
        <v>3824326202</v>
      </c>
      <c r="G17" s="44">
        <f>+C17+F17</f>
        <v>8715621202</v>
      </c>
      <c r="H17" s="132">
        <f>+G17-L26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19" t="s">
        <v>139</v>
      </c>
      <c r="C20" s="120" t="s">
        <v>169</v>
      </c>
      <c r="D20" s="77" t="s">
        <v>70</v>
      </c>
      <c r="E20" s="77" t="s">
        <v>71</v>
      </c>
      <c r="F20" s="78" t="s">
        <v>143</v>
      </c>
      <c r="G20" s="79" t="s">
        <v>144</v>
      </c>
      <c r="H20" s="80" t="s">
        <v>72</v>
      </c>
      <c r="I20" s="81" t="s">
        <v>173</v>
      </c>
      <c r="J20" s="134" t="s">
        <v>174</v>
      </c>
      <c r="K20" s="83" t="s">
        <v>172</v>
      </c>
      <c r="L20" s="129">
        <v>2088449253</v>
      </c>
      <c r="M20" s="129">
        <v>2085902100</v>
      </c>
      <c r="N20" s="85">
        <v>2085902100</v>
      </c>
      <c r="O20" s="86">
        <v>0</v>
      </c>
      <c r="P20" s="87">
        <v>4179000</v>
      </c>
      <c r="Q20" s="87">
        <v>116294816</v>
      </c>
      <c r="R20" s="87">
        <v>156878100</v>
      </c>
      <c r="S20" s="87">
        <v>151993740</v>
      </c>
      <c r="T20" s="87">
        <v>150867517</v>
      </c>
      <c r="U20" s="87">
        <v>151993740</v>
      </c>
      <c r="V20" s="87">
        <v>162552481</v>
      </c>
      <c r="W20" s="87">
        <v>152073040</v>
      </c>
      <c r="X20" s="87">
        <v>171467525</v>
      </c>
      <c r="Y20" s="87">
        <v>158594495</v>
      </c>
      <c r="Z20" s="88">
        <v>266286668</v>
      </c>
      <c r="AA20" s="89">
        <f>SUM(O20:Z20)</f>
        <v>1643181122</v>
      </c>
      <c r="AB20" s="90">
        <f>+N20-AA20</f>
        <v>442720978</v>
      </c>
      <c r="AC20" s="3"/>
    </row>
    <row r="21" spans="2:29" ht="34.5" customHeight="1" x14ac:dyDescent="0.2">
      <c r="B21" s="121" t="s">
        <v>74</v>
      </c>
      <c r="C21" s="122" t="s">
        <v>75</v>
      </c>
      <c r="D21" s="91" t="s">
        <v>76</v>
      </c>
      <c r="E21" s="91" t="s">
        <v>77</v>
      </c>
      <c r="F21" s="92" t="s">
        <v>143</v>
      </c>
      <c r="G21" s="93" t="s">
        <v>144</v>
      </c>
      <c r="H21" s="94" t="s">
        <v>72</v>
      </c>
      <c r="I21" s="95"/>
      <c r="J21" s="96"/>
      <c r="K21" s="97"/>
      <c r="L21" s="130">
        <v>461305434</v>
      </c>
      <c r="M21" s="130">
        <v>461305434</v>
      </c>
      <c r="N21" s="99">
        <v>461305434</v>
      </c>
      <c r="O21" s="100">
        <v>0</v>
      </c>
      <c r="P21" s="101">
        <v>0</v>
      </c>
      <c r="Q21" s="101">
        <v>25723500</v>
      </c>
      <c r="R21" s="101">
        <v>40124167</v>
      </c>
      <c r="S21" s="101">
        <v>46337500</v>
      </c>
      <c r="T21" s="101">
        <v>46337500</v>
      </c>
      <c r="U21" s="101">
        <v>46337500</v>
      </c>
      <c r="V21" s="101">
        <v>46337500</v>
      </c>
      <c r="W21" s="101">
        <v>46337500</v>
      </c>
      <c r="X21" s="101">
        <v>46337500</v>
      </c>
      <c r="Y21" s="101">
        <v>46337500</v>
      </c>
      <c r="Z21" s="102">
        <v>71095267</v>
      </c>
      <c r="AA21" s="103">
        <f t="shared" ref="AA21:AA22" si="0">SUM(O21:Z21)</f>
        <v>461305434</v>
      </c>
      <c r="AB21" s="104">
        <f t="shared" ref="AB21:AB22" si="1">+N21-AA21</f>
        <v>0</v>
      </c>
      <c r="AC21" s="3"/>
    </row>
    <row r="22" spans="2:29" ht="34.5" customHeight="1" x14ac:dyDescent="0.2">
      <c r="B22" s="121" t="s">
        <v>73</v>
      </c>
      <c r="C22" s="122" t="s">
        <v>78</v>
      </c>
      <c r="D22" s="91" t="s">
        <v>79</v>
      </c>
      <c r="E22" s="91" t="s">
        <v>80</v>
      </c>
      <c r="F22" s="92" t="s">
        <v>143</v>
      </c>
      <c r="G22" s="93" t="s">
        <v>145</v>
      </c>
      <c r="H22" s="94" t="s">
        <v>72</v>
      </c>
      <c r="I22" s="95"/>
      <c r="J22" s="96"/>
      <c r="K22" s="97"/>
      <c r="L22" s="130">
        <v>2084413955</v>
      </c>
      <c r="M22" s="130">
        <v>2084413955</v>
      </c>
      <c r="N22" s="99">
        <v>2084413955</v>
      </c>
      <c r="O22" s="100">
        <v>0</v>
      </c>
      <c r="P22" s="101">
        <v>1015140</v>
      </c>
      <c r="Q22" s="101">
        <v>140829802</v>
      </c>
      <c r="R22" s="101">
        <v>192206957</v>
      </c>
      <c r="S22" s="101">
        <v>200906719</v>
      </c>
      <c r="T22" s="101">
        <v>200906719</v>
      </c>
      <c r="U22" s="101">
        <v>200160808</v>
      </c>
      <c r="V22" s="101">
        <v>198815957</v>
      </c>
      <c r="W22" s="101">
        <v>198687823</v>
      </c>
      <c r="X22" s="101">
        <v>200906719</v>
      </c>
      <c r="Y22" s="101">
        <v>200298769</v>
      </c>
      <c r="Z22" s="102">
        <v>349678542</v>
      </c>
      <c r="AA22" s="103">
        <f t="shared" si="0"/>
        <v>2084413955</v>
      </c>
      <c r="AB22" s="104">
        <f t="shared" si="1"/>
        <v>0</v>
      </c>
      <c r="AC22" s="3"/>
    </row>
    <row r="23" spans="2:29" ht="34.5" customHeight="1" x14ac:dyDescent="0.2">
      <c r="B23" s="121" t="s">
        <v>73</v>
      </c>
      <c r="C23" s="122" t="s">
        <v>190</v>
      </c>
      <c r="D23" s="91" t="s">
        <v>70</v>
      </c>
      <c r="E23" s="91" t="s">
        <v>71</v>
      </c>
      <c r="F23" s="92" t="s">
        <v>143</v>
      </c>
      <c r="G23" s="93" t="s">
        <v>144</v>
      </c>
      <c r="H23" s="94" t="s">
        <v>72</v>
      </c>
      <c r="I23" s="95"/>
      <c r="J23" s="96"/>
      <c r="K23" s="97"/>
      <c r="L23" s="130">
        <v>3306652560</v>
      </c>
      <c r="M23" s="130">
        <v>3150739162</v>
      </c>
      <c r="N23" s="99">
        <v>3150739162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1">
        <v>3252569</v>
      </c>
      <c r="U23" s="101">
        <v>6969805</v>
      </c>
      <c r="V23" s="101">
        <v>6781005</v>
      </c>
      <c r="W23" s="101">
        <v>6781005</v>
      </c>
      <c r="X23" s="101">
        <v>7158605</v>
      </c>
      <c r="Y23" s="101">
        <v>6969805</v>
      </c>
      <c r="Z23" s="102">
        <v>13939610</v>
      </c>
      <c r="AA23" s="103">
        <f t="shared" ref="AA23" si="2">SUM(O23:Z23)</f>
        <v>51852404</v>
      </c>
      <c r="AB23" s="104">
        <f t="shared" ref="AB23:AB24" si="3">+N23-AA23</f>
        <v>3098886758</v>
      </c>
      <c r="AC23" s="3"/>
    </row>
    <row r="24" spans="2:29" ht="34.5" customHeight="1" x14ac:dyDescent="0.2">
      <c r="B24" s="121" t="s">
        <v>73</v>
      </c>
      <c r="C24" s="138" t="s">
        <v>191</v>
      </c>
      <c r="D24" s="139" t="s">
        <v>70</v>
      </c>
      <c r="E24" s="139" t="s">
        <v>71</v>
      </c>
      <c r="F24" s="140" t="s">
        <v>143</v>
      </c>
      <c r="G24" s="141" t="s">
        <v>144</v>
      </c>
      <c r="H24" s="142" t="s">
        <v>72</v>
      </c>
      <c r="I24" s="143"/>
      <c r="J24" s="144"/>
      <c r="K24" s="145"/>
      <c r="L24" s="146">
        <v>774800000</v>
      </c>
      <c r="M24" s="146">
        <v>741600000</v>
      </c>
      <c r="N24" s="147">
        <v>741600000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48">
        <v>0</v>
      </c>
      <c r="V24" s="148">
        <v>84990000</v>
      </c>
      <c r="W24" s="148">
        <v>82400000</v>
      </c>
      <c r="X24" s="148">
        <v>82400000</v>
      </c>
      <c r="Y24" s="148">
        <v>82400000</v>
      </c>
      <c r="Z24" s="149">
        <v>149600000</v>
      </c>
      <c r="AA24" s="103">
        <f>SUM(O24:Z24)</f>
        <v>481790000</v>
      </c>
      <c r="AB24" s="104">
        <f t="shared" si="3"/>
        <v>259810000</v>
      </c>
      <c r="AC24" s="3"/>
    </row>
    <row r="25" spans="2:29" ht="34.5" customHeight="1" thickBot="1" x14ac:dyDescent="0.25">
      <c r="B25" s="123"/>
      <c r="C25" s="124"/>
      <c r="D25" s="105"/>
      <c r="E25" s="105"/>
      <c r="F25" s="106"/>
      <c r="G25" s="107"/>
      <c r="H25" s="108"/>
      <c r="I25" s="109"/>
      <c r="J25" s="110"/>
      <c r="K25" s="111"/>
      <c r="L25" s="131"/>
      <c r="M25" s="112"/>
      <c r="N25" s="113"/>
      <c r="O25" s="114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117"/>
      <c r="AB25" s="118"/>
      <c r="AC25" s="3"/>
    </row>
    <row r="26" spans="2:29" s="18" customFormat="1" ht="31.5" customHeight="1" thickBot="1" x14ac:dyDescent="0.25">
      <c r="B26" s="19" t="s">
        <v>42</v>
      </c>
      <c r="C26" s="48"/>
      <c r="D26" s="21"/>
      <c r="E26" s="20"/>
      <c r="F26" s="22"/>
      <c r="G26" s="59"/>
      <c r="H26" s="61"/>
      <c r="I26" s="59"/>
      <c r="J26" s="23"/>
      <c r="K26" s="56"/>
      <c r="L26" s="57">
        <f t="shared" ref="L26:AA26" si="4">SUBTOTAL(9,L20:L25)</f>
        <v>8715621202</v>
      </c>
      <c r="M26" s="57">
        <f t="shared" si="4"/>
        <v>8523960651</v>
      </c>
      <c r="N26" s="54">
        <f t="shared" si="4"/>
        <v>8523960651</v>
      </c>
      <c r="O26" s="125">
        <f t="shared" si="4"/>
        <v>0</v>
      </c>
      <c r="P26" s="125">
        <f t="shared" si="4"/>
        <v>5194140</v>
      </c>
      <c r="Q26" s="125">
        <f t="shared" si="4"/>
        <v>282848118</v>
      </c>
      <c r="R26" s="125">
        <f t="shared" si="4"/>
        <v>389209224</v>
      </c>
      <c r="S26" s="125">
        <f t="shared" si="4"/>
        <v>399237959</v>
      </c>
      <c r="T26" s="125">
        <f t="shared" si="4"/>
        <v>401364305</v>
      </c>
      <c r="U26" s="125">
        <f t="shared" si="4"/>
        <v>405461853</v>
      </c>
      <c r="V26" s="125">
        <f t="shared" si="4"/>
        <v>499476943</v>
      </c>
      <c r="W26" s="125">
        <f t="shared" si="4"/>
        <v>486279368</v>
      </c>
      <c r="X26" s="125">
        <f t="shared" si="4"/>
        <v>508270349</v>
      </c>
      <c r="Y26" s="125">
        <f t="shared" si="4"/>
        <v>494600569</v>
      </c>
      <c r="Z26" s="126">
        <f t="shared" si="4"/>
        <v>850600087</v>
      </c>
      <c r="AA26" s="127">
        <f t="shared" si="4"/>
        <v>4722542915</v>
      </c>
      <c r="AB26" s="128">
        <f>SUBTOTAL(9,AB20:AB25)</f>
        <v>3801417736</v>
      </c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50"/>
    </row>
    <row r="28" spans="2:29" s="26" customFormat="1" ht="11.25" hidden="1" x14ac:dyDescent="0.2">
      <c r="B28" s="27"/>
      <c r="C28" s="24"/>
      <c r="D28" s="25"/>
      <c r="E28" s="25"/>
      <c r="F28" s="25"/>
      <c r="G28" s="25"/>
      <c r="H28" s="25"/>
      <c r="I28" s="25"/>
      <c r="J28" s="25"/>
      <c r="K28" s="25"/>
      <c r="L28" s="25">
        <v>4891295000</v>
      </c>
      <c r="M28" s="25">
        <v>4029702516</v>
      </c>
      <c r="N28" s="24">
        <v>3940851043</v>
      </c>
      <c r="O28" s="24"/>
      <c r="P28" s="24">
        <f>5236540-42400</f>
        <v>5194140</v>
      </c>
      <c r="Q28" s="24">
        <f>282805718+42400</f>
        <v>282848118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288042258</v>
      </c>
      <c r="AB28" s="24">
        <v>3652808785</v>
      </c>
      <c r="AC28" s="24"/>
    </row>
    <row r="29" spans="2:29" hidden="1" x14ac:dyDescent="0.2">
      <c r="B29" s="30"/>
      <c r="C29" s="31"/>
      <c r="D29" s="32"/>
      <c r="E29" s="33"/>
      <c r="L29" s="133">
        <f>+L28-L26</f>
        <v>-3824326202</v>
      </c>
      <c r="M29" s="133">
        <f>+M28-M26</f>
        <v>-4494258135</v>
      </c>
      <c r="N29" s="133">
        <f>+N28-N26</f>
        <v>-4583109608</v>
      </c>
      <c r="O29" s="133">
        <f t="shared" ref="O29:AB29" si="5">+O28-O26</f>
        <v>0</v>
      </c>
      <c r="P29" s="133">
        <f t="shared" si="5"/>
        <v>0</v>
      </c>
      <c r="Q29" s="133">
        <f t="shared" si="5"/>
        <v>0</v>
      </c>
      <c r="R29" s="133">
        <f t="shared" si="5"/>
        <v>-389209224</v>
      </c>
      <c r="S29" s="133">
        <f t="shared" si="5"/>
        <v>-399237959</v>
      </c>
      <c r="T29" s="133">
        <f t="shared" si="5"/>
        <v>-401364305</v>
      </c>
      <c r="U29" s="133">
        <f t="shared" si="5"/>
        <v>-405461853</v>
      </c>
      <c r="V29" s="133">
        <f t="shared" si="5"/>
        <v>-499476943</v>
      </c>
      <c r="W29" s="133">
        <f t="shared" si="5"/>
        <v>-486279368</v>
      </c>
      <c r="X29" s="133">
        <f t="shared" si="5"/>
        <v>-508270349</v>
      </c>
      <c r="Y29" s="133">
        <f t="shared" si="5"/>
        <v>-494600569</v>
      </c>
      <c r="Z29" s="133">
        <f t="shared" si="5"/>
        <v>-850600087</v>
      </c>
      <c r="AA29" s="133">
        <f t="shared" si="5"/>
        <v>-4434500657</v>
      </c>
      <c r="AB29" s="133">
        <f t="shared" si="5"/>
        <v>-148608951</v>
      </c>
    </row>
    <row r="30" spans="2:29" x14ac:dyDescent="0.2">
      <c r="B30" s="30"/>
      <c r="C30" s="31"/>
      <c r="D30" s="32"/>
      <c r="M30" s="5"/>
      <c r="AA30" s="5">
        <v>4722542915</v>
      </c>
    </row>
    <row r="31" spans="2:29" x14ac:dyDescent="0.2">
      <c r="C31" s="31"/>
      <c r="M31" s="5"/>
      <c r="AA31" s="6">
        <f>+AA30-AA26</f>
        <v>0</v>
      </c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C36" s="31"/>
    </row>
    <row r="37" spans="2:9" x14ac:dyDescent="0.2">
      <c r="B37" s="30"/>
      <c r="D37" s="31"/>
    </row>
    <row r="38" spans="2:9" x14ac:dyDescent="0.2">
      <c r="B38" s="30"/>
      <c r="D38" s="31"/>
    </row>
    <row r="39" spans="2:9" x14ac:dyDescent="0.2">
      <c r="B39" s="29"/>
      <c r="C39" s="31"/>
      <c r="D39" s="31"/>
    </row>
    <row r="40" spans="2:9" x14ac:dyDescent="0.2">
      <c r="B40" s="30"/>
      <c r="C40" s="31"/>
      <c r="D40" s="31"/>
      <c r="G40" s="34"/>
      <c r="H40" s="34"/>
      <c r="I40" s="34"/>
    </row>
    <row r="41" spans="2:9" x14ac:dyDescent="0.2">
      <c r="B41" s="30"/>
    </row>
    <row r="42" spans="2:9" x14ac:dyDescent="0.2">
      <c r="C42" s="31"/>
      <c r="D42" s="31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  <row r="58" spans="2:3" x14ac:dyDescent="0.2">
      <c r="B58" s="30"/>
      <c r="C58" s="31"/>
    </row>
  </sheetData>
  <autoFilter ref="B19:AC25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B19:AB25">
    <cfRule type="cellIs" dxfId="14" priority="1" operator="lessThan">
      <formula>0</formula>
    </cfRule>
  </conditionalFormatting>
  <conditionalFormatting sqref="AC6:AC15">
    <cfRule type="cellIs" dxfId="13" priority="11" operator="lessThan">
      <formula>0</formula>
    </cfRule>
  </conditionalFormatting>
  <conditionalFormatting sqref="AC27 AC29:AC1048576">
    <cfRule type="cellIs" dxfId="12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L31" sqref="L3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9.71093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.85546875" style="6" customWidth="1" outlineLevel="1"/>
    <col min="18" max="18" width="16.85546875" style="6" customWidth="1" outlineLevel="1"/>
    <col min="19" max="19" width="19.42578125" style="6" customWidth="1" outlineLevel="1"/>
    <col min="20" max="20" width="16.85546875" style="6" customWidth="1" outlineLevel="1"/>
    <col min="21" max="21" width="16.140625" style="6" customWidth="1" outlineLevel="1"/>
    <col min="22" max="22" width="17.28515625" style="6" customWidth="1" outlineLevel="1"/>
    <col min="23" max="23" width="16.140625" style="6" customWidth="1" outlineLevel="1"/>
    <col min="24" max="26" width="18.5703125" style="6" customWidth="1" outlineLevel="1"/>
    <col min="27" max="27" width="21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>
      <c r="Z1" s="6" t="s">
        <v>194</v>
      </c>
    </row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63" t="s">
        <v>47</v>
      </c>
      <c r="D6" s="163"/>
      <c r="E6" s="163"/>
      <c r="F6" s="163"/>
      <c r="G6" s="164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56" t="s">
        <v>48</v>
      </c>
      <c r="D7" s="156" t="s">
        <v>48</v>
      </c>
      <c r="E7" s="156" t="s">
        <v>48</v>
      </c>
      <c r="F7" s="156" t="s">
        <v>48</v>
      </c>
      <c r="G7" s="157" t="s">
        <v>48</v>
      </c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56" t="s">
        <v>65</v>
      </c>
      <c r="D8" s="156" t="s">
        <v>50</v>
      </c>
      <c r="E8" s="156" t="s">
        <v>50</v>
      </c>
      <c r="F8" s="156" t="s">
        <v>50</v>
      </c>
      <c r="G8" s="157" t="s">
        <v>50</v>
      </c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56" t="s">
        <v>51</v>
      </c>
      <c r="D9" s="156" t="s">
        <v>51</v>
      </c>
      <c r="E9" s="156" t="s">
        <v>51</v>
      </c>
      <c r="F9" s="156" t="s">
        <v>51</v>
      </c>
      <c r="G9" s="157" t="s">
        <v>51</v>
      </c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56" t="s">
        <v>66</v>
      </c>
      <c r="D10" s="156" t="s">
        <v>52</v>
      </c>
      <c r="E10" s="156" t="s">
        <v>52</v>
      </c>
      <c r="F10" s="156" t="s">
        <v>52</v>
      </c>
      <c r="G10" s="157" t="s">
        <v>52</v>
      </c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81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76" t="s">
        <v>82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70" t="s">
        <v>83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1.5" customHeight="1" outlineLevel="1" x14ac:dyDescent="0.2">
      <c r="B15" s="1" t="s">
        <v>43</v>
      </c>
      <c r="C15" s="167" t="s">
        <v>162</v>
      </c>
      <c r="D15" s="168"/>
      <c r="E15" s="169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5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5556819000</v>
      </c>
      <c r="D17" s="51">
        <f>177649985+660077834</f>
        <v>837727819</v>
      </c>
      <c r="E17" s="51">
        <v>0</v>
      </c>
      <c r="F17" s="38">
        <f>D17-E17</f>
        <v>837727819</v>
      </c>
      <c r="G17" s="44">
        <f>+C17+F17</f>
        <v>6394546819</v>
      </c>
      <c r="H17" s="132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19" t="s">
        <v>84</v>
      </c>
      <c r="C20" s="120" t="s">
        <v>85</v>
      </c>
      <c r="D20" s="77" t="s">
        <v>86</v>
      </c>
      <c r="E20" s="77" t="s">
        <v>87</v>
      </c>
      <c r="F20" s="78" t="s">
        <v>148</v>
      </c>
      <c r="G20" s="79" t="s">
        <v>147</v>
      </c>
      <c r="H20" s="80" t="s">
        <v>72</v>
      </c>
      <c r="I20" s="95" t="s">
        <v>179</v>
      </c>
      <c r="J20" s="135" t="s">
        <v>178</v>
      </c>
      <c r="K20" s="136" t="s">
        <v>180</v>
      </c>
      <c r="L20" s="129">
        <v>5020246834</v>
      </c>
      <c r="M20" s="84">
        <v>4876543891</v>
      </c>
      <c r="N20" s="85">
        <v>4876543891</v>
      </c>
      <c r="O20" s="86">
        <v>0</v>
      </c>
      <c r="P20" s="87">
        <v>15364772</v>
      </c>
      <c r="Q20" s="87">
        <v>287826201</v>
      </c>
      <c r="R20" s="87">
        <v>358063006</v>
      </c>
      <c r="S20" s="87">
        <v>314167619</v>
      </c>
      <c r="T20" s="87">
        <v>345378939</v>
      </c>
      <c r="U20" s="87">
        <v>445682615</v>
      </c>
      <c r="V20" s="87">
        <v>440617402</v>
      </c>
      <c r="W20" s="87">
        <v>564432203</v>
      </c>
      <c r="X20" s="87">
        <v>566193166</v>
      </c>
      <c r="Y20" s="87">
        <v>474706586</v>
      </c>
      <c r="Z20" s="88">
        <v>803470412</v>
      </c>
      <c r="AA20" s="89">
        <f>SUM(O20:Z20)</f>
        <v>4615902921</v>
      </c>
      <c r="AB20" s="90">
        <f>+N20-AA20</f>
        <v>260640970</v>
      </c>
      <c r="AC20" s="3"/>
    </row>
    <row r="21" spans="2:29" ht="34.5" customHeight="1" x14ac:dyDescent="0.2">
      <c r="B21" s="121" t="s">
        <v>88</v>
      </c>
      <c r="C21" s="122" t="s">
        <v>89</v>
      </c>
      <c r="D21" s="91" t="s">
        <v>90</v>
      </c>
      <c r="E21" s="91" t="s">
        <v>91</v>
      </c>
      <c r="F21" s="92" t="s">
        <v>149</v>
      </c>
      <c r="G21" s="93" t="s">
        <v>150</v>
      </c>
      <c r="H21" s="94" t="s">
        <v>72</v>
      </c>
      <c r="I21" s="95" t="s">
        <v>181</v>
      </c>
      <c r="J21" s="135" t="s">
        <v>182</v>
      </c>
      <c r="K21" s="136" t="s">
        <v>183</v>
      </c>
      <c r="L21" s="130">
        <v>683000000</v>
      </c>
      <c r="M21" s="98">
        <v>672879992</v>
      </c>
      <c r="N21" s="99">
        <v>672879992</v>
      </c>
      <c r="O21" s="100">
        <v>0</v>
      </c>
      <c r="P21" s="101">
        <v>1914833</v>
      </c>
      <c r="Q21" s="101">
        <v>22114238</v>
      </c>
      <c r="R21" s="101">
        <v>29736619</v>
      </c>
      <c r="S21" s="101">
        <v>29736619</v>
      </c>
      <c r="T21" s="101">
        <v>106136619</v>
      </c>
      <c r="U21" s="101">
        <v>160656352</v>
      </c>
      <c r="V21" s="101">
        <v>101336619</v>
      </c>
      <c r="W21" s="101">
        <v>41683019</v>
      </c>
      <c r="X21" s="101">
        <v>25336619</v>
      </c>
      <c r="Y21" s="101">
        <v>47836619</v>
      </c>
      <c r="Z21" s="102">
        <v>102646438</v>
      </c>
      <c r="AA21" s="103">
        <f t="shared" ref="AA21:AA23" si="0">SUM(O21:Z21)</f>
        <v>669134594</v>
      </c>
      <c r="AB21" s="104">
        <f t="shared" ref="AB21:AB23" si="1">+N21-AA21</f>
        <v>3745398</v>
      </c>
      <c r="AC21" s="3"/>
    </row>
    <row r="22" spans="2:29" ht="34.5" customHeight="1" x14ac:dyDescent="0.2">
      <c r="B22" s="121" t="s">
        <v>92</v>
      </c>
      <c r="C22" s="122" t="s">
        <v>93</v>
      </c>
      <c r="D22" s="91" t="s">
        <v>57</v>
      </c>
      <c r="E22" s="91" t="s">
        <v>58</v>
      </c>
      <c r="F22" s="92" t="s">
        <v>146</v>
      </c>
      <c r="G22" s="93" t="s">
        <v>151</v>
      </c>
      <c r="H22" s="94" t="s">
        <v>72</v>
      </c>
      <c r="I22" s="95" t="s">
        <v>175</v>
      </c>
      <c r="J22" s="135" t="s">
        <v>176</v>
      </c>
      <c r="K22" s="136" t="s">
        <v>177</v>
      </c>
      <c r="L22" s="130">
        <v>463299985</v>
      </c>
      <c r="M22" s="98">
        <v>452738188</v>
      </c>
      <c r="N22" s="99">
        <v>452738188</v>
      </c>
      <c r="O22" s="100">
        <v>0</v>
      </c>
      <c r="P22" s="101">
        <v>0</v>
      </c>
      <c r="Q22" s="101">
        <v>7192500</v>
      </c>
      <c r="R22" s="101">
        <v>16303000</v>
      </c>
      <c r="S22" s="101">
        <v>23816667</v>
      </c>
      <c r="T22" s="101">
        <v>59155091</v>
      </c>
      <c r="U22" s="101">
        <v>45445352</v>
      </c>
      <c r="V22" s="101">
        <v>87152307</v>
      </c>
      <c r="W22" s="101">
        <v>59509569</v>
      </c>
      <c r="X22" s="101">
        <v>47313617</v>
      </c>
      <c r="Y22" s="101">
        <v>38955497</v>
      </c>
      <c r="Z22" s="102">
        <v>67203207</v>
      </c>
      <c r="AA22" s="103">
        <f t="shared" si="0"/>
        <v>452046807</v>
      </c>
      <c r="AB22" s="104">
        <f t="shared" si="1"/>
        <v>691381</v>
      </c>
      <c r="AC22" s="3"/>
    </row>
    <row r="23" spans="2:29" ht="34.5" customHeight="1" x14ac:dyDescent="0.2">
      <c r="B23" s="121" t="s">
        <v>74</v>
      </c>
      <c r="C23" s="122" t="s">
        <v>94</v>
      </c>
      <c r="D23" s="91" t="s">
        <v>95</v>
      </c>
      <c r="E23" s="91" t="s">
        <v>96</v>
      </c>
      <c r="F23" s="92" t="s">
        <v>146</v>
      </c>
      <c r="G23" s="93" t="s">
        <v>152</v>
      </c>
      <c r="H23" s="94" t="s">
        <v>72</v>
      </c>
      <c r="I23" s="95"/>
      <c r="J23" s="96"/>
      <c r="K23" s="97"/>
      <c r="L23" s="130">
        <v>228000000</v>
      </c>
      <c r="M23" s="98">
        <v>227280750</v>
      </c>
      <c r="N23" s="99">
        <v>227280750</v>
      </c>
      <c r="O23" s="100">
        <v>0</v>
      </c>
      <c r="P23" s="101">
        <v>0</v>
      </c>
      <c r="Q23" s="101">
        <v>5514250</v>
      </c>
      <c r="R23" s="101">
        <v>13186250</v>
      </c>
      <c r="S23" s="101">
        <v>14385000</v>
      </c>
      <c r="T23" s="101">
        <v>14385000</v>
      </c>
      <c r="U23" s="101">
        <v>14385000</v>
      </c>
      <c r="V23" s="101">
        <v>25218333</v>
      </c>
      <c r="W23" s="101">
        <v>32066485</v>
      </c>
      <c r="X23" s="101">
        <v>34911851</v>
      </c>
      <c r="Y23" s="101">
        <v>32784966</v>
      </c>
      <c r="Z23" s="102">
        <v>40443615</v>
      </c>
      <c r="AA23" s="103">
        <f t="shared" si="0"/>
        <v>227280750</v>
      </c>
      <c r="AB23" s="104">
        <f t="shared" si="1"/>
        <v>0</v>
      </c>
      <c r="AC23" s="3"/>
    </row>
    <row r="24" spans="2:29" ht="34.5" customHeight="1" thickBot="1" x14ac:dyDescent="0.25">
      <c r="B24" s="123"/>
      <c r="C24" s="124"/>
      <c r="D24" s="105"/>
      <c r="E24" s="105"/>
      <c r="F24" s="106"/>
      <c r="G24" s="107"/>
      <c r="H24" s="108"/>
      <c r="I24" s="109"/>
      <c r="J24" s="110"/>
      <c r="K24" s="111"/>
      <c r="L24" s="131"/>
      <c r="M24" s="112"/>
      <c r="N24" s="113"/>
      <c r="O24" s="114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  <c r="AA24" s="117"/>
      <c r="AB24" s="118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2">SUBTOTAL(9,L20:L24)</f>
        <v>6394546819</v>
      </c>
      <c r="M25" s="57">
        <f t="shared" si="2"/>
        <v>6229442821</v>
      </c>
      <c r="N25" s="54">
        <f t="shared" si="2"/>
        <v>6229442821</v>
      </c>
      <c r="O25" s="125">
        <f t="shared" si="2"/>
        <v>0</v>
      </c>
      <c r="P25" s="125">
        <f t="shared" si="2"/>
        <v>17279605</v>
      </c>
      <c r="Q25" s="125">
        <f t="shared" si="2"/>
        <v>322647189</v>
      </c>
      <c r="R25" s="125">
        <f t="shared" si="2"/>
        <v>417288875</v>
      </c>
      <c r="S25" s="125">
        <f t="shared" si="2"/>
        <v>382105905</v>
      </c>
      <c r="T25" s="125">
        <f t="shared" si="2"/>
        <v>525055649</v>
      </c>
      <c r="U25" s="125">
        <f t="shared" si="2"/>
        <v>666169319</v>
      </c>
      <c r="V25" s="125">
        <f t="shared" si="2"/>
        <v>654324661</v>
      </c>
      <c r="W25" s="125">
        <f t="shared" si="2"/>
        <v>697691276</v>
      </c>
      <c r="X25" s="125">
        <f t="shared" si="2"/>
        <v>673755253</v>
      </c>
      <c r="Y25" s="125">
        <f t="shared" si="2"/>
        <v>594283668</v>
      </c>
      <c r="Z25" s="126">
        <f t="shared" si="2"/>
        <v>1013763672</v>
      </c>
      <c r="AA25" s="127">
        <f t="shared" si="2"/>
        <v>5964365072</v>
      </c>
      <c r="AB25" s="128">
        <f>SUBTOTAL(9,AB20:AB24)</f>
        <v>265077749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hidden="1" x14ac:dyDescent="0.2">
      <c r="B27" s="30"/>
      <c r="C27" s="31"/>
      <c r="D27" s="32"/>
      <c r="E27" s="33"/>
      <c r="L27" s="24">
        <v>5734468985</v>
      </c>
      <c r="M27" s="24">
        <v>4864112987</v>
      </c>
      <c r="N27" s="24">
        <v>3675927490</v>
      </c>
      <c r="O27" s="24">
        <v>0</v>
      </c>
      <c r="P27" s="24">
        <v>17279605</v>
      </c>
      <c r="Q27" s="24">
        <v>322647189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339926794</v>
      </c>
      <c r="AB27" s="24">
        <v>3336000696</v>
      </c>
    </row>
    <row r="28" spans="2:29" hidden="1" x14ac:dyDescent="0.2">
      <c r="B28" s="30"/>
      <c r="C28" s="31"/>
      <c r="D28" s="32"/>
      <c r="L28" s="133">
        <f t="shared" ref="L28:AB28" si="3">+L27-L25</f>
        <v>-660077834</v>
      </c>
      <c r="M28" s="133">
        <f t="shared" si="3"/>
        <v>-1365329834</v>
      </c>
      <c r="N28" s="133">
        <f t="shared" si="3"/>
        <v>-2553515331</v>
      </c>
      <c r="O28" s="133">
        <f t="shared" si="3"/>
        <v>0</v>
      </c>
      <c r="P28" s="133">
        <f t="shared" si="3"/>
        <v>0</v>
      </c>
      <c r="Q28" s="133">
        <f t="shared" si="3"/>
        <v>0</v>
      </c>
      <c r="R28" s="133">
        <f t="shared" si="3"/>
        <v>-417288875</v>
      </c>
      <c r="S28" s="133">
        <f t="shared" si="3"/>
        <v>-382105905</v>
      </c>
      <c r="T28" s="133">
        <f t="shared" si="3"/>
        <v>-525055649</v>
      </c>
      <c r="U28" s="133">
        <f t="shared" si="3"/>
        <v>-666169319</v>
      </c>
      <c r="V28" s="133">
        <f t="shared" si="3"/>
        <v>-654324661</v>
      </c>
      <c r="W28" s="133">
        <f t="shared" si="3"/>
        <v>-697691276</v>
      </c>
      <c r="X28" s="133">
        <f t="shared" si="3"/>
        <v>-673755253</v>
      </c>
      <c r="Y28" s="133">
        <f t="shared" si="3"/>
        <v>-594283668</v>
      </c>
      <c r="Z28" s="133">
        <f t="shared" si="3"/>
        <v>-1013763672</v>
      </c>
      <c r="AA28" s="133">
        <f t="shared" si="3"/>
        <v>-5624438278</v>
      </c>
      <c r="AB28" s="133">
        <f t="shared" si="3"/>
        <v>3070922947</v>
      </c>
    </row>
    <row r="29" spans="2:29" x14ac:dyDescent="0.2">
      <c r="C29" s="31"/>
      <c r="M29" s="5"/>
      <c r="AA29" s="5">
        <v>5964365072</v>
      </c>
    </row>
    <row r="30" spans="2:29" x14ac:dyDescent="0.2">
      <c r="C30" s="31"/>
      <c r="M30" s="5"/>
      <c r="AA30" s="6">
        <f>+AA29-AA25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  <c r="E39" s="151"/>
    </row>
    <row r="40" spans="2:9" x14ac:dyDescent="0.2">
      <c r="C40" s="31"/>
      <c r="D40" s="31"/>
    </row>
    <row r="41" spans="2:9" x14ac:dyDescent="0.2">
      <c r="B41" s="30"/>
      <c r="E41" s="133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B19:AB24">
    <cfRule type="cellIs" dxfId="11" priority="1" operator="lessThan">
      <formula>0</formula>
    </cfRule>
  </conditionalFormatting>
  <conditionalFormatting sqref="AC6:AC15">
    <cfRule type="cellIs" dxfId="10" priority="11" operator="lessThan">
      <formula>0</formula>
    </cfRule>
  </conditionalFormatting>
  <conditionalFormatting sqref="AC26:AC1048576">
    <cfRule type="cellIs" dxfId="9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5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D35" sqref="D3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85546875" style="6" customWidth="1" outlineLevel="1"/>
    <col min="18" max="18" width="18.7109375" style="6" customWidth="1" outlineLevel="1"/>
    <col min="19" max="20" width="16.85546875" style="6" customWidth="1" outlineLevel="1"/>
    <col min="21" max="23" width="16.42578125" style="6" customWidth="1" outlineLevel="1"/>
    <col min="24" max="26" width="16.5703125" style="6" customWidth="1" outlineLevel="1"/>
    <col min="27" max="27" width="19.42578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63" t="s">
        <v>47</v>
      </c>
      <c r="D6" s="163"/>
      <c r="E6" s="163"/>
      <c r="F6" s="163"/>
      <c r="G6" s="164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53" t="s">
        <v>97</v>
      </c>
      <c r="D7" s="154"/>
      <c r="E7" s="154"/>
      <c r="F7" s="154"/>
      <c r="G7" s="155"/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53" t="s">
        <v>98</v>
      </c>
      <c r="D8" s="154"/>
      <c r="E8" s="154"/>
      <c r="F8" s="154"/>
      <c r="G8" s="155"/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53" t="s">
        <v>99</v>
      </c>
      <c r="D9" s="154"/>
      <c r="E9" s="154"/>
      <c r="F9" s="154"/>
      <c r="G9" s="155"/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77" t="s">
        <v>100</v>
      </c>
      <c r="D10" s="178"/>
      <c r="E10" s="178"/>
      <c r="F10" s="178"/>
      <c r="G10" s="179"/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101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76" t="s">
        <v>102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70" t="s">
        <v>103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67" t="s">
        <v>162</v>
      </c>
      <c r="D15" s="168"/>
      <c r="E15" s="169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5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3084476000</v>
      </c>
      <c r="D17" s="51">
        <f>627115666+280000000</f>
        <v>907115666</v>
      </c>
      <c r="E17" s="51">
        <v>0</v>
      </c>
      <c r="F17" s="38">
        <f>D17-E17</f>
        <v>907115666</v>
      </c>
      <c r="G17" s="44">
        <f>+C17+F17</f>
        <v>3991591666</v>
      </c>
      <c r="H17" s="132">
        <f>+G17-L24</f>
        <v>0</v>
      </c>
      <c r="I17" s="13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19" t="s">
        <v>104</v>
      </c>
      <c r="C20" s="120" t="s">
        <v>105</v>
      </c>
      <c r="D20" s="77" t="s">
        <v>106</v>
      </c>
      <c r="E20" s="77" t="s">
        <v>107</v>
      </c>
      <c r="F20" s="78" t="s">
        <v>153</v>
      </c>
      <c r="G20" s="79" t="s">
        <v>155</v>
      </c>
      <c r="H20" s="80" t="s">
        <v>72</v>
      </c>
      <c r="I20" s="95" t="s">
        <v>185</v>
      </c>
      <c r="J20" s="135" t="s">
        <v>184</v>
      </c>
      <c r="K20" s="136" t="s">
        <v>186</v>
      </c>
      <c r="L20" s="129">
        <v>2031883123</v>
      </c>
      <c r="M20" s="152">
        <v>1801317947</v>
      </c>
      <c r="N20" s="137">
        <v>1801317947</v>
      </c>
      <c r="O20" s="86">
        <v>0</v>
      </c>
      <c r="P20" s="87">
        <v>4020334</v>
      </c>
      <c r="Q20" s="87">
        <v>48400236</v>
      </c>
      <c r="R20" s="87">
        <v>54149334</v>
      </c>
      <c r="S20" s="87">
        <v>34893031</v>
      </c>
      <c r="T20" s="87">
        <v>76347563</v>
      </c>
      <c r="U20" s="87">
        <v>74975035</v>
      </c>
      <c r="V20" s="87">
        <v>68372927</v>
      </c>
      <c r="W20" s="87">
        <v>74732020</v>
      </c>
      <c r="X20" s="87">
        <v>76002547</v>
      </c>
      <c r="Y20" s="87">
        <v>87176408</v>
      </c>
      <c r="Z20" s="88">
        <v>151468116</v>
      </c>
      <c r="AA20" s="89">
        <f>SUM(P20:Z20)</f>
        <v>750537551</v>
      </c>
      <c r="AB20" s="90">
        <f>+N20-AA20</f>
        <v>1050780396</v>
      </c>
      <c r="AC20" s="3"/>
    </row>
    <row r="21" spans="2:29" ht="34.5" customHeight="1" x14ac:dyDescent="0.2">
      <c r="B21" s="121" t="s">
        <v>108</v>
      </c>
      <c r="C21" s="122" t="s">
        <v>109</v>
      </c>
      <c r="D21" s="91" t="s">
        <v>76</v>
      </c>
      <c r="E21" s="91" t="s">
        <v>77</v>
      </c>
      <c r="F21" s="92" t="s">
        <v>156</v>
      </c>
      <c r="G21" s="93" t="s">
        <v>157</v>
      </c>
      <c r="H21" s="94" t="s">
        <v>72</v>
      </c>
      <c r="I21" s="95"/>
      <c r="J21" s="96"/>
      <c r="K21" s="97"/>
      <c r="L21" s="130">
        <v>1075253835</v>
      </c>
      <c r="M21" s="130">
        <v>1074929959</v>
      </c>
      <c r="N21" s="99">
        <v>1074929959</v>
      </c>
      <c r="O21" s="100">
        <v>0</v>
      </c>
      <c r="P21" s="101">
        <v>2333334</v>
      </c>
      <c r="Q21" s="101">
        <v>49073101</v>
      </c>
      <c r="R21" s="101">
        <v>97007298</v>
      </c>
      <c r="S21" s="101">
        <v>113461300</v>
      </c>
      <c r="T21" s="101">
        <v>113894633</v>
      </c>
      <c r="U21" s="101">
        <v>122776633</v>
      </c>
      <c r="V21" s="101">
        <v>116022300</v>
      </c>
      <c r="W21" s="101">
        <v>107223700</v>
      </c>
      <c r="X21" s="101">
        <v>107756606</v>
      </c>
      <c r="Y21" s="101">
        <v>105950725</v>
      </c>
      <c r="Z21" s="102">
        <v>134759661</v>
      </c>
      <c r="AA21" s="103">
        <f t="shared" ref="AA21:AA23" si="0">SUM(P21:Z21)</f>
        <v>1070259291</v>
      </c>
      <c r="AB21" s="104">
        <f t="shared" ref="AB21:AB23" si="1">+N21-AA21</f>
        <v>4670668</v>
      </c>
      <c r="AC21" s="3"/>
    </row>
    <row r="22" spans="2:29" ht="34.5" customHeight="1" x14ac:dyDescent="0.2">
      <c r="B22" s="121" t="s">
        <v>110</v>
      </c>
      <c r="C22" s="122" t="s">
        <v>111</v>
      </c>
      <c r="D22" s="91" t="s">
        <v>57</v>
      </c>
      <c r="E22" s="91" t="s">
        <v>58</v>
      </c>
      <c r="F22" s="92" t="s">
        <v>146</v>
      </c>
      <c r="G22" s="93" t="s">
        <v>152</v>
      </c>
      <c r="H22" s="94" t="s">
        <v>72</v>
      </c>
      <c r="I22" s="95" t="s">
        <v>188</v>
      </c>
      <c r="J22" s="135" t="s">
        <v>187</v>
      </c>
      <c r="K22" s="136" t="s">
        <v>189</v>
      </c>
      <c r="L22" s="130">
        <v>345138041</v>
      </c>
      <c r="M22" s="130">
        <v>345114235</v>
      </c>
      <c r="N22" s="99">
        <v>345114235</v>
      </c>
      <c r="O22" s="100">
        <v>0</v>
      </c>
      <c r="P22" s="101">
        <v>3783333</v>
      </c>
      <c r="Q22" s="101">
        <v>24887214</v>
      </c>
      <c r="R22" s="101">
        <v>27661745</v>
      </c>
      <c r="S22" s="101">
        <v>27661745</v>
      </c>
      <c r="T22" s="101">
        <v>27661745</v>
      </c>
      <c r="U22" s="101">
        <v>27661745</v>
      </c>
      <c r="V22" s="101">
        <v>34768954</v>
      </c>
      <c r="W22" s="101">
        <v>36770148</v>
      </c>
      <c r="X22" s="101">
        <v>43440465</v>
      </c>
      <c r="Y22" s="101">
        <v>28579603</v>
      </c>
      <c r="Z22" s="102">
        <v>60498215</v>
      </c>
      <c r="AA22" s="103">
        <f t="shared" si="0"/>
        <v>343374912</v>
      </c>
      <c r="AB22" s="104">
        <f t="shared" si="1"/>
        <v>1739323</v>
      </c>
      <c r="AC22" s="3"/>
    </row>
    <row r="23" spans="2:29" ht="34.5" customHeight="1" thickBot="1" x14ac:dyDescent="0.25">
      <c r="B23" s="121" t="s">
        <v>112</v>
      </c>
      <c r="C23" s="122" t="s">
        <v>113</v>
      </c>
      <c r="D23" s="91" t="s">
        <v>114</v>
      </c>
      <c r="E23" s="91" t="s">
        <v>62</v>
      </c>
      <c r="F23" s="92" t="s">
        <v>153</v>
      </c>
      <c r="G23" s="93" t="s">
        <v>154</v>
      </c>
      <c r="H23" s="94" t="s">
        <v>72</v>
      </c>
      <c r="I23" s="95"/>
      <c r="J23" s="96"/>
      <c r="K23" s="97"/>
      <c r="L23" s="130">
        <v>539316667</v>
      </c>
      <c r="M23" s="130">
        <v>539316667</v>
      </c>
      <c r="N23" s="100">
        <v>539316667</v>
      </c>
      <c r="O23" s="100">
        <v>0</v>
      </c>
      <c r="P23" s="101">
        <v>8746667</v>
      </c>
      <c r="Q23" s="101">
        <v>48196667</v>
      </c>
      <c r="R23" s="101">
        <v>50600000</v>
      </c>
      <c r="S23" s="101">
        <v>50600000</v>
      </c>
      <c r="T23" s="101">
        <v>50600000</v>
      </c>
      <c r="U23" s="101">
        <v>50600000</v>
      </c>
      <c r="V23" s="101">
        <v>50600000</v>
      </c>
      <c r="W23" s="101">
        <v>53444200</v>
      </c>
      <c r="X23" s="101">
        <v>50600000</v>
      </c>
      <c r="Y23" s="101">
        <v>52038090</v>
      </c>
      <c r="Z23" s="102">
        <v>69541043</v>
      </c>
      <c r="AA23" s="103">
        <f t="shared" si="0"/>
        <v>535566667</v>
      </c>
      <c r="AB23" s="104">
        <f t="shared" si="1"/>
        <v>3750000</v>
      </c>
      <c r="AC23" s="3"/>
    </row>
    <row r="24" spans="2:29" s="18" customFormat="1" ht="31.5" customHeight="1" thickBot="1" x14ac:dyDescent="0.25">
      <c r="B24" s="19" t="s">
        <v>42</v>
      </c>
      <c r="C24" s="48"/>
      <c r="D24" s="21"/>
      <c r="E24" s="20"/>
      <c r="F24" s="22"/>
      <c r="G24" s="59"/>
      <c r="H24" s="61"/>
      <c r="I24" s="59"/>
      <c r="J24" s="23"/>
      <c r="K24" s="56"/>
      <c r="L24" s="57">
        <f t="shared" ref="L24:AB24" si="2">SUBTOTAL(9,L20:L23)</f>
        <v>3991591666</v>
      </c>
      <c r="M24" s="57">
        <f t="shared" si="2"/>
        <v>3760678808</v>
      </c>
      <c r="N24" s="54">
        <f t="shared" si="2"/>
        <v>3760678808</v>
      </c>
      <c r="O24" s="125">
        <f t="shared" si="2"/>
        <v>0</v>
      </c>
      <c r="P24" s="125">
        <f t="shared" si="2"/>
        <v>18883668</v>
      </c>
      <c r="Q24" s="125">
        <f t="shared" si="2"/>
        <v>170557218</v>
      </c>
      <c r="R24" s="125">
        <f t="shared" si="2"/>
        <v>229418377</v>
      </c>
      <c r="S24" s="125">
        <f t="shared" si="2"/>
        <v>226616076</v>
      </c>
      <c r="T24" s="125">
        <f t="shared" si="2"/>
        <v>268503941</v>
      </c>
      <c r="U24" s="125">
        <f t="shared" si="2"/>
        <v>276013413</v>
      </c>
      <c r="V24" s="125">
        <f t="shared" si="2"/>
        <v>269764181</v>
      </c>
      <c r="W24" s="125">
        <f t="shared" si="2"/>
        <v>272170068</v>
      </c>
      <c r="X24" s="125">
        <f t="shared" si="2"/>
        <v>277799618</v>
      </c>
      <c r="Y24" s="125">
        <f t="shared" si="2"/>
        <v>273744826</v>
      </c>
      <c r="Z24" s="126">
        <f t="shared" si="2"/>
        <v>416267035</v>
      </c>
      <c r="AA24" s="127">
        <f t="shared" si="2"/>
        <v>2699738421</v>
      </c>
      <c r="AB24" s="128">
        <f t="shared" si="2"/>
        <v>1060940387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0"/>
    </row>
    <row r="26" spans="2:29" s="24" customFormat="1" ht="11.25" hidden="1" x14ac:dyDescent="0.2">
      <c r="L26" s="24">
        <v>3084476000</v>
      </c>
      <c r="M26" s="24">
        <v>2781703951</v>
      </c>
      <c r="N26" s="24">
        <v>2169317924</v>
      </c>
      <c r="O26" s="24">
        <v>0</v>
      </c>
      <c r="P26" s="24">
        <v>18883668</v>
      </c>
      <c r="Q26" s="24">
        <v>170557218</v>
      </c>
      <c r="AA26" s="24">
        <v>189440886</v>
      </c>
      <c r="AB26" s="24">
        <v>1979877038</v>
      </c>
    </row>
    <row r="27" spans="2:29" s="133" customFormat="1" hidden="1" x14ac:dyDescent="0.2">
      <c r="L27" s="133">
        <f t="shared" ref="L27:AB27" si="3">+L26-L24</f>
        <v>-907115666</v>
      </c>
      <c r="M27" s="133">
        <f t="shared" si="3"/>
        <v>-978974857</v>
      </c>
      <c r="N27" s="133">
        <f t="shared" si="3"/>
        <v>-1591360884</v>
      </c>
      <c r="O27" s="133">
        <f t="shared" si="3"/>
        <v>0</v>
      </c>
      <c r="P27" s="133">
        <f t="shared" si="3"/>
        <v>0</v>
      </c>
      <c r="Q27" s="133">
        <f t="shared" si="3"/>
        <v>0</v>
      </c>
      <c r="R27" s="133">
        <f t="shared" si="3"/>
        <v>-229418377</v>
      </c>
      <c r="S27" s="133">
        <f t="shared" si="3"/>
        <v>-226616076</v>
      </c>
      <c r="T27" s="133">
        <f t="shared" si="3"/>
        <v>-268503941</v>
      </c>
      <c r="U27" s="133">
        <f t="shared" si="3"/>
        <v>-276013413</v>
      </c>
      <c r="V27" s="133">
        <f t="shared" si="3"/>
        <v>-269764181</v>
      </c>
      <c r="W27" s="133">
        <f t="shared" si="3"/>
        <v>-272170068</v>
      </c>
      <c r="X27" s="133">
        <f t="shared" si="3"/>
        <v>-277799618</v>
      </c>
      <c r="Y27" s="133">
        <f t="shared" si="3"/>
        <v>-273744826</v>
      </c>
      <c r="Z27" s="133">
        <f t="shared" si="3"/>
        <v>-416267035</v>
      </c>
      <c r="AA27" s="133">
        <f t="shared" si="3"/>
        <v>-2510297535</v>
      </c>
      <c r="AB27" s="133">
        <f t="shared" si="3"/>
        <v>918936651</v>
      </c>
    </row>
    <row r="28" spans="2:29" x14ac:dyDescent="0.2">
      <c r="C28" s="31"/>
      <c r="N28" s="3"/>
      <c r="AA28" s="5">
        <v>1731926942</v>
      </c>
    </row>
    <row r="29" spans="2:29" x14ac:dyDescent="0.2">
      <c r="C29" s="31"/>
      <c r="M29" s="5"/>
      <c r="AA29" s="6">
        <f>+AA28-AA24</f>
        <v>-967811479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B34" s="30"/>
      <c r="D34" s="31"/>
    </row>
    <row r="35" spans="2:9" x14ac:dyDescent="0.2">
      <c r="B35" s="30"/>
      <c r="D35" s="31"/>
    </row>
    <row r="36" spans="2:9" x14ac:dyDescent="0.2">
      <c r="B36" s="29"/>
      <c r="C36" s="31"/>
      <c r="D36" s="31"/>
    </row>
    <row r="37" spans="2:9" x14ac:dyDescent="0.2">
      <c r="B37" s="30"/>
      <c r="C37" s="31"/>
      <c r="D37" s="31"/>
      <c r="G37" s="34"/>
      <c r="H37" s="34"/>
      <c r="I37" s="34"/>
    </row>
    <row r="38" spans="2:9" x14ac:dyDescent="0.2">
      <c r="B38" s="30"/>
      <c r="E38" s="150"/>
    </row>
    <row r="39" spans="2:9" x14ac:dyDescent="0.2">
      <c r="C39" s="31"/>
      <c r="D39" s="31"/>
    </row>
    <row r="40" spans="2:9" x14ac:dyDescent="0.2">
      <c r="B40" s="30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  <c r="C45" s="31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</sheetData>
  <autoFilter ref="B19:AC23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B19:AB23">
    <cfRule type="cellIs" dxfId="8" priority="3" operator="lessThan">
      <formula>0</formula>
    </cfRule>
  </conditionalFormatting>
  <conditionalFormatting sqref="AC6:AC15">
    <cfRule type="cellIs" dxfId="7" priority="11" operator="lessThan">
      <formula>0</formula>
    </cfRule>
  </conditionalFormatting>
  <conditionalFormatting sqref="AC25:AC1048576">
    <cfRule type="cellIs" dxfId="6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H31" sqref="H3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6" width="14.7109375" style="6" customWidth="1" outlineLevel="1"/>
    <col min="27" max="27" width="17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63" t="s">
        <v>47</v>
      </c>
      <c r="D6" s="163"/>
      <c r="E6" s="163"/>
      <c r="F6" s="163"/>
      <c r="G6" s="164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53" t="s">
        <v>115</v>
      </c>
      <c r="D7" s="154" t="s">
        <v>48</v>
      </c>
      <c r="E7" s="154" t="s">
        <v>48</v>
      </c>
      <c r="F7" s="154" t="s">
        <v>48</v>
      </c>
      <c r="G7" s="155" t="s">
        <v>48</v>
      </c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53" t="s">
        <v>116</v>
      </c>
      <c r="D8" s="154" t="s">
        <v>50</v>
      </c>
      <c r="E8" s="154" t="s">
        <v>50</v>
      </c>
      <c r="F8" s="154" t="s">
        <v>50</v>
      </c>
      <c r="G8" s="155" t="s">
        <v>50</v>
      </c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53" t="s">
        <v>117</v>
      </c>
      <c r="D9" s="154" t="s">
        <v>51</v>
      </c>
      <c r="E9" s="154" t="s">
        <v>51</v>
      </c>
      <c r="F9" s="154" t="s">
        <v>51</v>
      </c>
      <c r="G9" s="155" t="s">
        <v>51</v>
      </c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53" t="s">
        <v>118</v>
      </c>
      <c r="D10" s="154"/>
      <c r="E10" s="154"/>
      <c r="F10" s="154"/>
      <c r="G10" s="155"/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119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76" t="s">
        <v>120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70" t="s">
        <v>121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9" customHeight="1" outlineLevel="1" x14ac:dyDescent="0.2">
      <c r="B15" s="1" t="s">
        <v>43</v>
      </c>
      <c r="C15" s="167" t="s">
        <v>162</v>
      </c>
      <c r="D15" s="168"/>
      <c r="E15" s="169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5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368000000</v>
      </c>
      <c r="D17" s="51">
        <v>0</v>
      </c>
      <c r="E17" s="51">
        <v>63711231</v>
      </c>
      <c r="F17" s="38">
        <f>D17-E17</f>
        <v>-63711231</v>
      </c>
      <c r="G17" s="44">
        <f>+C17+F17</f>
        <v>304288769</v>
      </c>
      <c r="H17" s="132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19" t="s">
        <v>122</v>
      </c>
      <c r="C20" s="120" t="s">
        <v>123</v>
      </c>
      <c r="D20" s="77" t="s">
        <v>70</v>
      </c>
      <c r="E20" s="77" t="s">
        <v>71</v>
      </c>
      <c r="F20" s="78" t="s">
        <v>153</v>
      </c>
      <c r="G20" s="79" t="s">
        <v>155</v>
      </c>
      <c r="H20" s="80" t="s">
        <v>72</v>
      </c>
      <c r="I20" s="81" t="s">
        <v>60</v>
      </c>
      <c r="J20" s="82" t="s">
        <v>60</v>
      </c>
      <c r="K20" s="83" t="s">
        <v>60</v>
      </c>
      <c r="L20" s="129">
        <v>284288769</v>
      </c>
      <c r="M20" s="129">
        <v>181057678</v>
      </c>
      <c r="N20" s="85">
        <v>181057678</v>
      </c>
      <c r="O20" s="86">
        <v>0</v>
      </c>
      <c r="P20" s="87">
        <v>0</v>
      </c>
      <c r="Q20" s="87">
        <v>1988068</v>
      </c>
      <c r="R20" s="87">
        <v>6781005</v>
      </c>
      <c r="S20" s="87">
        <v>6781005</v>
      </c>
      <c r="T20" s="87">
        <v>6781005</v>
      </c>
      <c r="U20" s="87">
        <v>6781005</v>
      </c>
      <c r="V20" s="87">
        <v>6781005</v>
      </c>
      <c r="W20" s="87">
        <v>6781005</v>
      </c>
      <c r="X20" s="87">
        <v>6781005</v>
      </c>
      <c r="Y20" s="87">
        <v>6781005</v>
      </c>
      <c r="Z20" s="88">
        <v>114650062</v>
      </c>
      <c r="AA20" s="89">
        <f>SUM(O20:Z20)</f>
        <v>170886170</v>
      </c>
      <c r="AB20" s="90">
        <f>+N20-AA20</f>
        <v>10171508</v>
      </c>
      <c r="AC20" s="3"/>
    </row>
    <row r="21" spans="2:29" ht="34.5" customHeight="1" x14ac:dyDescent="0.2">
      <c r="B21" s="121" t="s">
        <v>122</v>
      </c>
      <c r="C21" s="122" t="s">
        <v>124</v>
      </c>
      <c r="D21" s="91" t="s">
        <v>114</v>
      </c>
      <c r="E21" s="91" t="s">
        <v>62</v>
      </c>
      <c r="F21" s="92" t="s">
        <v>153</v>
      </c>
      <c r="G21" s="93" t="s">
        <v>155</v>
      </c>
      <c r="H21" s="94" t="s">
        <v>72</v>
      </c>
      <c r="I21" s="95" t="s">
        <v>60</v>
      </c>
      <c r="J21" s="96" t="s">
        <v>60</v>
      </c>
      <c r="K21" s="97" t="s">
        <v>60</v>
      </c>
      <c r="L21" s="130">
        <v>20000000</v>
      </c>
      <c r="M21" s="130">
        <v>19859382</v>
      </c>
      <c r="N21" s="99">
        <v>19859382</v>
      </c>
      <c r="O21" s="100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3796647</v>
      </c>
      <c r="V21" s="101">
        <v>4380746</v>
      </c>
      <c r="W21" s="101">
        <v>4380746</v>
      </c>
      <c r="X21" s="101">
        <v>4380746</v>
      </c>
      <c r="Y21" s="101">
        <v>2920497</v>
      </c>
      <c r="Z21" s="102">
        <v>0</v>
      </c>
      <c r="AA21" s="103">
        <f>SUM(O21:Z21)</f>
        <v>19859382</v>
      </c>
      <c r="AB21" s="104">
        <f>+N21-AA21</f>
        <v>0</v>
      </c>
      <c r="AC21" s="3"/>
    </row>
    <row r="22" spans="2:29" ht="34.5" customHeight="1" x14ac:dyDescent="0.2">
      <c r="B22" s="121"/>
      <c r="C22" s="122"/>
      <c r="D22" s="91"/>
      <c r="E22" s="91"/>
      <c r="F22" s="92"/>
      <c r="G22" s="93"/>
      <c r="H22" s="94"/>
      <c r="I22" s="95"/>
      <c r="J22" s="96"/>
      <c r="K22" s="97"/>
      <c r="L22" s="130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3"/>
      <c r="AB22" s="104"/>
      <c r="AC22" s="3"/>
    </row>
    <row r="23" spans="2:29" ht="34.5" customHeight="1" x14ac:dyDescent="0.2">
      <c r="B23" s="121"/>
      <c r="C23" s="122"/>
      <c r="D23" s="91"/>
      <c r="E23" s="91"/>
      <c r="F23" s="92"/>
      <c r="G23" s="93"/>
      <c r="H23" s="94"/>
      <c r="I23" s="95"/>
      <c r="J23" s="96"/>
      <c r="K23" s="97"/>
      <c r="L23" s="130"/>
      <c r="M23" s="98"/>
      <c r="N23" s="99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3"/>
      <c r="AB23" s="104"/>
      <c r="AC23" s="3"/>
    </row>
    <row r="24" spans="2:29" ht="34.5" customHeight="1" thickBot="1" x14ac:dyDescent="0.25">
      <c r="B24" s="123"/>
      <c r="C24" s="124"/>
      <c r="D24" s="105"/>
      <c r="E24" s="105"/>
      <c r="F24" s="106"/>
      <c r="G24" s="107"/>
      <c r="H24" s="108"/>
      <c r="I24" s="109"/>
      <c r="J24" s="110"/>
      <c r="K24" s="111"/>
      <c r="L24" s="131"/>
      <c r="M24" s="112"/>
      <c r="N24" s="113"/>
      <c r="O24" s="114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  <c r="AA24" s="117"/>
      <c r="AB24" s="118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0">SUBTOTAL(9,L20:L24)</f>
        <v>304288769</v>
      </c>
      <c r="M25" s="57">
        <f t="shared" si="0"/>
        <v>200917060</v>
      </c>
      <c r="N25" s="54">
        <f t="shared" si="0"/>
        <v>200917060</v>
      </c>
      <c r="O25" s="125">
        <f t="shared" si="0"/>
        <v>0</v>
      </c>
      <c r="P25" s="125">
        <f t="shared" si="0"/>
        <v>0</v>
      </c>
      <c r="Q25" s="125">
        <f t="shared" si="0"/>
        <v>1988068</v>
      </c>
      <c r="R25" s="125">
        <f t="shared" si="0"/>
        <v>6781005</v>
      </c>
      <c r="S25" s="125">
        <f t="shared" si="0"/>
        <v>6781005</v>
      </c>
      <c r="T25" s="125">
        <f t="shared" si="0"/>
        <v>6781005</v>
      </c>
      <c r="U25" s="125">
        <f t="shared" si="0"/>
        <v>10577652</v>
      </c>
      <c r="V25" s="125">
        <f t="shared" si="0"/>
        <v>11161751</v>
      </c>
      <c r="W25" s="125">
        <f t="shared" si="0"/>
        <v>11161751</v>
      </c>
      <c r="X25" s="125">
        <f t="shared" si="0"/>
        <v>11161751</v>
      </c>
      <c r="Y25" s="125">
        <f t="shared" si="0"/>
        <v>9701502</v>
      </c>
      <c r="Z25" s="126">
        <f t="shared" si="0"/>
        <v>114650062</v>
      </c>
      <c r="AA25" s="127">
        <f t="shared" si="0"/>
        <v>190745552</v>
      </c>
      <c r="AB25" s="128">
        <f>SUBTOTAL(9,AB20:AB24)</f>
        <v>10171508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4" customFormat="1" ht="11.25" hidden="1" x14ac:dyDescent="0.2">
      <c r="L27" s="24">
        <v>368000000</v>
      </c>
      <c r="M27" s="24">
        <v>54548040</v>
      </c>
      <c r="N27" s="24">
        <v>54427840</v>
      </c>
      <c r="O27" s="24">
        <v>0</v>
      </c>
      <c r="P27" s="24">
        <v>0</v>
      </c>
      <c r="Q27" s="24">
        <v>1988068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1988068</v>
      </c>
      <c r="AB27" s="24">
        <v>52439772</v>
      </c>
    </row>
    <row r="28" spans="2:29" s="133" customFormat="1" hidden="1" x14ac:dyDescent="0.2">
      <c r="L28" s="133">
        <f t="shared" ref="L28:AB28" si="1">+L27-L25</f>
        <v>63711231</v>
      </c>
      <c r="M28" s="133">
        <f t="shared" si="1"/>
        <v>-146369020</v>
      </c>
      <c r="N28" s="133">
        <f t="shared" si="1"/>
        <v>-146489220</v>
      </c>
      <c r="O28" s="133">
        <f t="shared" si="1"/>
        <v>0</v>
      </c>
      <c r="P28" s="133">
        <f t="shared" si="1"/>
        <v>0</v>
      </c>
      <c r="Q28" s="133">
        <f t="shared" si="1"/>
        <v>0</v>
      </c>
      <c r="R28" s="133">
        <f t="shared" si="1"/>
        <v>-6781005</v>
      </c>
      <c r="S28" s="133">
        <f t="shared" si="1"/>
        <v>-6781005</v>
      </c>
      <c r="T28" s="133">
        <f t="shared" si="1"/>
        <v>-6781005</v>
      </c>
      <c r="U28" s="133">
        <f t="shared" si="1"/>
        <v>-10577652</v>
      </c>
      <c r="V28" s="133">
        <f t="shared" si="1"/>
        <v>-11161751</v>
      </c>
      <c r="W28" s="133">
        <f t="shared" si="1"/>
        <v>-11161751</v>
      </c>
      <c r="X28" s="133">
        <f t="shared" si="1"/>
        <v>-11161751</v>
      </c>
      <c r="Y28" s="133">
        <f t="shared" si="1"/>
        <v>-9701502</v>
      </c>
      <c r="Z28" s="133">
        <f t="shared" si="1"/>
        <v>-114650062</v>
      </c>
      <c r="AA28" s="133">
        <f t="shared" si="1"/>
        <v>-188757484</v>
      </c>
      <c r="AB28" s="133">
        <f t="shared" si="1"/>
        <v>42268264</v>
      </c>
    </row>
    <row r="29" spans="2:29" x14ac:dyDescent="0.2">
      <c r="C29" s="31"/>
      <c r="M29" s="5"/>
      <c r="AA29" s="5">
        <v>190745552</v>
      </c>
    </row>
    <row r="30" spans="2:29" x14ac:dyDescent="0.2">
      <c r="C30" s="31"/>
      <c r="M30" s="5"/>
      <c r="AA30" s="6">
        <f>+AA29-AA25</f>
        <v>0</v>
      </c>
    </row>
    <row r="31" spans="2:29" x14ac:dyDescent="0.2">
      <c r="C31" s="31"/>
    </row>
    <row r="32" spans="2:29" x14ac:dyDescent="0.2">
      <c r="C32" s="31"/>
    </row>
    <row r="33" spans="2:12" x14ac:dyDescent="0.2">
      <c r="C33" s="31"/>
      <c r="L33" s="151"/>
    </row>
    <row r="34" spans="2:12" x14ac:dyDescent="0.2">
      <c r="C34" s="31"/>
    </row>
    <row r="35" spans="2:12" x14ac:dyDescent="0.2">
      <c r="B35" s="30"/>
      <c r="D35" s="31"/>
    </row>
    <row r="36" spans="2:12" x14ac:dyDescent="0.2">
      <c r="B36" s="30"/>
      <c r="D36" s="31"/>
    </row>
    <row r="37" spans="2:12" x14ac:dyDescent="0.2">
      <c r="B37" s="29"/>
      <c r="C37" s="31"/>
      <c r="D37" s="31"/>
    </row>
    <row r="38" spans="2:12" x14ac:dyDescent="0.2">
      <c r="B38" s="30"/>
      <c r="C38" s="31"/>
      <c r="D38" s="31"/>
      <c r="G38" s="34"/>
      <c r="H38" s="34"/>
      <c r="I38" s="34"/>
    </row>
    <row r="39" spans="2:12" x14ac:dyDescent="0.2">
      <c r="B39" s="30"/>
    </row>
    <row r="40" spans="2:12" x14ac:dyDescent="0.2">
      <c r="C40" s="31"/>
      <c r="D40" s="31"/>
    </row>
    <row r="41" spans="2:12" x14ac:dyDescent="0.2">
      <c r="B41" s="30"/>
    </row>
    <row r="42" spans="2:12" x14ac:dyDescent="0.2">
      <c r="B42" s="30"/>
    </row>
    <row r="43" spans="2:12" x14ac:dyDescent="0.2">
      <c r="B43" s="30"/>
    </row>
    <row r="44" spans="2:12" x14ac:dyDescent="0.2">
      <c r="B44" s="30"/>
    </row>
    <row r="45" spans="2:12" x14ac:dyDescent="0.2">
      <c r="B45" s="30"/>
    </row>
    <row r="46" spans="2:12" x14ac:dyDescent="0.2">
      <c r="B46" s="30"/>
      <c r="C46" s="31"/>
    </row>
    <row r="47" spans="2:12" x14ac:dyDescent="0.2">
      <c r="B47" s="30"/>
      <c r="C47" s="31"/>
    </row>
    <row r="48" spans="2:12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B19:AB24">
    <cfRule type="cellIs" dxfId="5" priority="1" operator="lessThan">
      <formula>0</formula>
    </cfRule>
  </conditionalFormatting>
  <conditionalFormatting sqref="AC6:AC15">
    <cfRule type="cellIs" dxfId="4" priority="11" operator="lessThan">
      <formula>0</formula>
    </cfRule>
  </conditionalFormatting>
  <conditionalFormatting sqref="AC26:AC1048576">
    <cfRule type="cellIs" dxfId="3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6"/>
  <sheetViews>
    <sheetView showGridLines="0" zoomScale="80" zoomScaleNormal="80" workbookViewId="0">
      <pane xSplit="7" ySplit="19" topLeftCell="H22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3.855468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42578125" style="6" customWidth="1" outlineLevel="1"/>
    <col min="18" max="23" width="17.5703125" style="6" customWidth="1" outlineLevel="1"/>
    <col min="24" max="26" width="14.7109375" style="6" customWidth="1" outlineLevel="1"/>
    <col min="27" max="27" width="19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8"/>
      <c r="C2" s="161" t="s">
        <v>4</v>
      </c>
      <c r="D2" s="162"/>
      <c r="E2" s="162"/>
      <c r="F2" s="162"/>
      <c r="G2" s="162"/>
      <c r="H2" s="13"/>
      <c r="I2" s="13"/>
      <c r="J2" s="13"/>
      <c r="K2" s="13"/>
      <c r="L2" s="13"/>
      <c r="M2" s="6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9"/>
      <c r="C3" s="161" t="s">
        <v>7</v>
      </c>
      <c r="D3" s="162"/>
      <c r="E3" s="162"/>
      <c r="F3" s="162"/>
      <c r="G3" s="162"/>
      <c r="H3" s="13"/>
      <c r="I3" s="13"/>
      <c r="J3" s="13"/>
      <c r="K3" s="13"/>
      <c r="L3" s="13"/>
      <c r="M3" s="6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0"/>
      <c r="C4" s="161" t="s">
        <v>39</v>
      </c>
      <c r="D4" s="162"/>
      <c r="E4" s="162"/>
      <c r="F4" s="162"/>
      <c r="G4" s="162"/>
      <c r="H4" s="13"/>
      <c r="I4" s="13"/>
      <c r="J4" s="13"/>
      <c r="K4" s="13"/>
      <c r="L4" s="13"/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4" customFormat="1" ht="15.75" customHeight="1" outlineLevel="1" x14ac:dyDescent="0.2">
      <c r="B6" s="70" t="s">
        <v>45</v>
      </c>
      <c r="C6" s="187" t="s">
        <v>47</v>
      </c>
      <c r="D6" s="187"/>
      <c r="E6" s="187"/>
      <c r="F6" s="187"/>
      <c r="G6" s="188"/>
      <c r="H6" s="73"/>
      <c r="I6" s="73"/>
      <c r="J6" s="73"/>
      <c r="K6" s="73"/>
      <c r="L6" s="73"/>
      <c r="M6" s="7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2:29" s="74" customFormat="1" ht="15.75" customHeight="1" outlineLevel="1" x14ac:dyDescent="0.2">
      <c r="B7" s="69" t="s">
        <v>10</v>
      </c>
      <c r="C7" s="182" t="s">
        <v>133</v>
      </c>
      <c r="D7" s="182" t="s">
        <v>48</v>
      </c>
      <c r="E7" s="182" t="s">
        <v>48</v>
      </c>
      <c r="F7" s="182" t="s">
        <v>48</v>
      </c>
      <c r="G7" s="183" t="s">
        <v>48</v>
      </c>
      <c r="H7" s="73"/>
      <c r="I7" s="73"/>
      <c r="J7" s="73"/>
      <c r="K7" s="73"/>
      <c r="L7" s="73"/>
      <c r="M7" s="7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s="74" customFormat="1" ht="15.75" customHeight="1" outlineLevel="1" x14ac:dyDescent="0.2">
      <c r="B8" s="71" t="s">
        <v>8</v>
      </c>
      <c r="C8" s="182" t="s">
        <v>134</v>
      </c>
      <c r="D8" s="182" t="s">
        <v>50</v>
      </c>
      <c r="E8" s="182" t="s">
        <v>50</v>
      </c>
      <c r="F8" s="182" t="s">
        <v>50</v>
      </c>
      <c r="G8" s="183" t="s">
        <v>50</v>
      </c>
      <c r="H8" s="73"/>
      <c r="I8" s="73"/>
      <c r="J8" s="73"/>
      <c r="K8" s="73"/>
      <c r="L8" s="73"/>
      <c r="M8" s="7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29" s="74" customFormat="1" ht="23.25" customHeight="1" outlineLevel="1" x14ac:dyDescent="0.2">
      <c r="B9" s="69" t="s">
        <v>44</v>
      </c>
      <c r="C9" s="182" t="s">
        <v>135</v>
      </c>
      <c r="D9" s="182" t="s">
        <v>51</v>
      </c>
      <c r="E9" s="182" t="s">
        <v>51</v>
      </c>
      <c r="F9" s="182" t="s">
        <v>51</v>
      </c>
      <c r="G9" s="183" t="s">
        <v>51</v>
      </c>
      <c r="H9" s="73"/>
      <c r="I9" s="73"/>
      <c r="J9" s="73"/>
      <c r="K9" s="73"/>
      <c r="L9" s="73"/>
      <c r="M9" s="73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2:29" s="74" customFormat="1" ht="15.75" customHeight="1" outlineLevel="1" x14ac:dyDescent="0.2">
      <c r="B10" s="69" t="s">
        <v>46</v>
      </c>
      <c r="C10" s="182" t="s">
        <v>136</v>
      </c>
      <c r="D10" s="182" t="s">
        <v>52</v>
      </c>
      <c r="E10" s="182" t="s">
        <v>52</v>
      </c>
      <c r="F10" s="182" t="s">
        <v>52</v>
      </c>
      <c r="G10" s="183" t="s">
        <v>52</v>
      </c>
      <c r="H10" s="73"/>
      <c r="I10" s="73"/>
      <c r="J10" s="73"/>
      <c r="K10" s="73"/>
      <c r="L10" s="73"/>
      <c r="M10" s="7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2:29" s="74" customFormat="1" ht="32.25" customHeight="1" outlineLevel="1" x14ac:dyDescent="0.2">
      <c r="B11" s="69" t="s">
        <v>11</v>
      </c>
      <c r="C11" s="173" t="s">
        <v>195</v>
      </c>
      <c r="D11" s="174"/>
      <c r="E11" s="174"/>
      <c r="F11" s="174"/>
      <c r="G11" s="175"/>
      <c r="H11" s="73"/>
      <c r="I11" s="73"/>
      <c r="J11" s="75"/>
      <c r="K11" s="75"/>
      <c r="L11" s="75"/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2:29" s="74" customFormat="1" ht="15.75" customHeight="1" outlineLevel="1" x14ac:dyDescent="0.2">
      <c r="B12" s="69" t="s">
        <v>18</v>
      </c>
      <c r="C12" s="182" t="s">
        <v>137</v>
      </c>
      <c r="D12" s="182" t="s">
        <v>54</v>
      </c>
      <c r="E12" s="182" t="s">
        <v>54</v>
      </c>
      <c r="F12" s="182" t="s">
        <v>54</v>
      </c>
      <c r="G12" s="183" t="s">
        <v>54</v>
      </c>
      <c r="H12" s="73"/>
      <c r="I12" s="73"/>
      <c r="J12" s="73"/>
      <c r="K12" s="73"/>
      <c r="L12" s="73"/>
      <c r="M12" s="73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2:29" s="74" customFormat="1" ht="15.75" customHeight="1" outlineLevel="1" thickBot="1" x14ac:dyDescent="0.25">
      <c r="B13" s="72" t="s">
        <v>15</v>
      </c>
      <c r="C13" s="184" t="s">
        <v>138</v>
      </c>
      <c r="D13" s="185">
        <v>2020110010174</v>
      </c>
      <c r="E13" s="185">
        <v>2020110010174</v>
      </c>
      <c r="F13" s="185">
        <v>2020110010174</v>
      </c>
      <c r="G13" s="186">
        <v>2020110010174</v>
      </c>
      <c r="H13" s="73"/>
      <c r="I13" s="73"/>
      <c r="J13" s="73"/>
      <c r="K13" s="73"/>
      <c r="L13" s="73"/>
      <c r="M13" s="73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67" t="s">
        <v>162</v>
      </c>
      <c r="D15" s="180"/>
      <c r="E15" s="181"/>
      <c r="F15" s="2" t="s">
        <v>9</v>
      </c>
      <c r="G15" s="189">
        <v>45314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5" t="s">
        <v>16</v>
      </c>
      <c r="C16" s="35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6"/>
      <c r="C17" s="37">
        <v>6911953000</v>
      </c>
      <c r="D17" s="51"/>
      <c r="E17" s="51"/>
      <c r="F17" s="38">
        <f>D17-E17</f>
        <v>0</v>
      </c>
      <c r="G17" s="44">
        <f>+C17+F17</f>
        <v>6911953000</v>
      </c>
      <c r="H17" s="132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0" t="s">
        <v>17</v>
      </c>
      <c r="F19" s="15" t="s">
        <v>0</v>
      </c>
      <c r="G19" s="60" t="s">
        <v>13</v>
      </c>
      <c r="H19" s="58" t="s">
        <v>22</v>
      </c>
      <c r="I19" s="39" t="s">
        <v>19</v>
      </c>
      <c r="J19" s="40" t="s">
        <v>20</v>
      </c>
      <c r="K19" s="55" t="s">
        <v>21</v>
      </c>
      <c r="L19" s="62" t="s">
        <v>38</v>
      </c>
      <c r="M19" s="62" t="s">
        <v>1</v>
      </c>
      <c r="N19" s="63" t="s">
        <v>2</v>
      </c>
      <c r="O19" s="64" t="s">
        <v>24</v>
      </c>
      <c r="P19" s="63" t="s">
        <v>35</v>
      </c>
      <c r="Q19" s="63" t="s">
        <v>34</v>
      </c>
      <c r="R19" s="63" t="s">
        <v>33</v>
      </c>
      <c r="S19" s="63" t="s">
        <v>32</v>
      </c>
      <c r="T19" s="63" t="s">
        <v>31</v>
      </c>
      <c r="U19" s="63" t="s">
        <v>30</v>
      </c>
      <c r="V19" s="63" t="s">
        <v>29</v>
      </c>
      <c r="W19" s="63" t="s">
        <v>28</v>
      </c>
      <c r="X19" s="63" t="s">
        <v>27</v>
      </c>
      <c r="Y19" s="63" t="s">
        <v>26</v>
      </c>
      <c r="Z19" s="65" t="s">
        <v>25</v>
      </c>
      <c r="AA19" s="47" t="s">
        <v>3</v>
      </c>
      <c r="AB19" s="66" t="s">
        <v>36</v>
      </c>
      <c r="AC19" s="18"/>
    </row>
    <row r="20" spans="2:29" ht="34.5" customHeight="1" x14ac:dyDescent="0.2">
      <c r="B20" s="119" t="s">
        <v>125</v>
      </c>
      <c r="C20" s="120" t="s">
        <v>126</v>
      </c>
      <c r="D20" s="77" t="s">
        <v>127</v>
      </c>
      <c r="E20" s="77" t="s">
        <v>127</v>
      </c>
      <c r="F20" s="78" t="s">
        <v>158</v>
      </c>
      <c r="G20" s="79" t="s">
        <v>160</v>
      </c>
      <c r="H20" s="80" t="s">
        <v>128</v>
      </c>
      <c r="I20" s="81" t="s">
        <v>170</v>
      </c>
      <c r="J20" s="82" t="s">
        <v>171</v>
      </c>
      <c r="K20" s="83" t="s">
        <v>172</v>
      </c>
      <c r="L20" s="129">
        <v>3140794235</v>
      </c>
      <c r="M20" s="84">
        <v>3079381002</v>
      </c>
      <c r="N20" s="85">
        <v>3079381002</v>
      </c>
      <c r="O20" s="86">
        <v>0</v>
      </c>
      <c r="P20" s="87">
        <v>17008203</v>
      </c>
      <c r="Q20" s="87">
        <v>243660475</v>
      </c>
      <c r="R20" s="87">
        <v>269490726</v>
      </c>
      <c r="S20" s="87">
        <v>272393085</v>
      </c>
      <c r="T20" s="87">
        <v>270537759</v>
      </c>
      <c r="U20" s="87">
        <v>282900777</v>
      </c>
      <c r="V20" s="87">
        <v>269625088</v>
      </c>
      <c r="W20" s="87">
        <v>268788113</v>
      </c>
      <c r="X20" s="87">
        <v>280731751</v>
      </c>
      <c r="Y20" s="87">
        <v>268448417</v>
      </c>
      <c r="Z20" s="88">
        <v>534576681</v>
      </c>
      <c r="AA20" s="89">
        <f>SUM(O20:Z20)</f>
        <v>2978161075</v>
      </c>
      <c r="AB20" s="90">
        <f>+N20-AA20</f>
        <v>101219927</v>
      </c>
      <c r="AC20" s="3"/>
    </row>
    <row r="21" spans="2:29" ht="34.5" customHeight="1" x14ac:dyDescent="0.2">
      <c r="B21" s="121" t="s">
        <v>125</v>
      </c>
      <c r="C21" s="122" t="s">
        <v>131</v>
      </c>
      <c r="D21" s="91" t="s">
        <v>132</v>
      </c>
      <c r="E21" s="91" t="s">
        <v>132</v>
      </c>
      <c r="F21" s="92" t="s">
        <v>159</v>
      </c>
      <c r="G21" s="93" t="s">
        <v>161</v>
      </c>
      <c r="H21" s="94" t="s">
        <v>128</v>
      </c>
      <c r="I21" s="95"/>
      <c r="J21" s="96"/>
      <c r="K21" s="97"/>
      <c r="L21" s="130">
        <v>3571540232</v>
      </c>
      <c r="M21" s="98">
        <v>3548970542</v>
      </c>
      <c r="N21" s="99">
        <v>3548970542</v>
      </c>
      <c r="O21" s="100">
        <v>8589897</v>
      </c>
      <c r="P21" s="101">
        <v>11255486</v>
      </c>
      <c r="Q21" s="101">
        <v>39046836</v>
      </c>
      <c r="R21" s="101">
        <v>85573731</v>
      </c>
      <c r="S21" s="101">
        <v>212022123</v>
      </c>
      <c r="T21" s="101">
        <v>297389726</v>
      </c>
      <c r="U21" s="101">
        <v>190571089</v>
      </c>
      <c r="V21" s="101">
        <v>1479989625</v>
      </c>
      <c r="W21" s="101">
        <v>90636967</v>
      </c>
      <c r="X21" s="101">
        <v>563325434</v>
      </c>
      <c r="Y21" s="101">
        <v>139415823</v>
      </c>
      <c r="Z21" s="102">
        <v>136963131</v>
      </c>
      <c r="AA21" s="103">
        <f t="shared" ref="AA21:AA22" si="0">SUM(O21:Z21)</f>
        <v>3254779868</v>
      </c>
      <c r="AB21" s="104">
        <f t="shared" ref="AB21:AB22" si="1">+N21-AA21</f>
        <v>294190674</v>
      </c>
      <c r="AC21" s="3"/>
    </row>
    <row r="22" spans="2:29" ht="34.5" customHeight="1" x14ac:dyDescent="0.2">
      <c r="B22" s="121" t="s">
        <v>129</v>
      </c>
      <c r="C22" s="122" t="s">
        <v>130</v>
      </c>
      <c r="D22" s="91" t="s">
        <v>76</v>
      </c>
      <c r="E22" s="91" t="s">
        <v>77</v>
      </c>
      <c r="F22" s="92" t="s">
        <v>158</v>
      </c>
      <c r="G22" s="93" t="s">
        <v>160</v>
      </c>
      <c r="H22" s="94" t="s">
        <v>128</v>
      </c>
      <c r="I22" s="95"/>
      <c r="J22" s="96"/>
      <c r="K22" s="97"/>
      <c r="L22" s="130">
        <v>199618533</v>
      </c>
      <c r="M22" s="98">
        <v>172072933</v>
      </c>
      <c r="N22" s="99">
        <v>172072933</v>
      </c>
      <c r="O22" s="100">
        <v>0</v>
      </c>
      <c r="P22" s="101">
        <v>0</v>
      </c>
      <c r="Q22" s="101">
        <v>0</v>
      </c>
      <c r="R22" s="101">
        <v>14764933</v>
      </c>
      <c r="S22" s="101">
        <v>12596000</v>
      </c>
      <c r="T22" s="101">
        <v>12596000</v>
      </c>
      <c r="U22" s="101">
        <v>15121926</v>
      </c>
      <c r="V22" s="101">
        <v>22518222</v>
      </c>
      <c r="W22" s="101">
        <v>22084889</v>
      </c>
      <c r="X22" s="101">
        <v>21651556</v>
      </c>
      <c r="Y22" s="101">
        <v>19484889</v>
      </c>
      <c r="Z22" s="102">
        <v>27769429</v>
      </c>
      <c r="AA22" s="103">
        <f t="shared" si="0"/>
        <v>168587844</v>
      </c>
      <c r="AB22" s="104">
        <f t="shared" si="1"/>
        <v>3485089</v>
      </c>
      <c r="AC22" s="3"/>
    </row>
    <row r="23" spans="2:29" ht="34.5" customHeight="1" x14ac:dyDescent="0.2">
      <c r="B23" s="121"/>
      <c r="C23" s="122"/>
      <c r="D23" s="91"/>
      <c r="E23" s="91"/>
      <c r="F23" s="92"/>
      <c r="G23" s="93"/>
      <c r="H23" s="94"/>
      <c r="I23" s="95"/>
      <c r="J23" s="96"/>
      <c r="K23" s="97"/>
      <c r="L23" s="130"/>
      <c r="M23" s="98"/>
      <c r="N23" s="99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3"/>
      <c r="AB23" s="104"/>
      <c r="AC23" s="3"/>
    </row>
    <row r="24" spans="2:29" ht="34.5" customHeight="1" thickBot="1" x14ac:dyDescent="0.25">
      <c r="B24" s="123"/>
      <c r="C24" s="124"/>
      <c r="D24" s="105"/>
      <c r="E24" s="105"/>
      <c r="F24" s="106"/>
      <c r="G24" s="107"/>
      <c r="H24" s="108"/>
      <c r="I24" s="109"/>
      <c r="J24" s="110"/>
      <c r="K24" s="111"/>
      <c r="L24" s="131"/>
      <c r="M24" s="112"/>
      <c r="N24" s="113"/>
      <c r="O24" s="114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  <c r="AA24" s="117"/>
      <c r="AB24" s="118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59"/>
      <c r="H25" s="61"/>
      <c r="I25" s="59"/>
      <c r="J25" s="23"/>
      <c r="K25" s="56"/>
      <c r="L25" s="57">
        <f t="shared" ref="L25:AA25" si="2">SUBTOTAL(9,L20:L24)</f>
        <v>6911953000</v>
      </c>
      <c r="M25" s="57">
        <f t="shared" si="2"/>
        <v>6800424477</v>
      </c>
      <c r="N25" s="54">
        <f t="shared" si="2"/>
        <v>6800424477</v>
      </c>
      <c r="O25" s="125">
        <f t="shared" si="2"/>
        <v>8589897</v>
      </c>
      <c r="P25" s="125">
        <f t="shared" si="2"/>
        <v>28263689</v>
      </c>
      <c r="Q25" s="125">
        <f t="shared" si="2"/>
        <v>282707311</v>
      </c>
      <c r="R25" s="125">
        <f t="shared" si="2"/>
        <v>369829390</v>
      </c>
      <c r="S25" s="125">
        <f t="shared" si="2"/>
        <v>497011208</v>
      </c>
      <c r="T25" s="125">
        <f t="shared" si="2"/>
        <v>580523485</v>
      </c>
      <c r="U25" s="125">
        <f t="shared" si="2"/>
        <v>488593792</v>
      </c>
      <c r="V25" s="125">
        <f t="shared" si="2"/>
        <v>1772132935</v>
      </c>
      <c r="W25" s="125">
        <f t="shared" si="2"/>
        <v>381509969</v>
      </c>
      <c r="X25" s="125">
        <f t="shared" si="2"/>
        <v>865708741</v>
      </c>
      <c r="Y25" s="125">
        <f t="shared" si="2"/>
        <v>427349129</v>
      </c>
      <c r="Z25" s="126">
        <f t="shared" si="2"/>
        <v>699309241</v>
      </c>
      <c r="AA25" s="127">
        <f t="shared" si="2"/>
        <v>6401528787</v>
      </c>
      <c r="AB25" s="128">
        <f>SUBTOTAL(9,AB20:AB24)</f>
        <v>398895690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4" customFormat="1" ht="11.25" hidden="1" x14ac:dyDescent="0.2">
      <c r="L27" s="24">
        <v>6911953000</v>
      </c>
      <c r="M27" s="24">
        <v>4431483466</v>
      </c>
      <c r="N27" s="24">
        <v>3447994556</v>
      </c>
      <c r="O27" s="24">
        <v>8589897</v>
      </c>
      <c r="P27" s="24">
        <v>28263689</v>
      </c>
      <c r="Q27" s="24">
        <v>282707311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319560897</v>
      </c>
      <c r="AB27" s="24">
        <v>3128433659</v>
      </c>
    </row>
    <row r="28" spans="2:29" s="133" customFormat="1" hidden="1" x14ac:dyDescent="0.2">
      <c r="L28" s="133">
        <f t="shared" ref="L28:AB28" si="3">+L27-L25</f>
        <v>0</v>
      </c>
      <c r="M28" s="133">
        <f t="shared" si="3"/>
        <v>-2368941011</v>
      </c>
      <c r="N28" s="133">
        <f t="shared" si="3"/>
        <v>-3352429921</v>
      </c>
      <c r="O28" s="133">
        <f t="shared" si="3"/>
        <v>0</v>
      </c>
      <c r="P28" s="133">
        <f t="shared" si="3"/>
        <v>0</v>
      </c>
      <c r="Q28" s="133">
        <f t="shared" si="3"/>
        <v>0</v>
      </c>
      <c r="R28" s="133">
        <f t="shared" si="3"/>
        <v>-369829390</v>
      </c>
      <c r="S28" s="133">
        <f t="shared" si="3"/>
        <v>-497011208</v>
      </c>
      <c r="T28" s="133">
        <f t="shared" si="3"/>
        <v>-580523485</v>
      </c>
      <c r="U28" s="133">
        <f t="shared" si="3"/>
        <v>-488593792</v>
      </c>
      <c r="V28" s="133">
        <f t="shared" si="3"/>
        <v>-1772132935</v>
      </c>
      <c r="W28" s="133">
        <f t="shared" si="3"/>
        <v>-381509969</v>
      </c>
      <c r="X28" s="133">
        <f t="shared" si="3"/>
        <v>-865708741</v>
      </c>
      <c r="Y28" s="133">
        <f t="shared" si="3"/>
        <v>-427349129</v>
      </c>
      <c r="Z28" s="133">
        <f t="shared" si="3"/>
        <v>-699309241</v>
      </c>
      <c r="AA28" s="133">
        <f t="shared" si="3"/>
        <v>-6081967890</v>
      </c>
      <c r="AB28" s="133">
        <f t="shared" si="3"/>
        <v>2729537969</v>
      </c>
    </row>
    <row r="29" spans="2:29" x14ac:dyDescent="0.2">
      <c r="C29" s="31"/>
      <c r="M29" s="5"/>
      <c r="AA29" s="5">
        <v>6401528787</v>
      </c>
    </row>
    <row r="30" spans="2:29" x14ac:dyDescent="0.2">
      <c r="C30" s="31"/>
      <c r="M30" s="5"/>
      <c r="AA30" s="6">
        <f>+AA29-AA25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B19:AB24">
    <cfRule type="cellIs" dxfId="2" priority="3" operator="lessThan">
      <formula>0</formula>
    </cfRule>
  </conditionalFormatting>
  <conditionalFormatting sqref="AC6:AC15">
    <cfRule type="cellIs" dxfId="1" priority="13" operator="lessThan">
      <formula>0</formula>
    </cfRule>
  </conditionalFormatting>
  <conditionalFormatting sqref="AC26:AC1048576">
    <cfRule type="cellIs" dxfId="0" priority="1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2022-03-22T15:04:09Z</cp:lastPrinted>
  <dcterms:created xsi:type="dcterms:W3CDTF">2018-05-03T21:24:38Z</dcterms:created>
  <dcterms:modified xsi:type="dcterms:W3CDTF">2024-01-29T23:57:19Z</dcterms:modified>
</cp:coreProperties>
</file>