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.quintanilla\Documents\IDPC 2022\PUBLICACION INFORMACION OAP 2022\REPORTES POAI 2022\"/>
    </mc:Choice>
  </mc:AlternateContent>
  <bookViews>
    <workbookView xWindow="-120" yWindow="-120" windowWidth="29040" windowHeight="15840"/>
  </bookViews>
  <sheets>
    <sheet name="7601(RES)" sheetId="1" r:id="rId1"/>
    <sheet name="7611(RES)" sheetId="2" r:id="rId2"/>
    <sheet name="7639(RES)" sheetId="3" r:id="rId3"/>
    <sheet name="7649(RES)" sheetId="4" r:id="rId4"/>
    <sheet name="7612(RES)" sheetId="5" r:id="rId5"/>
    <sheet name="7597(RES)" sheetId="6" r:id="rId6"/>
  </sheets>
  <externalReferences>
    <externalReference r:id="rId7"/>
  </externalReferences>
  <definedNames>
    <definedName name="_xlnm._FilterDatabase" localSheetId="5" hidden="1">'7597(RES)'!$B$19:$AB$24</definedName>
    <definedName name="_xlnm._FilterDatabase" localSheetId="0" hidden="1">'7601(RES)'!$B$19:$AB$24</definedName>
    <definedName name="_xlnm._FilterDatabase" localSheetId="1" hidden="1">'7611(RES)'!$B$19:$AB$24</definedName>
    <definedName name="_xlnm._FilterDatabase" localSheetId="4" hidden="1">'7612(RES)'!$B$19:$AB$24</definedName>
    <definedName name="_xlnm._FilterDatabase" localSheetId="2" hidden="1">'7639(RES)'!$B$19:$AB$24</definedName>
    <definedName name="_xlnm._FilterDatabase" localSheetId="3" hidden="1">'7649(RES)'!$B$19:$AB$24</definedName>
    <definedName name="_xlnm.Print_Area" localSheetId="5">'7597(RES)'!$B$2:$L$27</definedName>
    <definedName name="_xlnm.Print_Area" localSheetId="0">'7601(RES)'!$B$2:$L$27</definedName>
    <definedName name="_xlnm.Print_Area" localSheetId="1">'7611(RES)'!$B$2:$L$27</definedName>
    <definedName name="_xlnm.Print_Area" localSheetId="4">'7612(RES)'!$B$2:$L$27</definedName>
    <definedName name="_xlnm.Print_Area" localSheetId="2">'7639(RES)'!$B$2:$L$27</definedName>
    <definedName name="_xlnm.Print_Area" localSheetId="3">'7649(RES)'!$B$2:$L$27</definedName>
    <definedName name="fuentes">[1]Listas!$I$85:$I$91</definedName>
    <definedName name="modalidad_desc">[1]Listas!$A$60:$A$73</definedName>
    <definedName name="proyecto_inv">[1]Listas!$A$108:$A$114</definedName>
    <definedName name="Responsable">[1]Listas!$A$77:$A$80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0" i="6" l="1"/>
  <c r="T21" i="6"/>
  <c r="T22" i="6"/>
  <c r="T20" i="5"/>
  <c r="T24" i="4"/>
  <c r="T23" i="4"/>
  <c r="T21" i="4"/>
  <c r="S20" i="6"/>
  <c r="S21" i="6"/>
  <c r="S20" i="5"/>
  <c r="S24" i="4"/>
  <c r="S23" i="4"/>
  <c r="S21" i="4"/>
  <c r="S20" i="3"/>
  <c r="S22" i="3"/>
  <c r="R20" i="6"/>
  <c r="R21" i="6"/>
  <c r="R20" i="5"/>
  <c r="R21" i="4"/>
  <c r="R24" i="4"/>
  <c r="R20" i="4"/>
  <c r="R23" i="4"/>
  <c r="R22" i="3"/>
  <c r="R20" i="3"/>
  <c r="Q20" i="6" l="1"/>
  <c r="Q21" i="6"/>
  <c r="AA24" i="4" l="1"/>
  <c r="N24" i="4"/>
  <c r="AB24" i="4" l="1"/>
  <c r="Z25" i="6"/>
  <c r="Y25" i="6"/>
  <c r="X25" i="6"/>
  <c r="W25" i="6"/>
  <c r="V25" i="6"/>
  <c r="U25" i="6"/>
  <c r="T25" i="6"/>
  <c r="S25" i="6"/>
  <c r="R25" i="6"/>
  <c r="Q25" i="6"/>
  <c r="P25" i="6"/>
  <c r="O25" i="6"/>
  <c r="M25" i="6"/>
  <c r="L25" i="6"/>
  <c r="AA23" i="6"/>
  <c r="AB23" i="6" s="1"/>
  <c r="AA22" i="6"/>
  <c r="N22" i="6"/>
  <c r="AA21" i="6"/>
  <c r="N21" i="6"/>
  <c r="AA20" i="6"/>
  <c r="N20" i="6"/>
  <c r="F17" i="6"/>
  <c r="G17" i="6" s="1"/>
  <c r="Z25" i="5"/>
  <c r="Y25" i="5"/>
  <c r="X25" i="5"/>
  <c r="W25" i="5"/>
  <c r="V25" i="5"/>
  <c r="U25" i="5"/>
  <c r="T25" i="5"/>
  <c r="S25" i="5"/>
  <c r="R25" i="5"/>
  <c r="Q25" i="5"/>
  <c r="P25" i="5"/>
  <c r="O25" i="5"/>
  <c r="M25" i="5"/>
  <c r="L25" i="5"/>
  <c r="AA23" i="5"/>
  <c r="N23" i="5"/>
  <c r="AB23" i="5" s="1"/>
  <c r="AA22" i="5"/>
  <c r="N22" i="5"/>
  <c r="AB22" i="5" s="1"/>
  <c r="AA21" i="5"/>
  <c r="AB21" i="5" s="1"/>
  <c r="N21" i="5"/>
  <c r="AA20" i="5"/>
  <c r="AA25" i="5" s="1"/>
  <c r="N20" i="5"/>
  <c r="F17" i="5"/>
  <c r="G17" i="5" s="1"/>
  <c r="Z25" i="4"/>
  <c r="Y25" i="4"/>
  <c r="X25" i="4"/>
  <c r="W25" i="4"/>
  <c r="V25" i="4"/>
  <c r="U25" i="4"/>
  <c r="T25" i="4"/>
  <c r="S25" i="4"/>
  <c r="R25" i="4"/>
  <c r="Q25" i="4"/>
  <c r="P25" i="4"/>
  <c r="O25" i="4"/>
  <c r="M25" i="4"/>
  <c r="L25" i="4"/>
  <c r="AA23" i="4"/>
  <c r="N23" i="4"/>
  <c r="AA22" i="4"/>
  <c r="N22" i="4"/>
  <c r="AA21" i="4"/>
  <c r="N21" i="4"/>
  <c r="AA20" i="4"/>
  <c r="N20" i="4"/>
  <c r="F17" i="4"/>
  <c r="G17" i="4" s="1"/>
  <c r="Z25" i="3"/>
  <c r="Y25" i="3"/>
  <c r="X25" i="3"/>
  <c r="W25" i="3"/>
  <c r="V25" i="3"/>
  <c r="U25" i="3"/>
  <c r="T25" i="3"/>
  <c r="S25" i="3"/>
  <c r="R25" i="3"/>
  <c r="Q25" i="3"/>
  <c r="P25" i="3"/>
  <c r="O25" i="3"/>
  <c r="M25" i="3"/>
  <c r="L25" i="3"/>
  <c r="AA24" i="3"/>
  <c r="N24" i="3"/>
  <c r="AB24" i="3" s="1"/>
  <c r="AA23" i="3"/>
  <c r="N23" i="3"/>
  <c r="AA22" i="3"/>
  <c r="N22" i="3"/>
  <c r="AA21" i="3"/>
  <c r="N21" i="3"/>
  <c r="AA20" i="3"/>
  <c r="N20" i="3"/>
  <c r="F17" i="3"/>
  <c r="G17" i="3" s="1"/>
  <c r="Z25" i="2"/>
  <c r="Y25" i="2"/>
  <c r="X25" i="2"/>
  <c r="W25" i="2"/>
  <c r="V25" i="2"/>
  <c r="U25" i="2"/>
  <c r="T25" i="2"/>
  <c r="S25" i="2"/>
  <c r="R25" i="2"/>
  <c r="Q25" i="2"/>
  <c r="P25" i="2"/>
  <c r="O25" i="2"/>
  <c r="M25" i="2"/>
  <c r="L25" i="2"/>
  <c r="AA24" i="2"/>
  <c r="N24" i="2"/>
  <c r="AB24" i="2" s="1"/>
  <c r="AA23" i="2"/>
  <c r="AB23" i="2" s="1"/>
  <c r="N23" i="2"/>
  <c r="AA22" i="2"/>
  <c r="N22" i="2"/>
  <c r="AA21" i="2"/>
  <c r="N21" i="2"/>
  <c r="AA20" i="2"/>
  <c r="N20" i="2"/>
  <c r="F17" i="2"/>
  <c r="G17" i="2" s="1"/>
  <c r="F17" i="1"/>
  <c r="G17" i="1" s="1"/>
  <c r="N20" i="1"/>
  <c r="AA20" i="1"/>
  <c r="N21" i="1"/>
  <c r="AA21" i="1"/>
  <c r="N22" i="1"/>
  <c r="AA22" i="1"/>
  <c r="AB23" i="1"/>
  <c r="AA23" i="1"/>
  <c r="AA24" i="1"/>
  <c r="L25" i="1"/>
  <c r="M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3" l="1"/>
  <c r="AA25" i="1"/>
  <c r="AB21" i="1"/>
  <c r="N25" i="2"/>
  <c r="AB22" i="6"/>
  <c r="AB20" i="6"/>
  <c r="AB21" i="3"/>
  <c r="AB22" i="3"/>
  <c r="AB22" i="2"/>
  <c r="AB24" i="1"/>
  <c r="AB22" i="1"/>
  <c r="AB21" i="2"/>
  <c r="AA25" i="6"/>
  <c r="AA25" i="2"/>
  <c r="AB23" i="3"/>
  <c r="AB21" i="6"/>
  <c r="N25" i="3"/>
  <c r="AB20" i="2"/>
  <c r="N25" i="1"/>
  <c r="AB20" i="1"/>
  <c r="N25" i="6"/>
  <c r="AB20" i="5"/>
  <c r="AB25" i="5" s="1"/>
  <c r="N25" i="5"/>
  <c r="AA25" i="4"/>
  <c r="AB21" i="4"/>
  <c r="AB23" i="4"/>
  <c r="N25" i="4"/>
  <c r="AB22" i="4"/>
  <c r="AB20" i="4"/>
  <c r="AB20" i="3"/>
  <c r="AB25" i="6" l="1"/>
  <c r="AB25" i="3"/>
  <c r="AB25" i="1"/>
  <c r="AB25" i="2"/>
  <c r="AB25" i="4"/>
</calcChain>
</file>

<file path=xl/sharedStrings.xml><?xml version="1.0" encoding="utf-8"?>
<sst xmlns="http://schemas.openxmlformats.org/spreadsheetml/2006/main" count="668" uniqueCount="170">
  <si>
    <t>TOTAL INVERSIÓN</t>
  </si>
  <si>
    <t>Reserva a fenecer</t>
  </si>
  <si>
    <t>Total Giros</t>
  </si>
  <si>
    <t>Giros Diciembre</t>
  </si>
  <si>
    <t>Giros Noviembre</t>
  </si>
  <si>
    <t>Giros Octubre</t>
  </si>
  <si>
    <t>Giros Septiembre</t>
  </si>
  <si>
    <t>Giros Agosto</t>
  </si>
  <si>
    <t>Giros Julio</t>
  </si>
  <si>
    <t>Giros Junio</t>
  </si>
  <si>
    <t>Giros Mayo</t>
  </si>
  <si>
    <t>Giros Abril</t>
  </si>
  <si>
    <t>Giros Marzo</t>
  </si>
  <si>
    <t>Giros Febrero</t>
  </si>
  <si>
    <t>Giros Enero</t>
  </si>
  <si>
    <t>Reserva Definitiva</t>
  </si>
  <si>
    <t>Anulaciones</t>
  </si>
  <si>
    <t>Reserva constituida</t>
  </si>
  <si>
    <t>Sub-Categoría</t>
  </si>
  <si>
    <t>Categoría</t>
  </si>
  <si>
    <t>Trazador Presupuestal</t>
  </si>
  <si>
    <t>ODS Primario (Ver archivo 213_IDPC_ASOCIACIÓN ODS A METAS PDD)</t>
  </si>
  <si>
    <t>Indicador PMR</t>
  </si>
  <si>
    <t>Producto PMR</t>
  </si>
  <si>
    <t>Indicador MGA - SUIFP</t>
  </si>
  <si>
    <t>Producto MGA - SUIFP</t>
  </si>
  <si>
    <t>Meta Proyecto de Inversión</t>
  </si>
  <si>
    <t>Meta Plan de Desarrollo</t>
  </si>
  <si>
    <t>Valor modificaciones</t>
  </si>
  <si>
    <t>Reducción</t>
  </si>
  <si>
    <t>Adición</t>
  </si>
  <si>
    <t>MODIFICACIONES PRESUPUESTALES</t>
  </si>
  <si>
    <t>Fecha de Actualización:</t>
  </si>
  <si>
    <t>VIGENCIA</t>
  </si>
  <si>
    <t>CÓDIGO BPIN</t>
  </si>
  <si>
    <t>CÓDIGO BOGDATA</t>
  </si>
  <si>
    <r>
      <t xml:space="preserve">PROYECTO DE INVERSIÓN: </t>
    </r>
    <r>
      <rPr>
        <sz val="10"/>
        <rFont val="Arial"/>
        <family val="2"/>
      </rPr>
      <t/>
    </r>
  </si>
  <si>
    <r>
      <rPr>
        <b/>
        <sz val="11"/>
        <rFont val="Bahnschrift"/>
        <family val="2"/>
      </rPr>
      <t>PROGRAMA:</t>
    </r>
    <r>
      <rPr>
        <sz val="11"/>
        <rFont val="Bahnschrift"/>
        <family val="2"/>
      </rPr>
      <t xml:space="preserve"> </t>
    </r>
  </si>
  <si>
    <r>
      <rPr>
        <b/>
        <sz val="11"/>
        <rFont val="Bahnschrift"/>
        <family val="2"/>
      </rPr>
      <t>PROGRAMA ESTRATÉGICO:</t>
    </r>
    <r>
      <rPr>
        <sz val="11"/>
        <rFont val="Bahnschrift"/>
        <family val="2"/>
      </rPr>
      <t xml:space="preserve"> </t>
    </r>
  </si>
  <si>
    <t xml:space="preserve">LOGROS DE CIUDAD: </t>
  </si>
  <si>
    <t>PROPÓSITO:</t>
  </si>
  <si>
    <r>
      <t>Plan de Desarrollo</t>
    </r>
    <r>
      <rPr>
        <sz val="11"/>
        <rFont val="Bahnschrift"/>
        <family val="2"/>
      </rPr>
      <t xml:space="preserve"> </t>
    </r>
  </si>
  <si>
    <t>PLAN OPERATIVO ANUAL DE INVERSIÓN - POAI (RESERVAS PRESUPUESTALES)</t>
  </si>
  <si>
    <t>PROCESO DE DIRECCIONAMIENTO ESTRATÉGICO</t>
  </si>
  <si>
    <t>INSTITUTO DISTRITAL DE PATRIMONIO CULTURAL</t>
  </si>
  <si>
    <t>2020-2024: Un Nuevo Contrato Social y Ambiental para la Bogotá del Siglo XXI</t>
  </si>
  <si>
    <t>01 - Hacer un nuevo contrato social con igualdad de oportunidades para la inclusión social, productiva y política</t>
  </si>
  <si>
    <t>05 - Cerrar las brechas digitales de cobertura, calidad y competencias a lo largo del ciclo de la formación integral, desde primera infancia hasta la educación superior y continua para la vida</t>
  </si>
  <si>
    <t>05 - Cerrar las brechas DIGITALES, de cobertura, calidad y competencias a lo largo del ciclo de la formación integral, desde primera infancia hasta la educación superior y continua para la vida</t>
  </si>
  <si>
    <t>01 - Oportunidades de educación, salud y cultura para mujeres, jóvenes, niños, niñas y adolescentes</t>
  </si>
  <si>
    <t>14 - Formación integral: más y mejor tiempo en los colegios</t>
  </si>
  <si>
    <t>7601-Formación en patrimonio cultural en el ciclo integral de educación para la vida en Bogotá</t>
  </si>
  <si>
    <t>133011601140000007601</t>
  </si>
  <si>
    <t>2020110010174</t>
  </si>
  <si>
    <t>96 - 257.000 Beneficiarios de procesos integrales de formación a lo largo de la vida con énfasis en el arte, la cultura y el patrimonio.</t>
  </si>
  <si>
    <t>1 - Beneficiar a 6.800 personas en procesos integrales de formación en patrimonio cultural</t>
  </si>
  <si>
    <t>Documentos normativos</t>
  </si>
  <si>
    <t>Documentos normativos realizados</t>
  </si>
  <si>
    <t>18. Personas formadas en patrimonio cultural a través de procesos integrales</t>
  </si>
  <si>
    <t>132 - Personas beneficiadas en procesos integrales de formación en patrimonio cultural</t>
  </si>
  <si>
    <t>4. Educación de calidad</t>
  </si>
  <si>
    <t>Sin asociación a la fecha</t>
  </si>
  <si>
    <t>Servicio de asistencia técnica en educación artística y cultural</t>
  </si>
  <si>
    <t>Asistencias técnicas realizadas</t>
  </si>
  <si>
    <t>2 - Beneficiar a 200 personas en el proceso de formación a formadores en patrimonio cultural</t>
  </si>
  <si>
    <t>Servicio de educación informal al sector artístico y cultural</t>
  </si>
  <si>
    <t>Personas capacitadas</t>
  </si>
  <si>
    <t>134 - Número de formadores formados en patrimonio cultural, con enfoque diferencial y en perspectiva de interseccionalidad</t>
  </si>
  <si>
    <t>09 - Promover la participación, la transformación cultural, deportiva, recreativa, patrimonial y artística que propicien espacios de encuentro, tejido social y reconocimiento del otro</t>
  </si>
  <si>
    <t>21 - Creación y vida cotidiana: Apropiación ciudadana del arte, la cultura y el patrimonio, para la democracia cultural</t>
  </si>
  <si>
    <t>7611-Desarrollo de acciones integrales de valoración y recuperación de Bienes y Sectores de Interés Cultural de Bogotá</t>
  </si>
  <si>
    <t>133011601210000007611</t>
  </si>
  <si>
    <t>2020110010062</t>
  </si>
  <si>
    <t>157 - Realizar 700 intervenciones en Bienes de Interés Cultural de Bogotá</t>
  </si>
  <si>
    <t>1 - Realizar 700 intervenciones en Bienes de Interés Cultural de Bogotá</t>
  </si>
  <si>
    <t>Servicios de restauración del patrimonio cultural material inmueble</t>
  </si>
  <si>
    <t>Restauraciones realizadas</t>
  </si>
  <si>
    <t>16. Acciones de investigación, valoración, recuperación y activación del patrimonio cultural del Distrito Capital de Bogotá</t>
  </si>
  <si>
    <t>129. Bienes de Interés cultural intervenidos</t>
  </si>
  <si>
    <t>11. Ciudades y comunidades sostenibles</t>
  </si>
  <si>
    <t>154 - Implementar una (1) estrategia que permita reconocer y difundir manifestaciones de patrimonio cultural material e inmaterial, para generar conocimiento en la ciudadanía.</t>
  </si>
  <si>
    <t>2 - Realizar un (1) proceso de identificación, valoración y documentación de Bienes de Interés Cultural y espacios públicos patrimoniales</t>
  </si>
  <si>
    <t>Documentos de lineamientos técnicos</t>
  </si>
  <si>
    <t>Documentos de lineamientos técnicos realizados</t>
  </si>
  <si>
    <t>3. Orientar y atender el 100% de las solicitudes de recuperación, protección y conservación del patrimonio cultural del Distrito Capita</t>
  </si>
  <si>
    <t>Servicio de protección del patrimonio arqueológico, antropológico e histórico</t>
  </si>
  <si>
    <t>Actos administrativos generados</t>
  </si>
  <si>
    <t>135 - Porcentaje de solicitudes atendidas para la recuperación y preservación de Bienes de Interés Cultural</t>
  </si>
  <si>
    <t>7639-Consolidación de la capacidad institucional y ciudadana para la territorialización, apropiación, fomento, salvaguardia y divulgación del Patrimonio Cultural en Bogotá</t>
  </si>
  <si>
    <t>133011601210000007639</t>
  </si>
  <si>
    <t>2020110010058</t>
  </si>
  <si>
    <t>153 - Implementar una (1) estrategia de territorialización de la presencia del Museo de Bogotá y de la promoción y difusión de las iniciativas de memoria y patrimonio en 15 localidades de la ciudad, así como construir un espacio generador de contenidos en torno a la historia saberes y haceres que forman parte de patrimonio inmaterial de Bogotá, difundiendo con respeto y claridad a todos los ciudadanos de una forma dinámica e integradora en la que todos sean protagonistas.</t>
  </si>
  <si>
    <t>1 - Implementar una (1) estrategia de territorialización de la presencia del Museo de Bogotá y de la promoción y difusión de las iniciativas de memoria y patrimonio en 15 localidades de la ciudad, así como construir un espacio generador de contenidos en torno a la historia saberes y haceres que forman parte de patrimonio inmaterial de Bogotá, difundiendo con respeto y claridad a todos los ciudadanos de una forma dinámica e integradora en la que todos sean protagonistas.</t>
  </si>
  <si>
    <t>Servicio de promoción de actividades culturales</t>
  </si>
  <si>
    <t>Actividades culturales realizadas en Museos del Ministerio de Cultura</t>
  </si>
  <si>
    <t>13. Oferta cultural para la valoración y divulgación del patrimonio material e inmaterial de la ciudad</t>
  </si>
  <si>
    <t>133. Proyectos e iniciativas colaborativas desarrolladas para la investigación, valoración, difusión y memoria del patrimonio cultural en Bogotá</t>
  </si>
  <si>
    <t>158 - Realizar el 100% de las acciones para el fortalecimiento de los estímulos, apoyos concertados y alianzas estratégicas para dinamizar la estrategia sectorial dirigida a fomentar los procesos culturales, artísticos, patrimoniales</t>
  </si>
  <si>
    <t>2 - Otorgar 250 estímulos, apoyos concertados y alianzas estratégicas para dinamizar la estrategia sectorial dirigida a fomentar los procesos patrimoniales de la ciudad</t>
  </si>
  <si>
    <t>Documentos Investigación</t>
  </si>
  <si>
    <t>Estímulos otorgados</t>
  </si>
  <si>
    <t>124. Número de estímulos otorgados a iniciativas de la ciudadanía en temas de patrimonio cultural</t>
  </si>
  <si>
    <t>152 - Gestionar tres (3) declaratorias de patrimonio cultural inmaterial del orden distrital</t>
  </si>
  <si>
    <t>3 - Gestionar tres (3) declaratorias de patrimonio cultural inmaterial del orden distrital</t>
  </si>
  <si>
    <t>4 - Realizar un (1) proceso de diagnóstico, identificación y documentación de manifestaciones de patrimonio cultural</t>
  </si>
  <si>
    <t>Servicio de salvaguardia al patrimonio inmaterial</t>
  </si>
  <si>
    <t>Procesos de salvaguardia efectiva del patrimonio inmaterial realizados</t>
  </si>
  <si>
    <t>02 - Cambiar nuestros hábitos de vida para reverdecer a Bogotá y adaptarnos y mitigar la crisis climática</t>
  </si>
  <si>
    <t>15 - Intervenir integralmente áreas estratégicas de Bogotá teniendo en cuenta las dinámicas patrimoniales, ambientales, sociales y culturales</t>
  </si>
  <si>
    <t>08 - Cuidado de todas las formas de vida</t>
  </si>
  <si>
    <t>31 - Protección y valoración del patrimonio tangible e intangible en Bogotá y la región</t>
  </si>
  <si>
    <t>7649. Consolidación de los patrimonios como referente de ordenamiento territorial en la ciudad de Bogotá</t>
  </si>
  <si>
    <t>133011602310000007649</t>
  </si>
  <si>
    <t>2020110010055</t>
  </si>
  <si>
    <t>229 - Generar la activación de un (1) parque arqueológico de la Hacienda El Carmen (Usme) integrando borde urbano y rural de Bogotá</t>
  </si>
  <si>
    <t>1 - Generar la activación de un (1) parque arqueológico de la Hacienda El Carmen (Usme) integrando borde urbano y rural de Bogotá</t>
  </si>
  <si>
    <t>Servicio de preservación de los parques y áreas arqueológicaspatrimoniales</t>
  </si>
  <si>
    <t>Parques arqueológicos patrimoniales preservados</t>
  </si>
  <si>
    <t>228 - Formular cuatro (4) instrumentos de planeación territorial en entornos patrimoniales como determinante del ordenamiento territorial de Bogotá</t>
  </si>
  <si>
    <t>2. Formular cuatro (4) instrumentos de planeación territorial en entornos patrimoniales como determinante del ordenamiento territorial de Bogotá.</t>
  </si>
  <si>
    <t>126. Número de instrumentos de gestión del patrimonio urbano formulados</t>
  </si>
  <si>
    <t>231 - Gestionar una (1) declaratoria de Sumapaz como Patrimonio de la Humanidad por la Unesco</t>
  </si>
  <si>
    <t>3 - Gestionar una (1) declaratoria de Sumapaz como Patrimonio de la Humanidad por la Unesco</t>
  </si>
  <si>
    <t>227 - Activación de siete (7) entornos con presencia representativa de patrimonio cultural material e inmaterial a través de procesos de interacción social, artística y cultural</t>
  </si>
  <si>
    <t>4 - Activación de siete (7)  entornos con presencia representativa de patrimonio cultural material e inmaterial a través de procesos de interacción social, artística y cultural</t>
  </si>
  <si>
    <t>Servicio de asistencia técnica en asuntos patrimoniales nacionales e internacionales</t>
  </si>
  <si>
    <t>131. Entornos multiescalares para la preservación y sostenibilidad del patrimonio cultural activados</t>
  </si>
  <si>
    <t>3 - Inspirar confianza y legitimidad para vivir sin miedo y ser epicentro de cultura ciudadana, paz y reconciliación</t>
  </si>
  <si>
    <t xml:space="preserve">23 - Fomentar la auto regulación, regulación mutua, la concertación y el dialogo social generando confianza y convivencia entre la ciudadanía y entre esta y las instituciones </t>
  </si>
  <si>
    <t xml:space="preserve">10 - Cambio cultural y diálogo social </t>
  </si>
  <si>
    <t>42 - Conciencia y cultura ciudadana para la seguridad, la convivencia y la construcción de confianza</t>
  </si>
  <si>
    <t>7612. Recuperación de Columbarios ubicados en el Globo B del Cementerio Central de Bogotá</t>
  </si>
  <si>
    <t>133011603420000007612</t>
  </si>
  <si>
    <t>2020110010032</t>
  </si>
  <si>
    <t>312 - Crear un (1)  espacio que integre dimensiones patrimoniales y de memoria en la ciudad</t>
  </si>
  <si>
    <t>1 - Crear un (1)  espacio que integre dimensiones patrimoniales y de memoria en la ciudad</t>
  </si>
  <si>
    <t>130. Espacios que integren dimensiones patrimoniales y de memoria</t>
  </si>
  <si>
    <t>2 - Realizar 50 talleres participativos con la comunidad y actores sociales</t>
  </si>
  <si>
    <t>5 - Construir Bogotá Región con gobierno abierto, transparente y ciudadanía consciente</t>
  </si>
  <si>
    <t>30 - Incrementar la efectividad de la gestión pública distrital y local.</t>
  </si>
  <si>
    <t xml:space="preserve">15 - Gestión pública efectiva, abierta y transparente </t>
  </si>
  <si>
    <t>56 - Gestión pública efectiva</t>
  </si>
  <si>
    <t>133011605560000007597</t>
  </si>
  <si>
    <t>2020110010078</t>
  </si>
  <si>
    <t>493 - Desarrollar y mantener al 100% la capacidad institucional a través de la mejora en la infraestructura física, tecnológica y de gestión en beneficio de la ciudadanía.</t>
  </si>
  <si>
    <t>1 - Aumentar en 10 puntos el Índice de Desempeño Institucional, mediante la implemntación del Modelo de Gestión y Desempeño</t>
  </si>
  <si>
    <t>Servicio de implementación del Sistema de Gestión</t>
  </si>
  <si>
    <t>19. Procesos de mejoramiento de la gestión institucional y de la infraestructura física y tecnológica de la Entidad</t>
  </si>
  <si>
    <t>137 - Sistema de gestión y control implementado</t>
  </si>
  <si>
    <t>16. Paz, justicia e instituciones sólidas</t>
  </si>
  <si>
    <t>2 - Realizar el 100% de la administración, mantenimiento y adecuación de la infraestuctura institucional</t>
  </si>
  <si>
    <t>Sedes adecuadas</t>
  </si>
  <si>
    <t>128. Adecuación y sostenibilidad del SIG-MIPG implementado</t>
  </si>
  <si>
    <t>539 - Realizar el 100% de las acciones para el fortalecimiento de la comunicación pública</t>
  </si>
  <si>
    <t>3. Implementar el 100% de las estrategias de fortalecimiento de la comunicación pública</t>
  </si>
  <si>
    <t>139 - Estrategias para el fortalecimiento de la comunicación pública realizadas</t>
  </si>
  <si>
    <t>TPIEG(GIH)</t>
  </si>
  <si>
    <t>5. Gestionar 1 etapa de la implementación del Plan Especial de Manejo y Protección PEMP del Centro Histórico de Bogotá</t>
  </si>
  <si>
    <t>2022</t>
  </si>
  <si>
    <t>Sin asociación</t>
  </si>
  <si>
    <t>TPIEG(GIA)</t>
  </si>
  <si>
    <t>Empleabilidad y acceso al trabajo</t>
  </si>
  <si>
    <t>- Participación en escenarios de poder y toma de decisiones</t>
  </si>
  <si>
    <t>1. Equidad de Género</t>
  </si>
  <si>
    <t>TPGE(EOI)</t>
  </si>
  <si>
    <t>- Comunidades Negras, Afrocolombianos y Palenquera (NAP) - Comunidad Raizal - Pueblos y Comunidades Indígenas - Pueblo Rrom o Gitano</t>
  </si>
  <si>
    <t>4. Grupos Étnicos</t>
  </si>
  <si>
    <t xml:space="preserve">7597. Fortalecimiento de la gestión del Instituto Distrital de Patrimonio Cultural de Bogotá </t>
  </si>
  <si>
    <t>Información tomada del seguimiento al Plan Anual de Adquisiciones con corte a junio de 2022</t>
  </si>
  <si>
    <t>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</si>
</sst>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_ * #,##0.00_ ;_ * \-#,##0.00_ ;_ * &quot;-&quot;??_ ;_ @_ "/>
    <numFmt numFmtId="165" formatCode="_ * #,##0_ ;_ * \-#,##0_ ;_ * &quot;-&quot;??_ ;_ @_ "/>
    <numFmt numFmtId="166" formatCode="_ * #,##0_ ;_ * \-#,##0_ ;_ * &quot;-&quot;_ ;_ @_ "/>
    <numFmt numFmtId="167" formatCode="#,##0_ ;\-#,##0\ "/>
    <numFmt numFmtId="168" formatCode="[$-409]d\-mmm\-yy;@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Bahnschrift"/>
      <family val="2"/>
    </font>
    <font>
      <sz val="8"/>
      <name val="Bahnschrift"/>
      <family val="2"/>
    </font>
    <font>
      <b/>
      <sz val="8"/>
      <name val="Bahnschrift"/>
      <family val="2"/>
    </font>
    <font>
      <sz val="9"/>
      <name val="Bahnschrift"/>
      <family val="2"/>
    </font>
    <font>
      <b/>
      <sz val="9"/>
      <name val="Bahnschrift"/>
      <family val="2"/>
    </font>
    <font>
      <b/>
      <sz val="10"/>
      <name val="Bahnschrift"/>
      <family val="2"/>
    </font>
    <font>
      <b/>
      <sz val="12"/>
      <name val="Bahnschrift"/>
      <family val="2"/>
    </font>
    <font>
      <sz val="12"/>
      <name val="Bahnschrift"/>
      <family val="2"/>
    </font>
    <font>
      <b/>
      <sz val="20"/>
      <name val="Bahnschrift"/>
      <family val="2"/>
    </font>
    <font>
      <u/>
      <sz val="10"/>
      <name val="Bahnschrift"/>
      <family val="2"/>
    </font>
    <font>
      <sz val="11"/>
      <name val="Bahnschrift"/>
      <family val="2"/>
    </font>
    <font>
      <u/>
      <sz val="11"/>
      <name val="Bahnschrift"/>
      <family val="2"/>
    </font>
    <font>
      <b/>
      <sz val="11"/>
      <name val="Bahnschrift"/>
      <family val="2"/>
    </font>
    <font>
      <b/>
      <sz val="16"/>
      <name val="Bahnschrift"/>
      <family val="2"/>
    </font>
  </fonts>
  <fills count="12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/>
      <top style="thin">
        <color theme="1" tint="0.24994659260841701"/>
      </top>
      <bottom style="hair">
        <color indexed="64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/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/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/>
      <right/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medium">
        <color theme="1" tint="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/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/>
      <diagonal/>
    </border>
    <border>
      <left style="hair">
        <color indexed="64"/>
      </left>
      <right/>
      <top style="thin">
        <color theme="1" tint="0.24994659260841701"/>
      </top>
      <bottom/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/>
      <diagonal/>
    </border>
    <border>
      <left/>
      <right style="medium">
        <color theme="1" tint="0.24994659260841701"/>
      </right>
      <top style="thin">
        <color theme="1" tint="0.2499465926084170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165" fontId="2" fillId="0" borderId="0" xfId="1" applyNumberFormat="1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166" fontId="6" fillId="0" borderId="0" xfId="1" applyNumberFormat="1" applyFont="1" applyBorder="1" applyAlignment="1">
      <alignment horizontal="center" vertical="center" wrapText="1"/>
    </xf>
    <xf numFmtId="3" fontId="6" fillId="0" borderId="0" xfId="1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 wrapText="1"/>
    </xf>
    <xf numFmtId="166" fontId="7" fillId="2" borderId="3" xfId="1" applyNumberFormat="1" applyFont="1" applyFill="1" applyBorder="1" applyAlignment="1">
      <alignment horizontal="center" vertical="center" wrapText="1"/>
    </xf>
    <xf numFmtId="166" fontId="7" fillId="2" borderId="4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2" xfId="1" applyNumberFormat="1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vertical="center" wrapText="1"/>
    </xf>
    <xf numFmtId="3" fontId="7" fillId="7" borderId="28" xfId="0" applyNumberFormat="1" applyFont="1" applyFill="1" applyBorder="1" applyAlignment="1">
      <alignment horizontal="center" vertical="center" wrapText="1"/>
    </xf>
    <xf numFmtId="3" fontId="7" fillId="7" borderId="29" xfId="0" applyNumberFormat="1" applyFont="1" applyFill="1" applyBorder="1" applyAlignment="1">
      <alignment horizontal="center" vertical="center" wrapText="1"/>
    </xf>
    <xf numFmtId="3" fontId="7" fillId="7" borderId="30" xfId="0" applyNumberFormat="1" applyFont="1" applyFill="1" applyBorder="1" applyAlignment="1">
      <alignment horizontal="center" vertical="center" wrapText="1"/>
    </xf>
    <xf numFmtId="3" fontId="7" fillId="7" borderId="31" xfId="0" applyNumberFormat="1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32" xfId="0" applyFont="1" applyFill="1" applyBorder="1" applyAlignment="1">
      <alignment horizontal="center" vertical="center" wrapText="1"/>
    </xf>
    <xf numFmtId="0" fontId="7" fillId="9" borderId="33" xfId="0" applyFont="1" applyFill="1" applyBorder="1" applyAlignment="1">
      <alignment horizontal="center" vertical="center" wrapText="1"/>
    </xf>
    <xf numFmtId="0" fontId="7" fillId="9" borderId="29" xfId="0" applyFont="1" applyFill="1" applyBorder="1" applyAlignment="1">
      <alignment horizontal="center" vertical="center" wrapText="1"/>
    </xf>
    <xf numFmtId="0" fontId="7" fillId="9" borderId="3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3" fontId="9" fillId="0" borderId="0" xfId="0" applyNumberFormat="1" applyFont="1" applyAlignment="1">
      <alignment horizontal="center" vertical="center" wrapText="1"/>
    </xf>
    <xf numFmtId="3" fontId="8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7" fontId="8" fillId="0" borderId="0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10" borderId="0" xfId="0" applyFont="1" applyFill="1" applyAlignment="1">
      <alignment vertical="center" wrapText="1"/>
    </xf>
    <xf numFmtId="3" fontId="8" fillId="5" borderId="35" xfId="0" applyNumberFormat="1" applyFont="1" applyFill="1" applyBorder="1" applyAlignment="1">
      <alignment horizontal="center" vertical="center" wrapText="1"/>
    </xf>
    <xf numFmtId="3" fontId="8" fillId="5" borderId="36" xfId="1" applyNumberFormat="1" applyFont="1" applyFill="1" applyBorder="1" applyAlignment="1">
      <alignment horizontal="center" vertical="center" wrapText="1"/>
    </xf>
    <xf numFmtId="165" fontId="9" fillId="5" borderId="36" xfId="1" applyNumberFormat="1" applyFont="1" applyFill="1" applyBorder="1" applyAlignment="1">
      <alignment horizontal="center" vertical="center" wrapText="1"/>
    </xf>
    <xf numFmtId="167" fontId="8" fillId="5" borderId="36" xfId="1" applyNumberFormat="1" applyFont="1" applyFill="1" applyBorder="1" applyAlignment="1">
      <alignment horizontal="center" vertical="center" wrapText="1"/>
    </xf>
    <xf numFmtId="0" fontId="8" fillId="11" borderId="38" xfId="0" applyFont="1" applyFill="1" applyBorder="1" applyAlignment="1">
      <alignment horizontal="center" vertical="center" wrapText="1"/>
    </xf>
    <xf numFmtId="0" fontId="8" fillId="11" borderId="3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6" borderId="42" xfId="0" applyFont="1" applyFill="1" applyBorder="1" applyAlignment="1">
      <alignment horizontal="center" vertical="center" wrapText="1"/>
    </xf>
    <xf numFmtId="0" fontId="8" fillId="6" borderId="4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2" fillId="1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6" borderId="47" xfId="0" applyFont="1" applyFill="1" applyBorder="1" applyAlignment="1">
      <alignment vertical="center" wrapText="1"/>
    </xf>
    <xf numFmtId="0" fontId="14" fillId="6" borderId="49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6" borderId="49" xfId="0" applyFont="1" applyFill="1" applyBorder="1" applyAlignment="1">
      <alignment vertical="center" wrapText="1"/>
    </xf>
    <xf numFmtId="0" fontId="14" fillId="6" borderId="49" xfId="0" applyFont="1" applyFill="1" applyBorder="1" applyAlignment="1">
      <alignment vertical="center"/>
    </xf>
    <xf numFmtId="0" fontId="14" fillId="6" borderId="50" xfId="0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2" fillId="5" borderId="24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left" vertical="center" wrapText="1"/>
    </xf>
    <xf numFmtId="0" fontId="2" fillId="5" borderId="25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 wrapText="1"/>
    </xf>
    <xf numFmtId="3" fontId="2" fillId="5" borderId="24" xfId="2" applyNumberFormat="1" applyFont="1" applyFill="1" applyBorder="1" applyAlignment="1">
      <alignment horizontal="center" vertical="center" wrapText="1"/>
    </xf>
    <xf numFmtId="164" fontId="2" fillId="3" borderId="11" xfId="1" applyFont="1" applyFill="1" applyBorder="1" applyAlignment="1">
      <alignment horizontal="center" vertical="center"/>
    </xf>
    <xf numFmtId="164" fontId="2" fillId="3" borderId="12" xfId="1" applyFont="1" applyFill="1" applyBorder="1" applyAlignment="1">
      <alignment horizontal="center" vertical="center"/>
    </xf>
    <xf numFmtId="164" fontId="2" fillId="3" borderId="10" xfId="1" applyFont="1" applyFill="1" applyBorder="1" applyAlignment="1">
      <alignment horizontal="center" vertical="center"/>
    </xf>
    <xf numFmtId="164" fontId="2" fillId="3" borderId="9" xfId="1" applyFont="1" applyFill="1" applyBorder="1" applyAlignment="1">
      <alignment horizontal="center" vertical="center"/>
    </xf>
    <xf numFmtId="164" fontId="2" fillId="3" borderId="8" xfId="1" applyFont="1" applyFill="1" applyBorder="1" applyAlignment="1">
      <alignment horizontal="center" vertical="center"/>
    </xf>
    <xf numFmtId="3" fontId="2" fillId="5" borderId="19" xfId="2" applyNumberFormat="1" applyFont="1" applyFill="1" applyBorder="1" applyAlignment="1">
      <alignment horizontal="center" vertical="center" wrapText="1"/>
    </xf>
    <xf numFmtId="3" fontId="2" fillId="5" borderId="14" xfId="2" applyNumberFormat="1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56" xfId="0" applyFont="1" applyFill="1" applyBorder="1" applyAlignment="1">
      <alignment horizontal="center" vertical="center" wrapText="1"/>
    </xf>
    <xf numFmtId="3" fontId="2" fillId="5" borderId="57" xfId="2" applyNumberFormat="1" applyFont="1" applyFill="1" applyBorder="1" applyAlignment="1">
      <alignment horizontal="center" vertical="center" wrapText="1"/>
    </xf>
    <xf numFmtId="0" fontId="2" fillId="5" borderId="57" xfId="0" applyFont="1" applyFill="1" applyBorder="1" applyAlignment="1">
      <alignment horizontal="left" vertical="center" wrapText="1"/>
    </xf>
    <xf numFmtId="0" fontId="2" fillId="5" borderId="58" xfId="0" applyFont="1" applyFill="1" applyBorder="1" applyAlignment="1">
      <alignment horizontal="left" vertical="center" wrapText="1"/>
    </xf>
    <xf numFmtId="0" fontId="2" fillId="5" borderId="56" xfId="0" applyFont="1" applyFill="1" applyBorder="1" applyAlignment="1">
      <alignment horizontal="left" vertical="center" wrapText="1"/>
    </xf>
    <xf numFmtId="0" fontId="2" fillId="5" borderId="59" xfId="0" applyFont="1" applyFill="1" applyBorder="1" applyAlignment="1">
      <alignment horizontal="left" vertical="center" wrapText="1"/>
    </xf>
    <xf numFmtId="0" fontId="2" fillId="4" borderId="56" xfId="0" applyFont="1" applyFill="1" applyBorder="1" applyAlignment="1">
      <alignment horizontal="left" vertical="center" wrapText="1"/>
    </xf>
    <xf numFmtId="0" fontId="2" fillId="4" borderId="57" xfId="0" applyFont="1" applyFill="1" applyBorder="1" applyAlignment="1">
      <alignment horizontal="left" vertical="center" wrapText="1"/>
    </xf>
    <xf numFmtId="0" fontId="2" fillId="4" borderId="6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right" vertical="center" wrapText="1"/>
    </xf>
    <xf numFmtId="166" fontId="7" fillId="2" borderId="2" xfId="1" applyNumberFormat="1" applyFont="1" applyFill="1" applyBorder="1" applyAlignment="1">
      <alignment horizontal="right" vertical="center" wrapText="1"/>
    </xf>
    <xf numFmtId="166" fontId="7" fillId="2" borderId="7" xfId="1" applyNumberFormat="1" applyFont="1" applyFill="1" applyBorder="1" applyAlignment="1">
      <alignment horizontal="right" vertical="center" wrapText="1"/>
    </xf>
    <xf numFmtId="166" fontId="7" fillId="2" borderId="6" xfId="1" applyNumberFormat="1" applyFont="1" applyFill="1" applyBorder="1" applyAlignment="1">
      <alignment horizontal="right" vertical="center" wrapText="1"/>
    </xf>
    <xf numFmtId="166" fontId="7" fillId="2" borderId="4" xfId="1" applyNumberFormat="1" applyFont="1" applyFill="1" applyBorder="1" applyAlignment="1">
      <alignment horizontal="right" vertical="center" wrapText="1"/>
    </xf>
    <xf numFmtId="166" fontId="7" fillId="2" borderId="5" xfId="1" applyNumberFormat="1" applyFont="1" applyFill="1" applyBorder="1" applyAlignment="1">
      <alignment horizontal="right" vertical="center" wrapText="1"/>
    </xf>
    <xf numFmtId="166" fontId="7" fillId="2" borderId="3" xfId="1" applyNumberFormat="1" applyFont="1" applyFill="1" applyBorder="1" applyAlignment="1">
      <alignment horizontal="right" vertical="center" wrapText="1"/>
    </xf>
    <xf numFmtId="166" fontId="7" fillId="2" borderId="1" xfId="1" applyNumberFormat="1" applyFont="1" applyFill="1" applyBorder="1" applyAlignment="1">
      <alignment horizontal="right" vertical="center" wrapText="1"/>
    </xf>
    <xf numFmtId="3" fontId="7" fillId="2" borderId="2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4" borderId="24" xfId="0" quotePrefix="1" applyFont="1" applyFill="1" applyBorder="1" applyAlignment="1">
      <alignment horizontal="left" vertical="center" wrapText="1"/>
    </xf>
    <xf numFmtId="0" fontId="2" fillId="4" borderId="19" xfId="0" quotePrefix="1" applyFont="1" applyFill="1" applyBorder="1" applyAlignment="1">
      <alignment horizontal="left" vertical="center" wrapText="1"/>
    </xf>
    <xf numFmtId="164" fontId="6" fillId="0" borderId="0" xfId="1" applyFont="1" applyBorder="1" applyAlignment="1">
      <alignment horizontal="center" vertical="center" wrapText="1"/>
    </xf>
    <xf numFmtId="164" fontId="5" fillId="0" borderId="0" xfId="1" applyFont="1" applyAlignment="1">
      <alignment vertical="center"/>
    </xf>
    <xf numFmtId="164" fontId="2" fillId="0" borderId="0" xfId="1" applyFont="1" applyAlignment="1">
      <alignment vertical="center"/>
    </xf>
    <xf numFmtId="164" fontId="1" fillId="0" borderId="0" xfId="1" applyFont="1" applyAlignment="1">
      <alignment horizontal="right"/>
    </xf>
    <xf numFmtId="0" fontId="8" fillId="6" borderId="40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left" vertical="center"/>
    </xf>
    <xf numFmtId="0" fontId="2" fillId="5" borderId="41" xfId="0" applyFont="1" applyFill="1" applyBorder="1" applyAlignment="1">
      <alignment horizontal="left" vertical="center"/>
    </xf>
    <xf numFmtId="0" fontId="2" fillId="5" borderId="39" xfId="0" applyFont="1" applyFill="1" applyBorder="1" applyAlignment="1">
      <alignment horizontal="left" vertical="center"/>
    </xf>
    <xf numFmtId="0" fontId="2" fillId="5" borderId="38" xfId="0" applyFont="1" applyFill="1" applyBorder="1" applyAlignment="1">
      <alignment horizontal="left" vertical="center"/>
    </xf>
    <xf numFmtId="0" fontId="8" fillId="5" borderId="54" xfId="0" applyFont="1" applyFill="1" applyBorder="1" applyAlignment="1">
      <alignment horizontal="left" vertical="center" wrapText="1"/>
    </xf>
    <xf numFmtId="0" fontId="8" fillId="5" borderId="48" xfId="0" applyFont="1" applyFill="1" applyBorder="1" applyAlignment="1">
      <alignment horizontal="left" vertical="center" wrapText="1"/>
    </xf>
    <xf numFmtId="0" fontId="8" fillId="5" borderId="55" xfId="0" applyFont="1" applyFill="1" applyBorder="1" applyAlignment="1">
      <alignment horizontal="left" vertical="center" wrapText="1"/>
    </xf>
    <xf numFmtId="0" fontId="2" fillId="5" borderId="39" xfId="0" quotePrefix="1" applyFont="1" applyFill="1" applyBorder="1" applyAlignment="1">
      <alignment horizontal="left" vertical="center"/>
    </xf>
    <xf numFmtId="0" fontId="2" fillId="5" borderId="36" xfId="0" quotePrefix="1" applyFont="1" applyFill="1" applyBorder="1" applyAlignment="1">
      <alignment horizontal="left" vertical="center"/>
    </xf>
    <xf numFmtId="0" fontId="2" fillId="5" borderId="36" xfId="0" applyFont="1" applyFill="1" applyBorder="1" applyAlignment="1">
      <alignment horizontal="left" vertical="center"/>
    </xf>
    <xf numFmtId="0" fontId="2" fillId="5" borderId="35" xfId="0" applyFont="1" applyFill="1" applyBorder="1" applyAlignment="1">
      <alignment horizontal="left" vertical="center"/>
    </xf>
    <xf numFmtId="0" fontId="2" fillId="0" borderId="5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8" fontId="10" fillId="5" borderId="45" xfId="0" quotePrefix="1" applyNumberFormat="1" applyFont="1" applyFill="1" applyBorder="1" applyAlignment="1">
      <alignment horizontal="center" vertical="center"/>
    </xf>
    <xf numFmtId="168" fontId="10" fillId="5" borderId="44" xfId="0" applyNumberFormat="1" applyFont="1" applyFill="1" applyBorder="1" applyAlignment="1">
      <alignment horizontal="center" vertical="center"/>
    </xf>
    <xf numFmtId="168" fontId="10" fillId="5" borderId="43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8" fontId="9" fillId="5" borderId="41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="" xmlns:a16="http://schemas.microsoft.com/office/drawing/2014/main" id="{13D7E393-02BF-4E7D-9A4D-A46BA28F8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938" y="186304"/>
          <a:ext cx="269654" cy="463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="" xmlns:a16="http://schemas.microsoft.com/office/drawing/2014/main" id="{15EE5517-EC93-48E6-AF09-10DDBD9A3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="" xmlns:a16="http://schemas.microsoft.com/office/drawing/2014/main" id="{AC1DF54A-F3EF-4FE6-AC1E-7B614E746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="" xmlns:a16="http://schemas.microsoft.com/office/drawing/2014/main" id="{32E51E42-E584-4B1D-B653-AA524BBC6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="" xmlns:a16="http://schemas.microsoft.com/office/drawing/2014/main" id="{188FBA6C-A5C1-430A-947B-0FF2EDA0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="" xmlns:a16="http://schemas.microsoft.com/office/drawing/2014/main" id="{F17F833C-95DC-42FA-8A8D-0C1689B64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lando_Arias\2018\PAA\5.Mayo\SEGUIMIENTO_PAA_POAI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4"/>
      <sheetName val="1107"/>
      <sheetName val="1110"/>
      <sheetName val="1112"/>
      <sheetName val="1114"/>
      <sheetName val="Listas"/>
      <sheetName val="Seguimiento_PAA"/>
      <sheetName val="SECOP"/>
      <sheetName val="Hoja1"/>
      <sheetName val="Seguimiento POAI"/>
      <sheetName val="Validación_Conceptos"/>
      <sheetName val="Validación_Componentes"/>
      <sheetName val="Estimación CRP"/>
    </sheetNames>
    <sheetDataSet>
      <sheetData sheetId="0"/>
      <sheetData sheetId="1"/>
      <sheetData sheetId="2"/>
      <sheetData sheetId="3"/>
      <sheetData sheetId="4"/>
      <sheetData sheetId="5">
        <row r="60">
          <cell r="A60" t="str">
            <v>Licitación pública</v>
          </cell>
        </row>
        <row r="61">
          <cell r="A61" t="str">
            <v>Concurso de méritos con precalificación</v>
          </cell>
        </row>
        <row r="62">
          <cell r="A62" t="str">
            <v>Concurso de méritos</v>
          </cell>
        </row>
        <row r="63">
          <cell r="A63" t="str">
            <v>Contratación directa (con ofertas)</v>
          </cell>
        </row>
        <row r="64">
          <cell r="A64" t="str">
            <v>Menor cuantía</v>
          </cell>
        </row>
        <row r="65">
          <cell r="A65" t="str">
            <v>Subasta inversa</v>
          </cell>
        </row>
        <row r="66">
          <cell r="A66" t="str">
            <v>Mínima cuantía</v>
          </cell>
        </row>
        <row r="67">
          <cell r="A67" t="str">
            <v>Contratación directa</v>
          </cell>
        </row>
        <row r="68">
          <cell r="A68" t="str">
            <v>Contratación directa / Contrato Interadministrativo</v>
          </cell>
        </row>
        <row r="69">
          <cell r="A69" t="str">
            <v>Contratación directa / Convenio de Asociación</v>
          </cell>
        </row>
        <row r="70">
          <cell r="A70" t="str">
            <v>Contratación directa / Convenio Interadministrativo</v>
          </cell>
        </row>
        <row r="71">
          <cell r="A71" t="str">
            <v>Contratación directa / Prestación de servicios profesionales y de apoyo a la gestión</v>
          </cell>
        </row>
        <row r="72">
          <cell r="A72" t="str">
            <v>Acuerdo marco de precios</v>
          </cell>
        </row>
        <row r="73">
          <cell r="A73" t="str">
            <v>No aplica</v>
          </cell>
        </row>
        <row r="77">
          <cell r="A77" t="str">
            <v>Juan Fernando Acosta Mirkow (Subdirección de Gestión Corporativa)</v>
          </cell>
        </row>
        <row r="78">
          <cell r="A78" t="str">
            <v>Dorys Patricia Noy (Subdirección de Intervención)</v>
          </cell>
        </row>
        <row r="79">
          <cell r="A79" t="str">
            <v>Margarita Lucía Castañeda Vargas (Subdirección de Divulgación)</v>
          </cell>
        </row>
        <row r="80">
          <cell r="A80" t="str">
            <v>María Victoria Villamil Páez (Subdirección General)</v>
          </cell>
        </row>
        <row r="85">
          <cell r="I85" t="str">
            <v>01-Recursos del Distrito 12-Otros Distrito</v>
          </cell>
        </row>
        <row r="86">
          <cell r="I86" t="str">
            <v>01-Recursos del Distrito 265-Recursos de Balance Plusvalía</v>
          </cell>
        </row>
        <row r="87">
          <cell r="I87" t="str">
            <v>01-Recursos del Distrito 41-Plusvalía</v>
          </cell>
        </row>
        <row r="88">
          <cell r="I88" t="str">
            <v>01-Recursos del Distrito 555-Impuesto al Consumo de Telefonía Móvil</v>
          </cell>
        </row>
        <row r="89">
          <cell r="I89" t="str">
            <v>03-Recursos Administrados 20-Administrados de Destinación Específica</v>
          </cell>
        </row>
        <row r="90">
          <cell r="I90" t="str">
            <v>03-Recursos Administrados 21-Administrados de Libre Destinación</v>
          </cell>
        </row>
        <row r="91">
          <cell r="I91" t="str">
            <v>03-Recursos Administrados 490-Rendimientos Financieros de Libre Destinación</v>
          </cell>
        </row>
        <row r="108">
          <cell r="A108" t="str">
            <v>1024  Formación en patrimonio cultural</v>
          </cell>
        </row>
        <row r="109">
          <cell r="A109" t="str">
            <v>1107. Divulgación y apropiación del patrimonio cultural del Distrito Capital</v>
          </cell>
        </row>
        <row r="110">
          <cell r="A110" t="str">
            <v>1110. Fortalecimiento y desarrollo de la gestión institucional</v>
          </cell>
        </row>
        <row r="111">
          <cell r="A111" t="str">
            <v>1112. Instrumentos de planeación y gestión para la preservación y sostenibilidad del patrimonio cultural</v>
          </cell>
        </row>
        <row r="112">
          <cell r="A112" t="str">
            <v>1114. Intervención y conservación de los bienes muebles e inmuebles en sectores de interés cultural del Distrito Capital</v>
          </cell>
        </row>
        <row r="113">
          <cell r="A113" t="str">
            <v>Funcionamiento Gastos Generales</v>
          </cell>
        </row>
        <row r="114">
          <cell r="A114" t="str">
            <v>Funcionamiento Servicios Personales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56"/>
  <sheetViews>
    <sheetView showGridLines="0" tabSelected="1" zoomScale="80" zoomScaleNormal="80" workbookViewId="0">
      <pane xSplit="7" ySplit="19" topLeftCell="S20" activePane="bottomRight" state="frozen"/>
      <selection pane="topRight" activeCell="G1" sqref="G1"/>
      <selection pane="bottomLeft" activeCell="A20" sqref="A20"/>
      <selection pane="bottomRight" activeCell="D19" sqref="D19"/>
    </sheetView>
  </sheetViews>
  <sheetFormatPr baseColWidth="10" defaultRowHeight="12.75" outlineLevelRow="1" outlineLevelCol="1" x14ac:dyDescent="0.2"/>
  <cols>
    <col min="1" max="1" width="2.28515625" style="1" customWidth="1"/>
    <col min="2" max="2" width="31.7109375" style="1" customWidth="1"/>
    <col min="3" max="3" width="20.42578125" style="2" customWidth="1"/>
    <col min="4" max="4" width="20" style="1" customWidth="1"/>
    <col min="5" max="5" width="23.7109375" style="1" customWidth="1"/>
    <col min="6" max="6" width="26.42578125" style="1" customWidth="1"/>
    <col min="7" max="7" width="23.5703125" style="1" customWidth="1"/>
    <col min="8" max="8" width="24.5703125" style="1" customWidth="1" outlineLevel="1"/>
    <col min="9" max="9" width="26.42578125" style="1" customWidth="1" outlineLevel="1"/>
    <col min="10" max="10" width="26.85546875" style="1" customWidth="1" outlineLevel="1"/>
    <col min="11" max="11" width="26.42578125" style="1" customWidth="1" outlineLevel="1"/>
    <col min="12" max="12" width="27.85546875" style="1" customWidth="1" outlineLevel="1"/>
    <col min="13" max="13" width="17.7109375" style="1" bestFit="1" customWidth="1" outlineLevel="1"/>
    <col min="14" max="14" width="17.140625" style="1" bestFit="1" customWidth="1" outlineLevel="1"/>
    <col min="15" max="15" width="21" style="1" customWidth="1" outlineLevel="1"/>
    <col min="16" max="27" width="17.140625" style="1" bestFit="1" customWidth="1" outlineLevel="1"/>
    <col min="28" max="28" width="18" style="1" customWidth="1" outlineLevel="1"/>
    <col min="29" max="29" width="21" style="1" customWidth="1" outlineLevel="1"/>
    <col min="30" max="16384" width="11.42578125" style="1"/>
  </cols>
  <sheetData>
    <row r="1" spans="2:29" ht="13.5" thickBot="1" x14ac:dyDescent="0.25"/>
    <row r="2" spans="2:29" ht="24" customHeight="1" thickBot="1" x14ac:dyDescent="0.25">
      <c r="B2" s="140"/>
      <c r="C2" s="143" t="s">
        <v>44</v>
      </c>
      <c r="D2" s="144"/>
      <c r="E2" s="144"/>
      <c r="F2" s="144"/>
      <c r="G2" s="144"/>
      <c r="H2" s="35"/>
      <c r="I2" s="35"/>
      <c r="J2" s="35"/>
      <c r="K2" s="35"/>
      <c r="L2" s="35"/>
      <c r="M2" s="68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</row>
    <row r="3" spans="2:29" ht="24" customHeight="1" thickBot="1" x14ac:dyDescent="0.25">
      <c r="B3" s="141"/>
      <c r="C3" s="143" t="s">
        <v>43</v>
      </c>
      <c r="D3" s="144"/>
      <c r="E3" s="144"/>
      <c r="F3" s="144"/>
      <c r="G3" s="144"/>
      <c r="H3" s="35"/>
      <c r="I3" s="35"/>
      <c r="J3" s="35"/>
      <c r="K3" s="35"/>
      <c r="L3" s="35"/>
      <c r="M3" s="68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</row>
    <row r="4" spans="2:29" ht="24" customHeight="1" thickBot="1" x14ac:dyDescent="0.25">
      <c r="B4" s="142"/>
      <c r="C4" s="143" t="s">
        <v>42</v>
      </c>
      <c r="D4" s="144"/>
      <c r="E4" s="144"/>
      <c r="F4" s="144"/>
      <c r="G4" s="144"/>
      <c r="H4" s="35"/>
      <c r="I4" s="35"/>
      <c r="J4" s="35"/>
      <c r="K4" s="35"/>
      <c r="L4" s="35"/>
      <c r="M4" s="68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</row>
    <row r="5" spans="2:29" ht="12.75" customHeight="1" thickBot="1" x14ac:dyDescent="0.25">
      <c r="B5" s="66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2:29" s="56" customFormat="1" ht="15.75" customHeight="1" outlineLevel="1" x14ac:dyDescent="0.2">
      <c r="B6" s="64" t="s">
        <v>41</v>
      </c>
      <c r="C6" s="129" t="s">
        <v>45</v>
      </c>
      <c r="D6" s="129"/>
      <c r="E6" s="129"/>
      <c r="F6" s="129"/>
      <c r="G6" s="130"/>
      <c r="H6" s="58"/>
      <c r="I6" s="58"/>
      <c r="J6" s="57"/>
      <c r="K6" s="57"/>
      <c r="L6" s="57"/>
      <c r="M6" s="57"/>
    </row>
    <row r="7" spans="2:29" s="56" customFormat="1" ht="15.75" customHeight="1" outlineLevel="1" x14ac:dyDescent="0.2">
      <c r="B7" s="60" t="s">
        <v>40</v>
      </c>
      <c r="C7" s="131" t="s">
        <v>46</v>
      </c>
      <c r="D7" s="131" t="s">
        <v>46</v>
      </c>
      <c r="E7" s="131" t="s">
        <v>46</v>
      </c>
      <c r="F7" s="131" t="s">
        <v>46</v>
      </c>
      <c r="G7" s="132" t="s">
        <v>46</v>
      </c>
      <c r="H7" s="58"/>
      <c r="I7" s="58"/>
      <c r="J7" s="57"/>
      <c r="K7" s="57"/>
      <c r="L7" s="57"/>
      <c r="M7" s="57"/>
    </row>
    <row r="8" spans="2:29" s="56" customFormat="1" ht="15.75" customHeight="1" outlineLevel="1" x14ac:dyDescent="0.2">
      <c r="B8" s="63" t="s">
        <v>39</v>
      </c>
      <c r="C8" s="131" t="s">
        <v>47</v>
      </c>
      <c r="D8" s="131" t="s">
        <v>48</v>
      </c>
      <c r="E8" s="131" t="s">
        <v>48</v>
      </c>
      <c r="F8" s="131" t="s">
        <v>48</v>
      </c>
      <c r="G8" s="132" t="s">
        <v>48</v>
      </c>
      <c r="H8" s="58"/>
      <c r="I8" s="58"/>
      <c r="J8" s="57"/>
      <c r="K8" s="57"/>
      <c r="L8" s="57"/>
      <c r="M8" s="57"/>
    </row>
    <row r="9" spans="2:29" s="56" customFormat="1" ht="23.25" customHeight="1" outlineLevel="1" x14ac:dyDescent="0.2">
      <c r="B9" s="62" t="s">
        <v>38</v>
      </c>
      <c r="C9" s="131" t="s">
        <v>49</v>
      </c>
      <c r="D9" s="131" t="s">
        <v>49</v>
      </c>
      <c r="E9" s="131" t="s">
        <v>49</v>
      </c>
      <c r="F9" s="131" t="s">
        <v>49</v>
      </c>
      <c r="G9" s="132" t="s">
        <v>49</v>
      </c>
      <c r="H9" s="58"/>
      <c r="I9" s="58"/>
      <c r="J9" s="57"/>
      <c r="K9" s="57"/>
      <c r="L9" s="57"/>
      <c r="M9" s="57"/>
    </row>
    <row r="10" spans="2:29" s="56" customFormat="1" ht="15.75" customHeight="1" outlineLevel="1" x14ac:dyDescent="0.2">
      <c r="B10" s="62" t="s">
        <v>37</v>
      </c>
      <c r="C10" s="131" t="s">
        <v>50</v>
      </c>
      <c r="D10" s="131" t="s">
        <v>50</v>
      </c>
      <c r="E10" s="131" t="s">
        <v>50</v>
      </c>
      <c r="F10" s="131" t="s">
        <v>50</v>
      </c>
      <c r="G10" s="132" t="s">
        <v>50</v>
      </c>
      <c r="H10" s="58"/>
      <c r="I10" s="58"/>
      <c r="J10" s="57"/>
      <c r="K10" s="57"/>
      <c r="L10" s="57"/>
      <c r="M10" s="57"/>
    </row>
    <row r="11" spans="2:29" s="56" customFormat="1" ht="32.25" customHeight="1" outlineLevel="1" x14ac:dyDescent="0.2">
      <c r="B11" s="60" t="s">
        <v>36</v>
      </c>
      <c r="C11" s="133" t="s">
        <v>51</v>
      </c>
      <c r="D11" s="134"/>
      <c r="E11" s="134"/>
      <c r="F11" s="134"/>
      <c r="G11" s="135"/>
      <c r="H11" s="58"/>
      <c r="I11" s="58"/>
      <c r="J11" s="61"/>
      <c r="K11" s="61"/>
      <c r="L11" s="61"/>
      <c r="M11" s="61"/>
    </row>
    <row r="12" spans="2:29" s="56" customFormat="1" ht="15.75" customHeight="1" outlineLevel="1" x14ac:dyDescent="0.2">
      <c r="B12" s="60" t="s">
        <v>35</v>
      </c>
      <c r="C12" s="136" t="s">
        <v>52</v>
      </c>
      <c r="D12" s="131" t="s">
        <v>52</v>
      </c>
      <c r="E12" s="131" t="s">
        <v>52</v>
      </c>
      <c r="F12" s="131" t="s">
        <v>52</v>
      </c>
      <c r="G12" s="132" t="s">
        <v>52</v>
      </c>
      <c r="H12" s="58"/>
      <c r="I12" s="58"/>
      <c r="J12" s="57"/>
      <c r="K12" s="57"/>
      <c r="L12" s="57"/>
      <c r="M12" s="57"/>
    </row>
    <row r="13" spans="2:29" s="56" customFormat="1" ht="15.75" customHeight="1" outlineLevel="1" thickBot="1" x14ac:dyDescent="0.25">
      <c r="B13" s="59" t="s">
        <v>34</v>
      </c>
      <c r="C13" s="137" t="s">
        <v>53</v>
      </c>
      <c r="D13" s="138">
        <v>2020110010174</v>
      </c>
      <c r="E13" s="138">
        <v>2020110010174</v>
      </c>
      <c r="F13" s="138">
        <v>2020110010174</v>
      </c>
      <c r="G13" s="139">
        <v>2020110010174</v>
      </c>
      <c r="H13" s="58"/>
      <c r="I13" s="58"/>
      <c r="J13" s="57"/>
      <c r="K13" s="57"/>
      <c r="L13" s="57"/>
      <c r="M13" s="57"/>
    </row>
    <row r="14" spans="2:29" s="43" customFormat="1" ht="15.75" customHeight="1" outlineLevel="1" thickBot="1" x14ac:dyDescent="0.25">
      <c r="B14" s="55"/>
      <c r="C14" s="54"/>
      <c r="D14" s="54"/>
      <c r="E14" s="54"/>
      <c r="F14" s="54"/>
      <c r="G14" s="54"/>
      <c r="H14" s="53"/>
      <c r="I14" s="53"/>
      <c r="J14" s="53"/>
      <c r="K14" s="53"/>
      <c r="L14" s="53"/>
      <c r="M14" s="53"/>
    </row>
    <row r="15" spans="2:29" s="43" customFormat="1" ht="22.5" customHeight="1" outlineLevel="1" x14ac:dyDescent="0.2">
      <c r="B15" s="52" t="s">
        <v>33</v>
      </c>
      <c r="C15" s="145" t="s">
        <v>158</v>
      </c>
      <c r="D15" s="146"/>
      <c r="E15" s="147"/>
      <c r="F15" s="51" t="s">
        <v>32</v>
      </c>
      <c r="G15" s="149" t="s">
        <v>169</v>
      </c>
      <c r="H15" s="50"/>
      <c r="I15" s="50"/>
      <c r="J15" s="50"/>
      <c r="K15" s="50"/>
      <c r="L15" s="50"/>
      <c r="M15" s="50"/>
    </row>
    <row r="16" spans="2:29" s="43" customFormat="1" ht="30" x14ac:dyDescent="0.2">
      <c r="B16" s="127" t="s">
        <v>31</v>
      </c>
      <c r="C16" s="49" t="s">
        <v>17</v>
      </c>
      <c r="D16" s="49" t="s">
        <v>30</v>
      </c>
      <c r="E16" s="49" t="s">
        <v>29</v>
      </c>
      <c r="F16" s="49" t="s">
        <v>28</v>
      </c>
      <c r="G16" s="48" t="s">
        <v>15</v>
      </c>
      <c r="H16" s="37"/>
      <c r="I16" s="37"/>
      <c r="J16" s="37"/>
      <c r="K16" s="37"/>
      <c r="L16" s="37"/>
      <c r="M16" s="37"/>
      <c r="AC16" s="11"/>
    </row>
    <row r="17" spans="2:29" s="43" customFormat="1" ht="15.75" thickBot="1" x14ac:dyDescent="0.25">
      <c r="B17" s="128"/>
      <c r="C17" s="47">
        <v>0</v>
      </c>
      <c r="D17" s="46"/>
      <c r="E17" s="46"/>
      <c r="F17" s="45">
        <f>D17-E17</f>
        <v>0</v>
      </c>
      <c r="G17" s="44">
        <f>+C17+F17</f>
        <v>0</v>
      </c>
      <c r="H17" s="37"/>
      <c r="I17" s="37"/>
      <c r="J17" s="37"/>
      <c r="K17" s="37"/>
      <c r="L17" s="37"/>
      <c r="M17" s="37"/>
      <c r="AC17" s="11"/>
    </row>
    <row r="18" spans="2:29" s="35" customFormat="1" ht="15.75" customHeight="1" thickBot="1" x14ac:dyDescent="0.25">
      <c r="B18" s="42"/>
      <c r="C18" s="41"/>
      <c r="D18" s="40"/>
      <c r="E18" s="40"/>
      <c r="F18" s="39"/>
      <c r="G18" s="38"/>
      <c r="H18" s="37"/>
      <c r="I18" s="37"/>
      <c r="J18" s="37"/>
      <c r="K18" s="37"/>
      <c r="L18" s="37"/>
      <c r="M18" s="37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11"/>
    </row>
    <row r="19" spans="2:29" ht="39" thickBot="1" x14ac:dyDescent="0.25">
      <c r="B19" s="34" t="s">
        <v>27</v>
      </c>
      <c r="C19" s="33" t="s">
        <v>26</v>
      </c>
      <c r="D19" s="32" t="s">
        <v>25</v>
      </c>
      <c r="E19" s="31" t="s">
        <v>24</v>
      </c>
      <c r="F19" s="32" t="s">
        <v>23</v>
      </c>
      <c r="G19" s="31" t="s">
        <v>22</v>
      </c>
      <c r="H19" s="30" t="s">
        <v>21</v>
      </c>
      <c r="I19" s="29" t="s">
        <v>20</v>
      </c>
      <c r="J19" s="28" t="s">
        <v>19</v>
      </c>
      <c r="K19" s="27" t="s">
        <v>18</v>
      </c>
      <c r="L19" s="23" t="s">
        <v>17</v>
      </c>
      <c r="M19" s="23" t="s">
        <v>16</v>
      </c>
      <c r="N19" s="23" t="s">
        <v>15</v>
      </c>
      <c r="O19" s="26" t="s">
        <v>14</v>
      </c>
      <c r="P19" s="25" t="s">
        <v>13</v>
      </c>
      <c r="Q19" s="25" t="s">
        <v>12</v>
      </c>
      <c r="R19" s="25" t="s">
        <v>11</v>
      </c>
      <c r="S19" s="25" t="s">
        <v>10</v>
      </c>
      <c r="T19" s="25" t="s">
        <v>9</v>
      </c>
      <c r="U19" s="25" t="s">
        <v>8</v>
      </c>
      <c r="V19" s="25" t="s">
        <v>7</v>
      </c>
      <c r="W19" s="25" t="s">
        <v>6</v>
      </c>
      <c r="X19" s="25" t="s">
        <v>5</v>
      </c>
      <c r="Y19" s="25" t="s">
        <v>4</v>
      </c>
      <c r="Z19" s="24" t="s">
        <v>3</v>
      </c>
      <c r="AA19" s="23" t="s">
        <v>2</v>
      </c>
      <c r="AB19" s="23" t="s">
        <v>1</v>
      </c>
      <c r="AC19" s="11"/>
    </row>
    <row r="20" spans="2:29" ht="34.5" customHeight="1" x14ac:dyDescent="0.2">
      <c r="B20" s="98" t="s">
        <v>54</v>
      </c>
      <c r="C20" s="83" t="s">
        <v>55</v>
      </c>
      <c r="D20" s="69" t="s">
        <v>56</v>
      </c>
      <c r="E20" s="69" t="s">
        <v>57</v>
      </c>
      <c r="F20" s="70" t="s">
        <v>58</v>
      </c>
      <c r="G20" s="71" t="s">
        <v>59</v>
      </c>
      <c r="H20" s="72" t="s">
        <v>60</v>
      </c>
      <c r="I20" s="73" t="s">
        <v>159</v>
      </c>
      <c r="J20" s="74" t="s">
        <v>159</v>
      </c>
      <c r="K20" s="75" t="s">
        <v>159</v>
      </c>
      <c r="L20" s="84">
        <v>0</v>
      </c>
      <c r="M20" s="84">
        <v>0</v>
      </c>
      <c r="N20" s="84">
        <f>+L20-M20</f>
        <v>0</v>
      </c>
      <c r="O20" s="85">
        <v>0</v>
      </c>
      <c r="P20" s="84">
        <v>0</v>
      </c>
      <c r="Q20" s="84">
        <v>0</v>
      </c>
      <c r="R20" s="84">
        <v>0</v>
      </c>
      <c r="S20" s="84">
        <v>0</v>
      </c>
      <c r="T20" s="84">
        <v>0</v>
      </c>
      <c r="U20" s="84"/>
      <c r="V20" s="84"/>
      <c r="W20" s="84"/>
      <c r="X20" s="84"/>
      <c r="Y20" s="84"/>
      <c r="Z20" s="86"/>
      <c r="AA20" s="87">
        <f>SUM(O20:Z20)</f>
        <v>0</v>
      </c>
      <c r="AB20" s="88">
        <f>N20-AA20</f>
        <v>0</v>
      </c>
    </row>
    <row r="21" spans="2:29" ht="34.5" customHeight="1" x14ac:dyDescent="0.2">
      <c r="B21" s="99" t="s">
        <v>54</v>
      </c>
      <c r="C21" s="89" t="s">
        <v>55</v>
      </c>
      <c r="D21" s="76" t="s">
        <v>62</v>
      </c>
      <c r="E21" s="76" t="s">
        <v>63</v>
      </c>
      <c r="F21" s="77" t="s">
        <v>58</v>
      </c>
      <c r="G21" s="78" t="s">
        <v>59</v>
      </c>
      <c r="H21" s="79" t="s">
        <v>60</v>
      </c>
      <c r="I21" s="80" t="s">
        <v>159</v>
      </c>
      <c r="J21" s="81" t="s">
        <v>159</v>
      </c>
      <c r="K21" s="82" t="s">
        <v>159</v>
      </c>
      <c r="L21" s="84">
        <v>0</v>
      </c>
      <c r="M21" s="84">
        <v>0</v>
      </c>
      <c r="N21" s="84">
        <f>+L21-M21</f>
        <v>0</v>
      </c>
      <c r="O21" s="85">
        <v>0</v>
      </c>
      <c r="P21" s="84">
        <v>0</v>
      </c>
      <c r="Q21" s="84">
        <v>0</v>
      </c>
      <c r="R21" s="84">
        <v>0</v>
      </c>
      <c r="S21" s="84">
        <v>0</v>
      </c>
      <c r="T21" s="84">
        <v>0</v>
      </c>
      <c r="U21" s="84"/>
      <c r="V21" s="84"/>
      <c r="W21" s="84"/>
      <c r="X21" s="84"/>
      <c r="Y21" s="84"/>
      <c r="Z21" s="86"/>
      <c r="AA21" s="87">
        <f>SUM(O21:Z21)</f>
        <v>0</v>
      </c>
      <c r="AB21" s="88">
        <f>N21-AA21</f>
        <v>0</v>
      </c>
    </row>
    <row r="22" spans="2:29" ht="34.5" customHeight="1" x14ac:dyDescent="0.2">
      <c r="B22" s="99" t="s">
        <v>54</v>
      </c>
      <c r="C22" s="89" t="s">
        <v>64</v>
      </c>
      <c r="D22" s="76" t="s">
        <v>65</v>
      </c>
      <c r="E22" s="76" t="s">
        <v>66</v>
      </c>
      <c r="F22" s="77" t="s">
        <v>58</v>
      </c>
      <c r="G22" s="78" t="s">
        <v>67</v>
      </c>
      <c r="H22" s="79" t="s">
        <v>60</v>
      </c>
      <c r="I22" s="80" t="s">
        <v>159</v>
      </c>
      <c r="J22" s="81" t="s">
        <v>159</v>
      </c>
      <c r="K22" s="82" t="s">
        <v>159</v>
      </c>
      <c r="L22" s="84">
        <v>0</v>
      </c>
      <c r="M22" s="84">
        <v>0</v>
      </c>
      <c r="N22" s="84">
        <f>+L22-M22</f>
        <v>0</v>
      </c>
      <c r="O22" s="85">
        <v>0</v>
      </c>
      <c r="P22" s="84">
        <v>0</v>
      </c>
      <c r="Q22" s="84">
        <v>0</v>
      </c>
      <c r="R22" s="84">
        <v>0</v>
      </c>
      <c r="S22" s="84">
        <v>0</v>
      </c>
      <c r="T22" s="84">
        <v>0</v>
      </c>
      <c r="U22" s="84"/>
      <c r="V22" s="84"/>
      <c r="W22" s="84"/>
      <c r="X22" s="84"/>
      <c r="Y22" s="84"/>
      <c r="Z22" s="86"/>
      <c r="AA22" s="87">
        <f>SUM(O22:Z22)</f>
        <v>0</v>
      </c>
      <c r="AB22" s="88">
        <f>N22-AA22</f>
        <v>0</v>
      </c>
    </row>
    <row r="23" spans="2:29" ht="34.5" customHeight="1" x14ac:dyDescent="0.2">
      <c r="B23" s="99"/>
      <c r="C23" s="89"/>
      <c r="D23" s="76"/>
      <c r="E23" s="76"/>
      <c r="F23" s="77"/>
      <c r="G23" s="78"/>
      <c r="H23" s="79"/>
      <c r="I23" s="80"/>
      <c r="J23" s="81"/>
      <c r="K23" s="82"/>
      <c r="L23" s="84"/>
      <c r="M23" s="84"/>
      <c r="N23" s="84"/>
      <c r="O23" s="85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6"/>
      <c r="AA23" s="87">
        <f>SUM(O23:Z23)</f>
        <v>0</v>
      </c>
      <c r="AB23" s="88">
        <f>N23-AA23</f>
        <v>0</v>
      </c>
    </row>
    <row r="24" spans="2:29" ht="34.5" customHeight="1" thickBot="1" x14ac:dyDescent="0.25">
      <c r="B24" s="100"/>
      <c r="C24" s="90"/>
      <c r="D24" s="91"/>
      <c r="E24" s="91"/>
      <c r="F24" s="92"/>
      <c r="G24" s="93"/>
      <c r="H24" s="94"/>
      <c r="I24" s="95"/>
      <c r="J24" s="96"/>
      <c r="K24" s="97"/>
      <c r="L24" s="84"/>
      <c r="M24" s="84"/>
      <c r="N24" s="84"/>
      <c r="O24" s="85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6"/>
      <c r="AA24" s="87">
        <f>SUM(O24:Z24)</f>
        <v>0</v>
      </c>
      <c r="AB24" s="88">
        <f>N24-AA24</f>
        <v>0</v>
      </c>
    </row>
    <row r="25" spans="2:29" s="11" customFormat="1" ht="31.5" customHeight="1" thickBot="1" x14ac:dyDescent="0.25">
      <c r="B25" s="22" t="s">
        <v>0</v>
      </c>
      <c r="C25" s="21"/>
      <c r="D25" s="20"/>
      <c r="E25" s="19"/>
      <c r="F25" s="18"/>
      <c r="G25" s="16"/>
      <c r="H25" s="17"/>
      <c r="I25" s="16"/>
      <c r="J25" s="15"/>
      <c r="K25" s="14"/>
      <c r="L25" s="13">
        <f t="shared" ref="L25:AB25" si="0">SUBTOTAL(9,L20:L24)</f>
        <v>0</v>
      </c>
      <c r="M25" s="13">
        <f t="shared" si="0"/>
        <v>0</v>
      </c>
      <c r="N25" s="13">
        <f t="shared" si="0"/>
        <v>0</v>
      </c>
      <c r="O25" s="13">
        <f t="shared" si="0"/>
        <v>0</v>
      </c>
      <c r="P25" s="13">
        <f t="shared" si="0"/>
        <v>0</v>
      </c>
      <c r="Q25" s="13">
        <f t="shared" si="0"/>
        <v>0</v>
      </c>
      <c r="R25" s="13">
        <f t="shared" si="0"/>
        <v>0</v>
      </c>
      <c r="S25" s="13">
        <f t="shared" si="0"/>
        <v>0</v>
      </c>
      <c r="T25" s="13">
        <f t="shared" si="0"/>
        <v>0</v>
      </c>
      <c r="U25" s="13">
        <f t="shared" si="0"/>
        <v>0</v>
      </c>
      <c r="V25" s="13">
        <f t="shared" si="0"/>
        <v>0</v>
      </c>
      <c r="W25" s="13">
        <f t="shared" si="0"/>
        <v>0</v>
      </c>
      <c r="X25" s="13">
        <f t="shared" si="0"/>
        <v>0</v>
      </c>
      <c r="Y25" s="13">
        <f t="shared" si="0"/>
        <v>0</v>
      </c>
      <c r="Z25" s="13">
        <f t="shared" si="0"/>
        <v>0</v>
      </c>
      <c r="AA25" s="13">
        <f t="shared" si="0"/>
        <v>0</v>
      </c>
      <c r="AB25" s="12">
        <f t="shared" si="0"/>
        <v>0</v>
      </c>
    </row>
    <row r="26" spans="2:29" s="7" customFormat="1" x14ac:dyDescent="0.2">
      <c r="B26" s="148" t="s">
        <v>168</v>
      </c>
      <c r="C26" s="9"/>
      <c r="D26" s="1"/>
      <c r="E26" s="8"/>
      <c r="F26" s="8"/>
      <c r="G26" s="8"/>
      <c r="H26" s="8"/>
      <c r="I26" s="8"/>
      <c r="J26" s="8"/>
      <c r="K26" s="8"/>
      <c r="L26" s="8"/>
      <c r="M26" s="8"/>
    </row>
    <row r="27" spans="2:29" s="7" customFormat="1" x14ac:dyDescent="0.2">
      <c r="B27" s="10"/>
      <c r="C27" s="9"/>
      <c r="D27" s="1"/>
      <c r="E27" s="8"/>
      <c r="F27" s="8"/>
      <c r="G27" s="8"/>
      <c r="H27" s="8"/>
      <c r="I27" s="8"/>
      <c r="J27" s="8"/>
      <c r="K27" s="8"/>
      <c r="L27" s="8"/>
      <c r="M27" s="8"/>
    </row>
    <row r="28" spans="2:29" x14ac:dyDescent="0.2">
      <c r="B28" s="4"/>
      <c r="C28" s="3"/>
    </row>
    <row r="29" spans="2:29" x14ac:dyDescent="0.2">
      <c r="C29" s="3"/>
    </row>
    <row r="30" spans="2:29" x14ac:dyDescent="0.2">
      <c r="C30" s="3"/>
    </row>
    <row r="31" spans="2:29" x14ac:dyDescent="0.2">
      <c r="C31" s="3"/>
    </row>
    <row r="32" spans="2:29" x14ac:dyDescent="0.2">
      <c r="C32" s="3"/>
    </row>
    <row r="33" spans="2:9" x14ac:dyDescent="0.2">
      <c r="C33" s="3"/>
    </row>
    <row r="34" spans="2:9" x14ac:dyDescent="0.2">
      <c r="C34" s="3"/>
    </row>
    <row r="35" spans="2:9" x14ac:dyDescent="0.2">
      <c r="B35" s="4"/>
      <c r="D35" s="3"/>
    </row>
    <row r="36" spans="2:9" x14ac:dyDescent="0.2">
      <c r="B36" s="4"/>
      <c r="D36" s="3"/>
    </row>
    <row r="37" spans="2:9" x14ac:dyDescent="0.2">
      <c r="B37" s="6"/>
      <c r="C37" s="3"/>
      <c r="D37" s="3"/>
    </row>
    <row r="38" spans="2:9" x14ac:dyDescent="0.2">
      <c r="B38" s="4"/>
      <c r="C38" s="3"/>
      <c r="D38" s="3"/>
      <c r="G38" s="5"/>
      <c r="H38" s="5"/>
      <c r="I38" s="5"/>
    </row>
    <row r="39" spans="2:9" x14ac:dyDescent="0.2">
      <c r="B39" s="4"/>
    </row>
    <row r="40" spans="2:9" x14ac:dyDescent="0.2">
      <c r="C40" s="3"/>
      <c r="D40" s="3"/>
    </row>
    <row r="41" spans="2:9" x14ac:dyDescent="0.2">
      <c r="B41" s="4"/>
    </row>
    <row r="42" spans="2:9" x14ac:dyDescent="0.2">
      <c r="B42" s="4"/>
    </row>
    <row r="43" spans="2:9" x14ac:dyDescent="0.2">
      <c r="B43" s="4"/>
    </row>
    <row r="44" spans="2:9" x14ac:dyDescent="0.2">
      <c r="B44" s="4"/>
    </row>
    <row r="45" spans="2:9" x14ac:dyDescent="0.2">
      <c r="B45" s="4"/>
    </row>
    <row r="46" spans="2:9" x14ac:dyDescent="0.2">
      <c r="B46" s="4"/>
      <c r="C46" s="3"/>
    </row>
    <row r="47" spans="2:9" x14ac:dyDescent="0.2">
      <c r="B47" s="4"/>
      <c r="C47" s="3"/>
    </row>
    <row r="48" spans="2:9" x14ac:dyDescent="0.2">
      <c r="B48" s="4"/>
      <c r="C48" s="3"/>
    </row>
    <row r="49" spans="2:3" x14ac:dyDescent="0.2">
      <c r="B49" s="4"/>
      <c r="C49" s="3"/>
    </row>
    <row r="50" spans="2:3" x14ac:dyDescent="0.2">
      <c r="B50" s="4"/>
      <c r="C50" s="3"/>
    </row>
    <row r="51" spans="2:3" x14ac:dyDescent="0.2">
      <c r="B51" s="4"/>
      <c r="C51" s="3"/>
    </row>
    <row r="52" spans="2:3" x14ac:dyDescent="0.2">
      <c r="B52" s="4"/>
      <c r="C52" s="3"/>
    </row>
    <row r="53" spans="2:3" x14ac:dyDescent="0.2">
      <c r="B53" s="4"/>
      <c r="C53" s="3"/>
    </row>
    <row r="54" spans="2:3" x14ac:dyDescent="0.2">
      <c r="B54" s="4"/>
      <c r="C54" s="3"/>
    </row>
    <row r="55" spans="2:3" x14ac:dyDescent="0.2">
      <c r="B55" s="4"/>
      <c r="C55" s="3"/>
    </row>
    <row r="56" spans="2:3" x14ac:dyDescent="0.2">
      <c r="B56" s="4"/>
      <c r="C56" s="3"/>
    </row>
  </sheetData>
  <autoFilter ref="B19:AC24"/>
  <mergeCells count="14">
    <mergeCell ref="B2:B4"/>
    <mergeCell ref="C2:G2"/>
    <mergeCell ref="C3:G3"/>
    <mergeCell ref="C4:G4"/>
    <mergeCell ref="C15:E15"/>
    <mergeCell ref="B16:B17"/>
    <mergeCell ref="C6:G6"/>
    <mergeCell ref="C7:G7"/>
    <mergeCell ref="C8:G8"/>
    <mergeCell ref="C9:G9"/>
    <mergeCell ref="C10:G10"/>
    <mergeCell ref="C11:G11"/>
    <mergeCell ref="C12:G12"/>
    <mergeCell ref="C13:G13"/>
  </mergeCells>
  <conditionalFormatting sqref="M19:N19 AA19:AB19">
    <cfRule type="cellIs" dxfId="77" priority="13" operator="lessThan">
      <formula>0</formula>
    </cfRule>
    <cfRule type="cellIs" dxfId="76" priority="14" operator="lessThan">
      <formula>0</formula>
    </cfRule>
  </conditionalFormatting>
  <conditionalFormatting sqref="AB20">
    <cfRule type="cellIs" dxfId="75" priority="11" operator="lessThan">
      <formula>0</formula>
    </cfRule>
    <cfRule type="cellIs" dxfId="74" priority="12" operator="lessThan">
      <formula>0</formula>
    </cfRule>
  </conditionalFormatting>
  <conditionalFormatting sqref="AB21">
    <cfRule type="cellIs" dxfId="73" priority="9" operator="lessThan">
      <formula>0</formula>
    </cfRule>
    <cfRule type="cellIs" dxfId="72" priority="10" operator="lessThan">
      <formula>0</formula>
    </cfRule>
  </conditionalFormatting>
  <conditionalFormatting sqref="AB22">
    <cfRule type="cellIs" dxfId="71" priority="7" operator="lessThan">
      <formula>0</formula>
    </cfRule>
    <cfRule type="cellIs" dxfId="70" priority="8" operator="lessThan">
      <formula>0</formula>
    </cfRule>
  </conditionalFormatting>
  <conditionalFormatting sqref="AB23">
    <cfRule type="cellIs" dxfId="69" priority="5" operator="lessThan">
      <formula>0</formula>
    </cfRule>
    <cfRule type="cellIs" dxfId="68" priority="6" operator="lessThan">
      <formula>0</formula>
    </cfRule>
  </conditionalFormatting>
  <conditionalFormatting sqref="AB24">
    <cfRule type="cellIs" dxfId="67" priority="3" operator="lessThan">
      <formula>0</formula>
    </cfRule>
    <cfRule type="cellIs" dxfId="66" priority="4" operator="lessThan">
      <formula>0</formula>
    </cfRule>
  </conditionalFormatting>
  <conditionalFormatting sqref="L19">
    <cfRule type="cellIs" dxfId="65" priority="1" operator="lessThan">
      <formula>0</formula>
    </cfRule>
    <cfRule type="cellIs" dxfId="64" priority="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91" fitToWidth="2" fitToHeight="2" orientation="landscape" r:id="rId1"/>
  <headerFooter alignWithMargins="0">
    <oddFooter>&amp;LVersión 2. 18/03/2022</oddFooter>
  </headerFooter>
  <rowBreaks count="1" manualBreakCount="1">
    <brk id="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56"/>
  <sheetViews>
    <sheetView showGridLines="0" zoomScale="80" zoomScaleNormal="80" workbookViewId="0">
      <pane xSplit="7" ySplit="19" topLeftCell="H20" activePane="bottomRight" state="frozen"/>
      <selection pane="topRight" activeCell="G1" sqref="G1"/>
      <selection pane="bottomLeft" activeCell="A20" sqref="A20"/>
      <selection pane="bottomRight" activeCell="G15" sqref="G15"/>
    </sheetView>
  </sheetViews>
  <sheetFormatPr baseColWidth="10" defaultRowHeight="12.75" outlineLevelRow="1" x14ac:dyDescent="0.2"/>
  <cols>
    <col min="1" max="1" width="2.28515625" style="1" customWidth="1"/>
    <col min="2" max="2" width="31.7109375" style="1" customWidth="1"/>
    <col min="3" max="3" width="20.42578125" style="2" customWidth="1"/>
    <col min="4" max="4" width="20" style="1" customWidth="1"/>
    <col min="5" max="5" width="23.7109375" style="1" customWidth="1"/>
    <col min="6" max="6" width="26.42578125" style="1" customWidth="1"/>
    <col min="7" max="7" width="23.5703125" style="1" customWidth="1"/>
    <col min="8" max="8" width="24.5703125" style="1" customWidth="1"/>
    <col min="9" max="11" width="16.42578125" style="1" customWidth="1"/>
    <col min="12" max="12" width="27.85546875" style="1" customWidth="1"/>
    <col min="13" max="13" width="17.7109375" style="1" bestFit="1" customWidth="1"/>
    <col min="14" max="14" width="17.140625" style="1" bestFit="1" customWidth="1"/>
    <col min="15" max="15" width="21" style="1" customWidth="1"/>
    <col min="16" max="27" width="17.140625" style="1" bestFit="1" customWidth="1"/>
    <col min="28" max="28" width="18" style="1" customWidth="1"/>
    <col min="29" max="29" width="21" style="1" customWidth="1"/>
    <col min="31" max="16384" width="11.42578125" style="1"/>
  </cols>
  <sheetData>
    <row r="1" spans="2:29" ht="13.5" thickBot="1" x14ac:dyDescent="0.25"/>
    <row r="2" spans="2:29" ht="24" customHeight="1" thickBot="1" x14ac:dyDescent="0.25">
      <c r="B2" s="140"/>
      <c r="C2" s="143" t="s">
        <v>44</v>
      </c>
      <c r="D2" s="144"/>
      <c r="E2" s="144"/>
      <c r="F2" s="144"/>
      <c r="G2" s="144"/>
      <c r="H2" s="35"/>
      <c r="I2" s="35"/>
      <c r="J2" s="35"/>
      <c r="K2" s="35"/>
      <c r="L2" s="35"/>
      <c r="M2" s="68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</row>
    <row r="3" spans="2:29" ht="24" customHeight="1" thickBot="1" x14ac:dyDescent="0.25">
      <c r="B3" s="141"/>
      <c r="C3" s="143" t="s">
        <v>43</v>
      </c>
      <c r="D3" s="144"/>
      <c r="E3" s="144"/>
      <c r="F3" s="144"/>
      <c r="G3" s="144"/>
      <c r="H3" s="35"/>
      <c r="I3" s="35"/>
      <c r="J3" s="35"/>
      <c r="K3" s="35"/>
      <c r="L3" s="35"/>
      <c r="M3" s="68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</row>
    <row r="4" spans="2:29" ht="24" customHeight="1" thickBot="1" x14ac:dyDescent="0.25">
      <c r="B4" s="142"/>
      <c r="C4" s="143" t="s">
        <v>42</v>
      </c>
      <c r="D4" s="144"/>
      <c r="E4" s="144"/>
      <c r="F4" s="144"/>
      <c r="G4" s="144"/>
      <c r="H4" s="35"/>
      <c r="I4" s="35"/>
      <c r="J4" s="35"/>
      <c r="K4" s="35"/>
      <c r="L4" s="35"/>
      <c r="M4" s="68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</row>
    <row r="5" spans="2:29" ht="12.75" customHeight="1" thickBot="1" x14ac:dyDescent="0.25">
      <c r="B5" s="66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2:29" s="56" customFormat="1" ht="15.75" customHeight="1" outlineLevel="1" x14ac:dyDescent="0.2">
      <c r="B6" s="64" t="s">
        <v>41</v>
      </c>
      <c r="C6" s="129" t="s">
        <v>45</v>
      </c>
      <c r="D6" s="129"/>
      <c r="E6" s="129"/>
      <c r="F6" s="129"/>
      <c r="G6" s="130"/>
      <c r="H6" s="58"/>
      <c r="I6" s="58"/>
      <c r="J6" s="57"/>
      <c r="K6" s="57"/>
      <c r="L6" s="57"/>
      <c r="M6" s="57"/>
    </row>
    <row r="7" spans="2:29" s="56" customFormat="1" ht="15.75" customHeight="1" outlineLevel="1" x14ac:dyDescent="0.2">
      <c r="B7" s="60" t="s">
        <v>40</v>
      </c>
      <c r="C7" s="131" t="s">
        <v>46</v>
      </c>
      <c r="D7" s="131" t="s">
        <v>46</v>
      </c>
      <c r="E7" s="131" t="s">
        <v>46</v>
      </c>
      <c r="F7" s="131" t="s">
        <v>46</v>
      </c>
      <c r="G7" s="132" t="s">
        <v>46</v>
      </c>
      <c r="H7" s="58"/>
      <c r="I7" s="58"/>
      <c r="J7" s="57"/>
      <c r="K7" s="57"/>
      <c r="L7" s="57"/>
      <c r="M7" s="57"/>
    </row>
    <row r="8" spans="2:29" s="56" customFormat="1" ht="15.75" customHeight="1" outlineLevel="1" x14ac:dyDescent="0.2">
      <c r="B8" s="63" t="s">
        <v>39</v>
      </c>
      <c r="C8" s="131" t="s">
        <v>68</v>
      </c>
      <c r="D8" s="131" t="s">
        <v>48</v>
      </c>
      <c r="E8" s="131" t="s">
        <v>48</v>
      </c>
      <c r="F8" s="131" t="s">
        <v>48</v>
      </c>
      <c r="G8" s="132" t="s">
        <v>48</v>
      </c>
      <c r="H8" s="58"/>
      <c r="I8" s="58"/>
      <c r="J8" s="57"/>
      <c r="K8" s="57"/>
      <c r="L8" s="57"/>
      <c r="M8" s="57"/>
    </row>
    <row r="9" spans="2:29" s="56" customFormat="1" ht="23.25" customHeight="1" outlineLevel="1" x14ac:dyDescent="0.2">
      <c r="B9" s="62" t="s">
        <v>38</v>
      </c>
      <c r="C9" s="131" t="s">
        <v>49</v>
      </c>
      <c r="D9" s="131" t="s">
        <v>49</v>
      </c>
      <c r="E9" s="131" t="s">
        <v>49</v>
      </c>
      <c r="F9" s="131" t="s">
        <v>49</v>
      </c>
      <c r="G9" s="132" t="s">
        <v>49</v>
      </c>
      <c r="H9" s="58"/>
      <c r="I9" s="58"/>
      <c r="J9" s="57"/>
      <c r="K9" s="57"/>
      <c r="L9" s="57"/>
      <c r="M9" s="57"/>
    </row>
    <row r="10" spans="2:29" s="56" customFormat="1" ht="15.75" customHeight="1" outlineLevel="1" x14ac:dyDescent="0.2">
      <c r="B10" s="62" t="s">
        <v>37</v>
      </c>
      <c r="C10" s="131" t="s">
        <v>69</v>
      </c>
      <c r="D10" s="131" t="s">
        <v>50</v>
      </c>
      <c r="E10" s="131" t="s">
        <v>50</v>
      </c>
      <c r="F10" s="131" t="s">
        <v>50</v>
      </c>
      <c r="G10" s="132" t="s">
        <v>50</v>
      </c>
      <c r="H10" s="58"/>
      <c r="I10" s="58"/>
      <c r="J10" s="57"/>
      <c r="K10" s="57"/>
      <c r="L10" s="57"/>
      <c r="M10" s="57"/>
    </row>
    <row r="11" spans="2:29" s="56" customFormat="1" ht="32.25" customHeight="1" outlineLevel="1" x14ac:dyDescent="0.2">
      <c r="B11" s="60" t="s">
        <v>36</v>
      </c>
      <c r="C11" s="133" t="s">
        <v>70</v>
      </c>
      <c r="D11" s="134"/>
      <c r="E11" s="134"/>
      <c r="F11" s="134"/>
      <c r="G11" s="135"/>
      <c r="H11" s="58"/>
      <c r="I11" s="58"/>
      <c r="J11" s="61"/>
      <c r="K11" s="61"/>
      <c r="L11" s="61"/>
      <c r="M11" s="61"/>
    </row>
    <row r="12" spans="2:29" s="56" customFormat="1" ht="15.75" customHeight="1" outlineLevel="1" x14ac:dyDescent="0.2">
      <c r="B12" s="60" t="s">
        <v>35</v>
      </c>
      <c r="C12" s="136" t="s">
        <v>71</v>
      </c>
      <c r="D12" s="131" t="s">
        <v>52</v>
      </c>
      <c r="E12" s="131" t="s">
        <v>52</v>
      </c>
      <c r="F12" s="131" t="s">
        <v>52</v>
      </c>
      <c r="G12" s="132" t="s">
        <v>52</v>
      </c>
      <c r="H12" s="58"/>
      <c r="I12" s="58"/>
      <c r="J12" s="57"/>
      <c r="K12" s="57"/>
      <c r="L12" s="57"/>
      <c r="M12" s="57"/>
    </row>
    <row r="13" spans="2:29" s="56" customFormat="1" ht="15.75" customHeight="1" outlineLevel="1" thickBot="1" x14ac:dyDescent="0.25">
      <c r="B13" s="59" t="s">
        <v>34</v>
      </c>
      <c r="C13" s="137" t="s">
        <v>72</v>
      </c>
      <c r="D13" s="138">
        <v>2020110010174</v>
      </c>
      <c r="E13" s="138">
        <v>2020110010174</v>
      </c>
      <c r="F13" s="138">
        <v>2020110010174</v>
      </c>
      <c r="G13" s="139">
        <v>2020110010174</v>
      </c>
      <c r="H13" s="58"/>
      <c r="I13" s="58"/>
      <c r="J13" s="57"/>
      <c r="K13" s="57"/>
      <c r="L13" s="57"/>
      <c r="M13" s="57"/>
    </row>
    <row r="14" spans="2:29" s="43" customFormat="1" ht="15.75" customHeight="1" outlineLevel="1" thickBot="1" x14ac:dyDescent="0.25">
      <c r="B14" s="55"/>
      <c r="C14" s="54"/>
      <c r="D14" s="54"/>
      <c r="E14" s="54"/>
      <c r="F14" s="54"/>
      <c r="G14" s="54"/>
      <c r="H14" s="53"/>
      <c r="I14" s="53"/>
      <c r="J14" s="53"/>
      <c r="K14" s="53"/>
      <c r="L14" s="53"/>
      <c r="M14" s="53"/>
    </row>
    <row r="15" spans="2:29" s="43" customFormat="1" ht="22.5" customHeight="1" outlineLevel="1" x14ac:dyDescent="0.2">
      <c r="B15" s="52" t="s">
        <v>33</v>
      </c>
      <c r="C15" s="145" t="s">
        <v>158</v>
      </c>
      <c r="D15" s="146"/>
      <c r="E15" s="147"/>
      <c r="F15" s="51" t="s">
        <v>32</v>
      </c>
      <c r="G15" s="149" t="s">
        <v>169</v>
      </c>
      <c r="H15" s="50"/>
      <c r="I15" s="50"/>
      <c r="J15" s="50"/>
      <c r="K15" s="50"/>
      <c r="L15" s="50"/>
      <c r="M15" s="50"/>
    </row>
    <row r="16" spans="2:29" s="43" customFormat="1" ht="30" x14ac:dyDescent="0.2">
      <c r="B16" s="127" t="s">
        <v>31</v>
      </c>
      <c r="C16" s="49" t="s">
        <v>17</v>
      </c>
      <c r="D16" s="49" t="s">
        <v>30</v>
      </c>
      <c r="E16" s="49" t="s">
        <v>29</v>
      </c>
      <c r="F16" s="49" t="s">
        <v>28</v>
      </c>
      <c r="G16" s="48" t="s">
        <v>15</v>
      </c>
      <c r="H16" s="37"/>
      <c r="I16" s="37"/>
      <c r="J16" s="37"/>
      <c r="K16" s="37"/>
      <c r="L16" s="37"/>
      <c r="M16" s="37"/>
      <c r="AC16" s="11"/>
    </row>
    <row r="17" spans="2:29" s="43" customFormat="1" ht="15.75" thickBot="1" x14ac:dyDescent="0.25">
      <c r="B17" s="128"/>
      <c r="C17" s="47">
        <v>161209421</v>
      </c>
      <c r="D17" s="46"/>
      <c r="E17" s="46"/>
      <c r="F17" s="45">
        <f>D17-E17</f>
        <v>0</v>
      </c>
      <c r="G17" s="44">
        <f>+C17+F17</f>
        <v>161209421</v>
      </c>
      <c r="H17" s="37"/>
      <c r="I17" s="37"/>
      <c r="J17" s="37"/>
      <c r="K17" s="37"/>
      <c r="L17" s="37"/>
      <c r="M17" s="37"/>
      <c r="AC17" s="11"/>
    </row>
    <row r="18" spans="2:29" s="35" customFormat="1" ht="15.75" customHeight="1" thickBot="1" x14ac:dyDescent="0.25">
      <c r="B18" s="42"/>
      <c r="C18" s="41"/>
      <c r="D18" s="40"/>
      <c r="E18" s="40"/>
      <c r="F18" s="39"/>
      <c r="G18" s="38"/>
      <c r="H18" s="37"/>
      <c r="I18" s="37"/>
      <c r="J18" s="37"/>
      <c r="K18" s="37"/>
      <c r="L18" s="37"/>
      <c r="M18" s="37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11"/>
    </row>
    <row r="19" spans="2:29" ht="39" thickBot="1" x14ac:dyDescent="0.25">
      <c r="B19" s="34" t="s">
        <v>27</v>
      </c>
      <c r="C19" s="33" t="s">
        <v>26</v>
      </c>
      <c r="D19" s="32" t="s">
        <v>25</v>
      </c>
      <c r="E19" s="31" t="s">
        <v>24</v>
      </c>
      <c r="F19" s="32" t="s">
        <v>23</v>
      </c>
      <c r="G19" s="31" t="s">
        <v>22</v>
      </c>
      <c r="H19" s="30" t="s">
        <v>21</v>
      </c>
      <c r="I19" s="29" t="s">
        <v>20</v>
      </c>
      <c r="J19" s="28" t="s">
        <v>19</v>
      </c>
      <c r="K19" s="27" t="s">
        <v>18</v>
      </c>
      <c r="L19" s="23" t="s">
        <v>17</v>
      </c>
      <c r="M19" s="23" t="s">
        <v>16</v>
      </c>
      <c r="N19" s="23" t="s">
        <v>15</v>
      </c>
      <c r="O19" s="26" t="s">
        <v>14</v>
      </c>
      <c r="P19" s="25" t="s">
        <v>13</v>
      </c>
      <c r="Q19" s="25" t="s">
        <v>12</v>
      </c>
      <c r="R19" s="25" t="s">
        <v>11</v>
      </c>
      <c r="S19" s="25" t="s">
        <v>10</v>
      </c>
      <c r="T19" s="25" t="s">
        <v>9</v>
      </c>
      <c r="U19" s="25" t="s">
        <v>8</v>
      </c>
      <c r="V19" s="25" t="s">
        <v>7</v>
      </c>
      <c r="W19" s="25" t="s">
        <v>6</v>
      </c>
      <c r="X19" s="25" t="s">
        <v>5</v>
      </c>
      <c r="Y19" s="25" t="s">
        <v>4</v>
      </c>
      <c r="Z19" s="24" t="s">
        <v>3</v>
      </c>
      <c r="AA19" s="23" t="s">
        <v>2</v>
      </c>
      <c r="AB19" s="23" t="s">
        <v>1</v>
      </c>
    </row>
    <row r="20" spans="2:29" ht="34.5" customHeight="1" x14ac:dyDescent="0.2">
      <c r="B20" s="98" t="s">
        <v>73</v>
      </c>
      <c r="C20" s="83" t="s">
        <v>74</v>
      </c>
      <c r="D20" s="69" t="s">
        <v>75</v>
      </c>
      <c r="E20" s="69" t="s">
        <v>76</v>
      </c>
      <c r="F20" s="70" t="s">
        <v>77</v>
      </c>
      <c r="G20" s="71" t="s">
        <v>78</v>
      </c>
      <c r="H20" s="72" t="s">
        <v>79</v>
      </c>
      <c r="I20" s="73" t="s">
        <v>163</v>
      </c>
      <c r="J20" s="74" t="s">
        <v>161</v>
      </c>
      <c r="K20" s="75" t="s">
        <v>160</v>
      </c>
      <c r="L20" s="84">
        <v>126716969</v>
      </c>
      <c r="M20" s="84">
        <v>1982017</v>
      </c>
      <c r="N20" s="84">
        <f>+L20-M20</f>
        <v>124734952</v>
      </c>
      <c r="O20" s="85">
        <v>0</v>
      </c>
      <c r="P20" s="84">
        <v>66246125</v>
      </c>
      <c r="Q20" s="84">
        <v>3759683</v>
      </c>
      <c r="R20" s="84">
        <v>0</v>
      </c>
      <c r="S20" s="84">
        <v>0</v>
      </c>
      <c r="T20" s="84">
        <v>0</v>
      </c>
      <c r="U20" s="84"/>
      <c r="V20" s="84"/>
      <c r="W20" s="84"/>
      <c r="X20" s="84"/>
      <c r="Y20" s="84"/>
      <c r="Z20" s="86"/>
      <c r="AA20" s="87">
        <f>SUM(O20:Z20)</f>
        <v>70005808</v>
      </c>
      <c r="AB20" s="88">
        <f>N20-AA20</f>
        <v>54729144</v>
      </c>
    </row>
    <row r="21" spans="2:29" ht="34.5" customHeight="1" x14ac:dyDescent="0.2">
      <c r="B21" s="99" t="s">
        <v>80</v>
      </c>
      <c r="C21" s="89" t="s">
        <v>81</v>
      </c>
      <c r="D21" s="76" t="s">
        <v>82</v>
      </c>
      <c r="E21" s="76" t="s">
        <v>83</v>
      </c>
      <c r="F21" s="77" t="s">
        <v>77</v>
      </c>
      <c r="G21" s="78" t="s">
        <v>78</v>
      </c>
      <c r="H21" s="79" t="s">
        <v>79</v>
      </c>
      <c r="I21" s="80" t="s">
        <v>159</v>
      </c>
      <c r="J21" s="81" t="s">
        <v>159</v>
      </c>
      <c r="K21" s="82" t="s">
        <v>159</v>
      </c>
      <c r="L21" s="84">
        <v>0</v>
      </c>
      <c r="M21" s="84">
        <v>0</v>
      </c>
      <c r="N21" s="84">
        <f>+L21-M21</f>
        <v>0</v>
      </c>
      <c r="O21" s="85">
        <v>0</v>
      </c>
      <c r="P21" s="84">
        <v>0</v>
      </c>
      <c r="Q21" s="84">
        <v>0</v>
      </c>
      <c r="R21" s="84">
        <v>0</v>
      </c>
      <c r="S21" s="84">
        <v>0</v>
      </c>
      <c r="T21" s="84">
        <v>0</v>
      </c>
      <c r="U21" s="84"/>
      <c r="V21" s="84"/>
      <c r="W21" s="84"/>
      <c r="X21" s="84"/>
      <c r="Y21" s="84"/>
      <c r="Z21" s="86"/>
      <c r="AA21" s="87">
        <f>SUM(O21:Z21)</f>
        <v>0</v>
      </c>
      <c r="AB21" s="88">
        <f>N21-AA21</f>
        <v>0</v>
      </c>
    </row>
    <row r="22" spans="2:29" ht="34.5" customHeight="1" x14ac:dyDescent="0.2">
      <c r="B22" s="99" t="s">
        <v>73</v>
      </c>
      <c r="C22" s="89" t="s">
        <v>84</v>
      </c>
      <c r="D22" s="76" t="s">
        <v>85</v>
      </c>
      <c r="E22" s="76" t="s">
        <v>86</v>
      </c>
      <c r="F22" s="77" t="s">
        <v>77</v>
      </c>
      <c r="G22" s="78" t="s">
        <v>87</v>
      </c>
      <c r="H22" s="79" t="s">
        <v>79</v>
      </c>
      <c r="I22" s="80" t="s">
        <v>159</v>
      </c>
      <c r="J22" s="81" t="s">
        <v>159</v>
      </c>
      <c r="K22" s="82" t="s">
        <v>159</v>
      </c>
      <c r="L22" s="84">
        <v>34492452</v>
      </c>
      <c r="M22" s="84">
        <v>4497680</v>
      </c>
      <c r="N22" s="84">
        <f>+L22-M22</f>
        <v>29994772</v>
      </c>
      <c r="O22" s="85">
        <v>0</v>
      </c>
      <c r="P22" s="84">
        <v>29432562</v>
      </c>
      <c r="Q22" s="84">
        <v>0</v>
      </c>
      <c r="R22" s="84">
        <v>0</v>
      </c>
      <c r="S22" s="84">
        <v>0</v>
      </c>
      <c r="T22" s="84">
        <v>0</v>
      </c>
      <c r="U22" s="84"/>
      <c r="V22" s="84"/>
      <c r="W22" s="84"/>
      <c r="X22" s="84"/>
      <c r="Y22" s="84"/>
      <c r="Z22" s="86"/>
      <c r="AA22" s="87">
        <f>SUM(O22:Z22)</f>
        <v>29432562</v>
      </c>
      <c r="AB22" s="88">
        <f>N22-AA22</f>
        <v>562210</v>
      </c>
    </row>
    <row r="23" spans="2:29" ht="34.5" customHeight="1" x14ac:dyDescent="0.2">
      <c r="B23" s="99"/>
      <c r="C23" s="89"/>
      <c r="D23" s="76"/>
      <c r="E23" s="76"/>
      <c r="F23" s="77"/>
      <c r="G23" s="78"/>
      <c r="H23" s="79"/>
      <c r="I23" s="80"/>
      <c r="J23" s="81"/>
      <c r="K23" s="82"/>
      <c r="L23" s="84"/>
      <c r="M23" s="84"/>
      <c r="N23" s="84">
        <f>+L23-M23</f>
        <v>0</v>
      </c>
      <c r="O23" s="85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6"/>
      <c r="AA23" s="87">
        <f>SUM(O23:Z23)</f>
        <v>0</v>
      </c>
      <c r="AB23" s="88">
        <f>N23-AA23</f>
        <v>0</v>
      </c>
    </row>
    <row r="24" spans="2:29" ht="34.5" customHeight="1" thickBot="1" x14ac:dyDescent="0.25">
      <c r="B24" s="100"/>
      <c r="C24" s="90"/>
      <c r="D24" s="91"/>
      <c r="E24" s="91"/>
      <c r="F24" s="92"/>
      <c r="G24" s="93"/>
      <c r="H24" s="94"/>
      <c r="I24" s="95"/>
      <c r="J24" s="96"/>
      <c r="K24" s="97"/>
      <c r="L24" s="84"/>
      <c r="M24" s="84"/>
      <c r="N24" s="84">
        <f>+L24-M24</f>
        <v>0</v>
      </c>
      <c r="O24" s="85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6"/>
      <c r="AA24" s="87">
        <f>SUM(O24:Z24)</f>
        <v>0</v>
      </c>
      <c r="AB24" s="88">
        <f>N24-AA24</f>
        <v>0</v>
      </c>
    </row>
    <row r="25" spans="2:29" s="120" customFormat="1" ht="31.5" customHeight="1" thickBot="1" x14ac:dyDescent="0.25">
      <c r="B25" s="110" t="s">
        <v>0</v>
      </c>
      <c r="C25" s="21"/>
      <c r="D25" s="111"/>
      <c r="E25" s="112"/>
      <c r="F25" s="113"/>
      <c r="G25" s="114"/>
      <c r="H25" s="115"/>
      <c r="I25" s="114"/>
      <c r="J25" s="116"/>
      <c r="K25" s="117"/>
      <c r="L25" s="118">
        <f t="shared" ref="L25:AB25" si="0">SUBTOTAL(9,L20:L24)</f>
        <v>161209421</v>
      </c>
      <c r="M25" s="118">
        <f t="shared" si="0"/>
        <v>6479697</v>
      </c>
      <c r="N25" s="118">
        <f t="shared" si="0"/>
        <v>154729724</v>
      </c>
      <c r="O25" s="118">
        <f t="shared" si="0"/>
        <v>0</v>
      </c>
      <c r="P25" s="118">
        <f t="shared" si="0"/>
        <v>95678687</v>
      </c>
      <c r="Q25" s="118">
        <f t="shared" si="0"/>
        <v>3759683</v>
      </c>
      <c r="R25" s="118">
        <f t="shared" si="0"/>
        <v>0</v>
      </c>
      <c r="S25" s="118">
        <f t="shared" si="0"/>
        <v>0</v>
      </c>
      <c r="T25" s="118">
        <f t="shared" si="0"/>
        <v>0</v>
      </c>
      <c r="U25" s="118">
        <f t="shared" si="0"/>
        <v>0</v>
      </c>
      <c r="V25" s="118">
        <f t="shared" si="0"/>
        <v>0</v>
      </c>
      <c r="W25" s="118">
        <f t="shared" si="0"/>
        <v>0</v>
      </c>
      <c r="X25" s="118">
        <f t="shared" si="0"/>
        <v>0</v>
      </c>
      <c r="Y25" s="118">
        <f t="shared" si="0"/>
        <v>0</v>
      </c>
      <c r="Z25" s="118">
        <f t="shared" si="0"/>
        <v>0</v>
      </c>
      <c r="AA25" s="118">
        <f t="shared" si="0"/>
        <v>99438370</v>
      </c>
      <c r="AB25" s="119">
        <f t="shared" si="0"/>
        <v>55291354</v>
      </c>
    </row>
    <row r="26" spans="2:29" s="7" customFormat="1" x14ac:dyDescent="0.2">
      <c r="B26" s="148" t="s">
        <v>168</v>
      </c>
      <c r="C26" s="9"/>
      <c r="D26" s="1"/>
      <c r="E26" s="8"/>
      <c r="F26" s="8"/>
      <c r="G26" s="8"/>
      <c r="H26" s="8"/>
      <c r="I26" s="8"/>
      <c r="J26" s="8"/>
      <c r="K26" s="8"/>
      <c r="L26" s="8"/>
      <c r="M26" s="8"/>
    </row>
    <row r="27" spans="2:29" s="7" customFormat="1" x14ac:dyDescent="0.2">
      <c r="B27" s="10"/>
      <c r="C27" s="9"/>
      <c r="D27" s="1"/>
      <c r="E27" s="8"/>
      <c r="F27" s="8"/>
      <c r="G27" s="8"/>
      <c r="H27" s="8"/>
      <c r="I27" s="8"/>
      <c r="J27" s="8"/>
      <c r="K27" s="8"/>
      <c r="L27" s="123"/>
      <c r="M27" s="123"/>
      <c r="N27" s="124"/>
      <c r="O27" s="124"/>
      <c r="P27" s="124"/>
      <c r="Q27" s="124"/>
    </row>
    <row r="28" spans="2:29" x14ac:dyDescent="0.2">
      <c r="B28" s="4"/>
      <c r="C28" s="3"/>
      <c r="L28" s="125"/>
      <c r="M28" s="125"/>
      <c r="N28" s="125"/>
      <c r="O28" s="125"/>
      <c r="P28" s="125"/>
      <c r="Q28" s="125"/>
    </row>
    <row r="29" spans="2:29" x14ac:dyDescent="0.2">
      <c r="C29" s="3"/>
      <c r="L29" s="125"/>
      <c r="M29" s="125"/>
      <c r="N29" s="125"/>
      <c r="O29" s="125"/>
      <c r="P29" s="125"/>
      <c r="Q29" s="125"/>
    </row>
    <row r="30" spans="2:29" x14ac:dyDescent="0.2">
      <c r="C30" s="3"/>
      <c r="L30" s="125"/>
      <c r="M30" s="125"/>
      <c r="N30" s="125"/>
      <c r="O30" s="125"/>
      <c r="P30" s="125"/>
      <c r="Q30" s="125"/>
    </row>
    <row r="31" spans="2:29" x14ac:dyDescent="0.2">
      <c r="C31" s="3"/>
    </row>
    <row r="32" spans="2:29" x14ac:dyDescent="0.2">
      <c r="C32" s="3"/>
    </row>
    <row r="33" spans="2:9" x14ac:dyDescent="0.2">
      <c r="C33" s="3"/>
    </row>
    <row r="34" spans="2:9" x14ac:dyDescent="0.2">
      <c r="C34" s="3"/>
    </row>
    <row r="35" spans="2:9" x14ac:dyDescent="0.2">
      <c r="B35" s="4"/>
      <c r="D35" s="3"/>
    </row>
    <row r="36" spans="2:9" x14ac:dyDescent="0.2">
      <c r="B36" s="4"/>
      <c r="D36" s="3"/>
    </row>
    <row r="37" spans="2:9" x14ac:dyDescent="0.2">
      <c r="B37" s="6"/>
      <c r="C37" s="3"/>
      <c r="D37" s="3"/>
    </row>
    <row r="38" spans="2:9" x14ac:dyDescent="0.2">
      <c r="B38" s="4"/>
      <c r="C38" s="3"/>
      <c r="D38" s="3"/>
      <c r="G38" s="5"/>
      <c r="H38" s="5"/>
      <c r="I38" s="5"/>
    </row>
    <row r="39" spans="2:9" x14ac:dyDescent="0.2">
      <c r="B39" s="4"/>
    </row>
    <row r="40" spans="2:9" x14ac:dyDescent="0.2">
      <c r="C40" s="3"/>
      <c r="D40" s="3"/>
    </row>
    <row r="41" spans="2:9" x14ac:dyDescent="0.2">
      <c r="B41" s="4"/>
    </row>
    <row r="42" spans="2:9" x14ac:dyDescent="0.2">
      <c r="B42" s="4"/>
    </row>
    <row r="43" spans="2:9" x14ac:dyDescent="0.2">
      <c r="B43" s="4"/>
    </row>
    <row r="44" spans="2:9" x14ac:dyDescent="0.2">
      <c r="B44" s="4"/>
    </row>
    <row r="45" spans="2:9" x14ac:dyDescent="0.2">
      <c r="B45" s="4"/>
    </row>
    <row r="46" spans="2:9" x14ac:dyDescent="0.2">
      <c r="B46" s="4"/>
      <c r="C46" s="3"/>
    </row>
    <row r="47" spans="2:9" x14ac:dyDescent="0.2">
      <c r="B47" s="4"/>
      <c r="C47" s="3"/>
    </row>
    <row r="48" spans="2:9" x14ac:dyDescent="0.2">
      <c r="B48" s="4"/>
      <c r="C48" s="3"/>
    </row>
    <row r="49" spans="2:3" x14ac:dyDescent="0.2">
      <c r="B49" s="4"/>
      <c r="C49" s="3"/>
    </row>
    <row r="50" spans="2:3" x14ac:dyDescent="0.2">
      <c r="B50" s="4"/>
      <c r="C50" s="3"/>
    </row>
    <row r="51" spans="2:3" x14ac:dyDescent="0.2">
      <c r="B51" s="4"/>
      <c r="C51" s="3"/>
    </row>
    <row r="52" spans="2:3" x14ac:dyDescent="0.2">
      <c r="B52" s="4"/>
      <c r="C52" s="3"/>
    </row>
    <row r="53" spans="2:3" x14ac:dyDescent="0.2">
      <c r="B53" s="4"/>
      <c r="C53" s="3"/>
    </row>
    <row r="54" spans="2:3" x14ac:dyDescent="0.2">
      <c r="B54" s="4"/>
      <c r="C54" s="3"/>
    </row>
    <row r="55" spans="2:3" x14ac:dyDescent="0.2">
      <c r="B55" s="4"/>
      <c r="C55" s="3"/>
    </row>
    <row r="56" spans="2:3" x14ac:dyDescent="0.2">
      <c r="B56" s="4"/>
      <c r="C56" s="3"/>
    </row>
  </sheetData>
  <autoFilter ref="B19:AC24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M19:N19 AA19:AB19">
    <cfRule type="cellIs" dxfId="63" priority="13" operator="lessThan">
      <formula>0</formula>
    </cfRule>
    <cfRule type="cellIs" dxfId="62" priority="14" operator="lessThan">
      <formula>0</formula>
    </cfRule>
  </conditionalFormatting>
  <conditionalFormatting sqref="AB20">
    <cfRule type="cellIs" dxfId="61" priority="11" operator="lessThan">
      <formula>0</formula>
    </cfRule>
    <cfRule type="cellIs" dxfId="60" priority="12" operator="lessThan">
      <formula>0</formula>
    </cfRule>
  </conditionalFormatting>
  <conditionalFormatting sqref="AB21">
    <cfRule type="cellIs" dxfId="59" priority="9" operator="lessThan">
      <formula>0</formula>
    </cfRule>
    <cfRule type="cellIs" dxfId="58" priority="10" operator="lessThan">
      <formula>0</formula>
    </cfRule>
  </conditionalFormatting>
  <conditionalFormatting sqref="AB22">
    <cfRule type="cellIs" dxfId="57" priority="7" operator="lessThan">
      <formula>0</formula>
    </cfRule>
    <cfRule type="cellIs" dxfId="56" priority="8" operator="lessThan">
      <formula>0</formula>
    </cfRule>
  </conditionalFormatting>
  <conditionalFormatting sqref="AB23">
    <cfRule type="cellIs" dxfId="55" priority="5" operator="lessThan">
      <formula>0</formula>
    </cfRule>
    <cfRule type="cellIs" dxfId="54" priority="6" operator="lessThan">
      <formula>0</formula>
    </cfRule>
  </conditionalFormatting>
  <conditionalFormatting sqref="AB24">
    <cfRule type="cellIs" dxfId="53" priority="3" operator="lessThan">
      <formula>0</formula>
    </cfRule>
    <cfRule type="cellIs" dxfId="52" priority="4" operator="lessThan">
      <formula>0</formula>
    </cfRule>
  </conditionalFormatting>
  <conditionalFormatting sqref="L19">
    <cfRule type="cellIs" dxfId="51" priority="1" operator="lessThan">
      <formula>0</formula>
    </cfRule>
    <cfRule type="cellIs" dxfId="50" priority="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91" fitToWidth="2" fitToHeight="2" orientation="landscape" r:id="rId1"/>
  <headerFooter alignWithMargins="0">
    <oddFooter>&amp;LVersión 2. 18/03/2022&amp;C&amp;N</oddFooter>
  </headerFooter>
  <rowBreaks count="1" manualBreakCount="1">
    <brk id="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56"/>
  <sheetViews>
    <sheetView showGridLines="0" zoomScale="90" zoomScaleNormal="90" workbookViewId="0">
      <pane xSplit="7" ySplit="19" topLeftCell="N20" activePane="bottomRight" state="frozen"/>
      <selection pane="topRight" activeCell="G1" sqref="G1"/>
      <selection pane="bottomLeft" activeCell="A20" sqref="A20"/>
      <selection pane="bottomRight" activeCell="G15" sqref="G15"/>
    </sheetView>
  </sheetViews>
  <sheetFormatPr baseColWidth="10" defaultRowHeight="12.75" outlineLevelRow="1" x14ac:dyDescent="0.2"/>
  <cols>
    <col min="1" max="1" width="2.28515625" style="1" customWidth="1"/>
    <col min="2" max="2" width="31.7109375" style="1" customWidth="1"/>
    <col min="3" max="3" width="26.140625" style="2" customWidth="1"/>
    <col min="4" max="4" width="20" style="1" customWidth="1"/>
    <col min="5" max="5" width="23.7109375" style="1" customWidth="1"/>
    <col min="6" max="6" width="26.42578125" style="1" customWidth="1"/>
    <col min="7" max="7" width="23.5703125" style="1" customWidth="1"/>
    <col min="8" max="8" width="24.5703125" style="1" customWidth="1"/>
    <col min="9" max="11" width="24" style="1" customWidth="1"/>
    <col min="12" max="12" width="27.85546875" style="1" customWidth="1"/>
    <col min="13" max="13" width="17.7109375" style="1" bestFit="1" customWidth="1"/>
    <col min="14" max="14" width="17.140625" style="1" bestFit="1" customWidth="1"/>
    <col min="15" max="15" width="21" style="1" customWidth="1"/>
    <col min="16" max="27" width="17.140625" style="1" bestFit="1" customWidth="1"/>
    <col min="28" max="28" width="18" style="1" customWidth="1"/>
    <col min="29" max="29" width="21" style="1" customWidth="1"/>
    <col min="31" max="16384" width="11.42578125" style="1"/>
  </cols>
  <sheetData>
    <row r="1" spans="2:29" ht="13.5" thickBot="1" x14ac:dyDescent="0.25"/>
    <row r="2" spans="2:29" ht="24" customHeight="1" thickBot="1" x14ac:dyDescent="0.25">
      <c r="B2" s="140"/>
      <c r="C2" s="143" t="s">
        <v>44</v>
      </c>
      <c r="D2" s="144"/>
      <c r="E2" s="144"/>
      <c r="F2" s="144"/>
      <c r="G2" s="144"/>
      <c r="H2" s="35"/>
      <c r="I2" s="35"/>
      <c r="J2" s="35"/>
      <c r="K2" s="35"/>
      <c r="L2" s="35"/>
      <c r="M2" s="68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</row>
    <row r="3" spans="2:29" ht="24" customHeight="1" thickBot="1" x14ac:dyDescent="0.25">
      <c r="B3" s="141"/>
      <c r="C3" s="143" t="s">
        <v>43</v>
      </c>
      <c r="D3" s="144"/>
      <c r="E3" s="144"/>
      <c r="F3" s="144"/>
      <c r="G3" s="144"/>
      <c r="H3" s="35"/>
      <c r="I3" s="35"/>
      <c r="J3" s="35"/>
      <c r="K3" s="35"/>
      <c r="L3" s="35"/>
      <c r="M3" s="68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</row>
    <row r="4" spans="2:29" ht="24" customHeight="1" thickBot="1" x14ac:dyDescent="0.25">
      <c r="B4" s="142"/>
      <c r="C4" s="143" t="s">
        <v>42</v>
      </c>
      <c r="D4" s="144"/>
      <c r="E4" s="144"/>
      <c r="F4" s="144"/>
      <c r="G4" s="144"/>
      <c r="H4" s="35"/>
      <c r="I4" s="35"/>
      <c r="J4" s="35"/>
      <c r="K4" s="35"/>
      <c r="L4" s="35"/>
      <c r="M4" s="68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</row>
    <row r="5" spans="2:29" ht="12.75" customHeight="1" thickBot="1" x14ac:dyDescent="0.25">
      <c r="B5" s="66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2:29" s="56" customFormat="1" ht="15.75" customHeight="1" outlineLevel="1" x14ac:dyDescent="0.2">
      <c r="B6" s="64" t="s">
        <v>41</v>
      </c>
      <c r="C6" s="129" t="s">
        <v>45</v>
      </c>
      <c r="D6" s="129"/>
      <c r="E6" s="129"/>
      <c r="F6" s="129"/>
      <c r="G6" s="130"/>
      <c r="H6" s="58"/>
      <c r="I6" s="58"/>
      <c r="J6" s="57"/>
      <c r="K6" s="57"/>
      <c r="L6" s="57"/>
      <c r="M6" s="57"/>
    </row>
    <row r="7" spans="2:29" s="56" customFormat="1" ht="15.75" customHeight="1" outlineLevel="1" x14ac:dyDescent="0.2">
      <c r="B7" s="60" t="s">
        <v>40</v>
      </c>
      <c r="C7" s="131" t="s">
        <v>46</v>
      </c>
      <c r="D7" s="131" t="s">
        <v>46</v>
      </c>
      <c r="E7" s="131" t="s">
        <v>46</v>
      </c>
      <c r="F7" s="131" t="s">
        <v>46</v>
      </c>
      <c r="G7" s="132" t="s">
        <v>46</v>
      </c>
      <c r="H7" s="58"/>
      <c r="I7" s="58"/>
      <c r="J7" s="57"/>
      <c r="K7" s="57"/>
      <c r="L7" s="57"/>
      <c r="M7" s="57"/>
    </row>
    <row r="8" spans="2:29" s="56" customFormat="1" ht="15.75" customHeight="1" outlineLevel="1" x14ac:dyDescent="0.2">
      <c r="B8" s="63" t="s">
        <v>39</v>
      </c>
      <c r="C8" s="131" t="s">
        <v>68</v>
      </c>
      <c r="D8" s="131" t="s">
        <v>48</v>
      </c>
      <c r="E8" s="131" t="s">
        <v>48</v>
      </c>
      <c r="F8" s="131" t="s">
        <v>48</v>
      </c>
      <c r="G8" s="132" t="s">
        <v>48</v>
      </c>
      <c r="H8" s="58"/>
      <c r="I8" s="58"/>
      <c r="J8" s="57"/>
      <c r="K8" s="57"/>
      <c r="L8" s="57"/>
      <c r="M8" s="57"/>
    </row>
    <row r="9" spans="2:29" s="56" customFormat="1" ht="23.25" customHeight="1" outlineLevel="1" x14ac:dyDescent="0.2">
      <c r="B9" s="62" t="s">
        <v>38</v>
      </c>
      <c r="C9" s="131" t="s">
        <v>49</v>
      </c>
      <c r="D9" s="131" t="s">
        <v>49</v>
      </c>
      <c r="E9" s="131" t="s">
        <v>49</v>
      </c>
      <c r="F9" s="131" t="s">
        <v>49</v>
      </c>
      <c r="G9" s="132" t="s">
        <v>49</v>
      </c>
      <c r="H9" s="58"/>
      <c r="I9" s="58"/>
      <c r="J9" s="57"/>
      <c r="K9" s="57"/>
      <c r="L9" s="57"/>
      <c r="M9" s="57"/>
    </row>
    <row r="10" spans="2:29" s="56" customFormat="1" ht="15.75" customHeight="1" outlineLevel="1" x14ac:dyDescent="0.2">
      <c r="B10" s="62" t="s">
        <v>37</v>
      </c>
      <c r="C10" s="131" t="s">
        <v>69</v>
      </c>
      <c r="D10" s="131" t="s">
        <v>50</v>
      </c>
      <c r="E10" s="131" t="s">
        <v>50</v>
      </c>
      <c r="F10" s="131" t="s">
        <v>50</v>
      </c>
      <c r="G10" s="132" t="s">
        <v>50</v>
      </c>
      <c r="H10" s="58"/>
      <c r="I10" s="58"/>
      <c r="J10" s="57"/>
      <c r="K10" s="57"/>
      <c r="L10" s="57"/>
      <c r="M10" s="57"/>
    </row>
    <row r="11" spans="2:29" s="56" customFormat="1" ht="32.25" customHeight="1" outlineLevel="1" x14ac:dyDescent="0.2">
      <c r="B11" s="60" t="s">
        <v>36</v>
      </c>
      <c r="C11" s="133" t="s">
        <v>88</v>
      </c>
      <c r="D11" s="134"/>
      <c r="E11" s="134"/>
      <c r="F11" s="134"/>
      <c r="G11" s="135"/>
      <c r="H11" s="58"/>
      <c r="I11" s="58"/>
      <c r="J11" s="61"/>
      <c r="K11" s="61"/>
      <c r="L11" s="61"/>
      <c r="M11" s="61"/>
    </row>
    <row r="12" spans="2:29" s="56" customFormat="1" ht="15.75" customHeight="1" outlineLevel="1" x14ac:dyDescent="0.2">
      <c r="B12" s="60" t="s">
        <v>35</v>
      </c>
      <c r="C12" s="136" t="s">
        <v>89</v>
      </c>
      <c r="D12" s="131" t="s">
        <v>52</v>
      </c>
      <c r="E12" s="131" t="s">
        <v>52</v>
      </c>
      <c r="F12" s="131" t="s">
        <v>52</v>
      </c>
      <c r="G12" s="132" t="s">
        <v>52</v>
      </c>
      <c r="H12" s="58"/>
      <c r="I12" s="58"/>
      <c r="J12" s="57"/>
      <c r="K12" s="57"/>
      <c r="L12" s="57"/>
      <c r="M12" s="57"/>
    </row>
    <row r="13" spans="2:29" s="56" customFormat="1" ht="15.75" customHeight="1" outlineLevel="1" thickBot="1" x14ac:dyDescent="0.25">
      <c r="B13" s="59" t="s">
        <v>34</v>
      </c>
      <c r="C13" s="137" t="s">
        <v>90</v>
      </c>
      <c r="D13" s="138">
        <v>2020110010174</v>
      </c>
      <c r="E13" s="138">
        <v>2020110010174</v>
      </c>
      <c r="F13" s="138">
        <v>2020110010174</v>
      </c>
      <c r="G13" s="139">
        <v>2020110010174</v>
      </c>
      <c r="H13" s="58"/>
      <c r="I13" s="58"/>
      <c r="J13" s="57"/>
      <c r="K13" s="57"/>
      <c r="L13" s="57"/>
      <c r="M13" s="57"/>
    </row>
    <row r="14" spans="2:29" s="43" customFormat="1" ht="15.75" customHeight="1" outlineLevel="1" thickBot="1" x14ac:dyDescent="0.25">
      <c r="B14" s="55"/>
      <c r="C14" s="54"/>
      <c r="D14" s="54"/>
      <c r="E14" s="54"/>
      <c r="F14" s="54"/>
      <c r="G14" s="54"/>
      <c r="H14" s="53"/>
      <c r="I14" s="53"/>
      <c r="J14" s="53"/>
      <c r="K14" s="53"/>
      <c r="L14" s="53"/>
      <c r="M14" s="53"/>
    </row>
    <row r="15" spans="2:29" s="43" customFormat="1" ht="22.5" customHeight="1" outlineLevel="1" x14ac:dyDescent="0.2">
      <c r="B15" s="52" t="s">
        <v>33</v>
      </c>
      <c r="C15" s="145" t="s">
        <v>158</v>
      </c>
      <c r="D15" s="146"/>
      <c r="E15" s="147"/>
      <c r="F15" s="51" t="s">
        <v>32</v>
      </c>
      <c r="G15" s="149" t="s">
        <v>169</v>
      </c>
      <c r="H15" s="50"/>
      <c r="I15" s="50"/>
      <c r="J15" s="50"/>
      <c r="K15" s="50"/>
      <c r="L15" s="50"/>
      <c r="M15" s="50"/>
    </row>
    <row r="16" spans="2:29" s="43" customFormat="1" ht="15" x14ac:dyDescent="0.2">
      <c r="B16" s="127" t="s">
        <v>31</v>
      </c>
      <c r="C16" s="49" t="s">
        <v>17</v>
      </c>
      <c r="D16" s="49" t="s">
        <v>30</v>
      </c>
      <c r="E16" s="49" t="s">
        <v>29</v>
      </c>
      <c r="F16" s="49" t="s">
        <v>28</v>
      </c>
      <c r="G16" s="48" t="s">
        <v>15</v>
      </c>
      <c r="H16" s="37"/>
      <c r="I16" s="37"/>
      <c r="J16" s="37"/>
      <c r="K16" s="37"/>
      <c r="L16" s="37"/>
      <c r="M16" s="37"/>
      <c r="AC16" s="11"/>
    </row>
    <row r="17" spans="2:29" s="43" customFormat="1" ht="15.75" thickBot="1" x14ac:dyDescent="0.25">
      <c r="B17" s="128"/>
      <c r="C17" s="47">
        <v>448807355</v>
      </c>
      <c r="D17" s="46"/>
      <c r="E17" s="46"/>
      <c r="F17" s="45">
        <f>D17-E17</f>
        <v>0</v>
      </c>
      <c r="G17" s="44">
        <f>+C17+F17</f>
        <v>448807355</v>
      </c>
      <c r="H17" s="37"/>
      <c r="I17" s="37"/>
      <c r="J17" s="37"/>
      <c r="K17" s="37"/>
      <c r="L17" s="37"/>
      <c r="M17" s="37"/>
      <c r="AC17" s="11"/>
    </row>
    <row r="18" spans="2:29" s="35" customFormat="1" ht="15.75" customHeight="1" thickBot="1" x14ac:dyDescent="0.25">
      <c r="B18" s="42"/>
      <c r="C18" s="41"/>
      <c r="D18" s="40"/>
      <c r="E18" s="40"/>
      <c r="F18" s="39"/>
      <c r="G18" s="38"/>
      <c r="H18" s="37"/>
      <c r="I18" s="37"/>
      <c r="J18" s="37"/>
      <c r="K18" s="37"/>
      <c r="L18" s="37"/>
      <c r="M18" s="37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11"/>
    </row>
    <row r="19" spans="2:29" ht="39" thickBot="1" x14ac:dyDescent="0.25">
      <c r="B19" s="34" t="s">
        <v>27</v>
      </c>
      <c r="C19" s="33" t="s">
        <v>26</v>
      </c>
      <c r="D19" s="32" t="s">
        <v>25</v>
      </c>
      <c r="E19" s="31" t="s">
        <v>24</v>
      </c>
      <c r="F19" s="32" t="s">
        <v>23</v>
      </c>
      <c r="G19" s="31" t="s">
        <v>22</v>
      </c>
      <c r="H19" s="30" t="s">
        <v>21</v>
      </c>
      <c r="I19" s="29" t="s">
        <v>20</v>
      </c>
      <c r="J19" s="28" t="s">
        <v>19</v>
      </c>
      <c r="K19" s="27" t="s">
        <v>18</v>
      </c>
      <c r="L19" s="23" t="s">
        <v>17</v>
      </c>
      <c r="M19" s="23" t="s">
        <v>16</v>
      </c>
      <c r="N19" s="23" t="s">
        <v>15</v>
      </c>
      <c r="O19" s="26" t="s">
        <v>14</v>
      </c>
      <c r="P19" s="25" t="s">
        <v>13</v>
      </c>
      <c r="Q19" s="25" t="s">
        <v>12</v>
      </c>
      <c r="R19" s="25" t="s">
        <v>11</v>
      </c>
      <c r="S19" s="25" t="s">
        <v>10</v>
      </c>
      <c r="T19" s="25" t="s">
        <v>9</v>
      </c>
      <c r="U19" s="25" t="s">
        <v>8</v>
      </c>
      <c r="V19" s="25" t="s">
        <v>7</v>
      </c>
      <c r="W19" s="25" t="s">
        <v>6</v>
      </c>
      <c r="X19" s="25" t="s">
        <v>5</v>
      </c>
      <c r="Y19" s="25" t="s">
        <v>4</v>
      </c>
      <c r="Z19" s="24" t="s">
        <v>3</v>
      </c>
      <c r="AA19" s="23" t="s">
        <v>2</v>
      </c>
      <c r="AB19" s="23" t="s">
        <v>1</v>
      </c>
      <c r="AC19" s="11"/>
    </row>
    <row r="20" spans="2:29" ht="34.5" customHeight="1" x14ac:dyDescent="0.2">
      <c r="B20" s="98" t="s">
        <v>91</v>
      </c>
      <c r="C20" s="83" t="s">
        <v>92</v>
      </c>
      <c r="D20" s="69" t="s">
        <v>93</v>
      </c>
      <c r="E20" s="69" t="s">
        <v>94</v>
      </c>
      <c r="F20" s="70" t="s">
        <v>95</v>
      </c>
      <c r="G20" s="71" t="s">
        <v>96</v>
      </c>
      <c r="H20" s="72" t="s">
        <v>79</v>
      </c>
      <c r="I20" s="73" t="s">
        <v>159</v>
      </c>
      <c r="J20" s="121" t="s">
        <v>159</v>
      </c>
      <c r="K20" s="75" t="s">
        <v>159</v>
      </c>
      <c r="L20" s="84">
        <v>374989023</v>
      </c>
      <c r="M20" s="84"/>
      <c r="N20" s="84">
        <f>+L20-M20</f>
        <v>374989023</v>
      </c>
      <c r="O20" s="85">
        <v>0</v>
      </c>
      <c r="P20" s="84">
        <v>93388509</v>
      </c>
      <c r="Q20" s="84">
        <v>97092404</v>
      </c>
      <c r="R20" s="84">
        <f>279717612-O20-P20-Q20</f>
        <v>89236699</v>
      </c>
      <c r="S20" s="84">
        <f>367415825-O20-P20-Q20-R20</f>
        <v>87698213</v>
      </c>
      <c r="T20" s="84">
        <v>0</v>
      </c>
      <c r="U20" s="84"/>
      <c r="V20" s="84"/>
      <c r="W20" s="84"/>
      <c r="X20" s="84"/>
      <c r="Y20" s="84"/>
      <c r="Z20" s="86"/>
      <c r="AA20" s="87">
        <f>SUM(O20:Z20)</f>
        <v>367415825</v>
      </c>
      <c r="AB20" s="88">
        <f>N20-AA20</f>
        <v>7573198</v>
      </c>
    </row>
    <row r="21" spans="2:29" ht="34.5" customHeight="1" x14ac:dyDescent="0.2">
      <c r="B21" s="99" t="s">
        <v>97</v>
      </c>
      <c r="C21" s="89" t="s">
        <v>98</v>
      </c>
      <c r="D21" s="76" t="s">
        <v>99</v>
      </c>
      <c r="E21" s="76" t="s">
        <v>100</v>
      </c>
      <c r="F21" s="77" t="s">
        <v>95</v>
      </c>
      <c r="G21" s="78" t="s">
        <v>101</v>
      </c>
      <c r="H21" s="79" t="s">
        <v>79</v>
      </c>
      <c r="I21" s="80" t="s">
        <v>166</v>
      </c>
      <c r="J21" s="122" t="s">
        <v>165</v>
      </c>
      <c r="K21" s="82" t="s">
        <v>164</v>
      </c>
      <c r="L21" s="84">
        <v>2000000</v>
      </c>
      <c r="M21" s="84"/>
      <c r="N21" s="84">
        <f>+L21-M21</f>
        <v>2000000</v>
      </c>
      <c r="O21" s="85">
        <v>0</v>
      </c>
      <c r="P21" s="84">
        <v>0</v>
      </c>
      <c r="Q21" s="84">
        <v>0</v>
      </c>
      <c r="R21" s="84">
        <v>2000000</v>
      </c>
      <c r="S21" s="84">
        <v>0</v>
      </c>
      <c r="T21" s="84">
        <v>0</v>
      </c>
      <c r="U21" s="84"/>
      <c r="V21" s="84"/>
      <c r="W21" s="84"/>
      <c r="X21" s="84"/>
      <c r="Y21" s="84"/>
      <c r="Z21" s="86"/>
      <c r="AA21" s="87">
        <f>SUM(O21:Z21)</f>
        <v>2000000</v>
      </c>
      <c r="AB21" s="88">
        <f>N21-AA21</f>
        <v>0</v>
      </c>
    </row>
    <row r="22" spans="2:29" ht="34.5" customHeight="1" x14ac:dyDescent="0.2">
      <c r="B22" s="99" t="s">
        <v>102</v>
      </c>
      <c r="C22" s="89" t="s">
        <v>103</v>
      </c>
      <c r="D22" s="76" t="s">
        <v>56</v>
      </c>
      <c r="E22" s="76" t="s">
        <v>57</v>
      </c>
      <c r="F22" s="77" t="s">
        <v>95</v>
      </c>
      <c r="G22" s="78" t="s">
        <v>96</v>
      </c>
      <c r="H22" s="79" t="s">
        <v>79</v>
      </c>
      <c r="I22" s="80" t="s">
        <v>163</v>
      </c>
      <c r="J22" s="122" t="s">
        <v>162</v>
      </c>
      <c r="K22" s="82" t="s">
        <v>156</v>
      </c>
      <c r="L22" s="84">
        <v>70418333</v>
      </c>
      <c r="M22" s="84"/>
      <c r="N22" s="84">
        <f>+L22-M22</f>
        <v>70418333</v>
      </c>
      <c r="O22" s="85">
        <v>0</v>
      </c>
      <c r="P22" s="84">
        <v>0</v>
      </c>
      <c r="Q22" s="84">
        <v>29276100</v>
      </c>
      <c r="R22" s="84">
        <f>52500000-O22-P22-Q22</f>
        <v>23223900</v>
      </c>
      <c r="S22" s="84">
        <f>52500000-O22-P22-Q22-R22</f>
        <v>0</v>
      </c>
      <c r="T22" s="84">
        <v>0</v>
      </c>
      <c r="U22" s="84"/>
      <c r="V22" s="84"/>
      <c r="W22" s="84"/>
      <c r="X22" s="84"/>
      <c r="Y22" s="84"/>
      <c r="Z22" s="86"/>
      <c r="AA22" s="87">
        <f>SUM(O22:Z22)</f>
        <v>52500000</v>
      </c>
      <c r="AB22" s="88">
        <f>N22-AA22</f>
        <v>17918333</v>
      </c>
    </row>
    <row r="23" spans="2:29" ht="34.5" customHeight="1" x14ac:dyDescent="0.2">
      <c r="B23" s="99" t="s">
        <v>80</v>
      </c>
      <c r="C23" s="89" t="s">
        <v>104</v>
      </c>
      <c r="D23" s="76" t="s">
        <v>105</v>
      </c>
      <c r="E23" s="76" t="s">
        <v>106</v>
      </c>
      <c r="F23" s="77" t="s">
        <v>95</v>
      </c>
      <c r="G23" s="78" t="s">
        <v>96</v>
      </c>
      <c r="H23" s="79" t="s">
        <v>79</v>
      </c>
      <c r="I23" s="80" t="s">
        <v>159</v>
      </c>
      <c r="J23" s="81" t="s">
        <v>159</v>
      </c>
      <c r="K23" s="82" t="s">
        <v>159</v>
      </c>
      <c r="L23" s="84">
        <v>1399999</v>
      </c>
      <c r="M23" s="84"/>
      <c r="N23" s="84">
        <f>+L23-M23</f>
        <v>1399999</v>
      </c>
      <c r="O23" s="85">
        <v>0</v>
      </c>
      <c r="P23" s="84">
        <v>1399999</v>
      </c>
      <c r="Q23" s="84">
        <v>0</v>
      </c>
      <c r="R23" s="84">
        <v>0</v>
      </c>
      <c r="S23" s="84">
        <v>0</v>
      </c>
      <c r="T23" s="84">
        <v>0</v>
      </c>
      <c r="U23" s="84"/>
      <c r="V23" s="84"/>
      <c r="W23" s="84"/>
      <c r="X23" s="84"/>
      <c r="Y23" s="84"/>
      <c r="Z23" s="86"/>
      <c r="AA23" s="87">
        <f>SUM(O23:Z23)</f>
        <v>1399999</v>
      </c>
      <c r="AB23" s="88">
        <f>N23-AA23</f>
        <v>0</v>
      </c>
    </row>
    <row r="24" spans="2:29" ht="34.5" customHeight="1" thickBot="1" x14ac:dyDescent="0.25">
      <c r="B24" s="100"/>
      <c r="C24" s="90"/>
      <c r="D24" s="91"/>
      <c r="E24" s="91"/>
      <c r="F24" s="92"/>
      <c r="G24" s="93"/>
      <c r="H24" s="94"/>
      <c r="I24" s="95"/>
      <c r="J24" s="96"/>
      <c r="K24" s="97"/>
      <c r="L24" s="84"/>
      <c r="M24" s="84"/>
      <c r="N24" s="84">
        <f>+L24-M24</f>
        <v>0</v>
      </c>
      <c r="O24" s="85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6"/>
      <c r="AA24" s="87">
        <f>SUM(O24:Z24)</f>
        <v>0</v>
      </c>
      <c r="AB24" s="88">
        <f>N24-AA24</f>
        <v>0</v>
      </c>
    </row>
    <row r="25" spans="2:29" s="11" customFormat="1" ht="31.5" customHeight="1" thickBot="1" x14ac:dyDescent="0.25">
      <c r="B25" s="22" t="s">
        <v>0</v>
      </c>
      <c r="C25" s="21"/>
      <c r="D25" s="20"/>
      <c r="E25" s="19"/>
      <c r="F25" s="18"/>
      <c r="G25" s="16"/>
      <c r="H25" s="17"/>
      <c r="I25" s="16"/>
      <c r="J25" s="15"/>
      <c r="K25" s="14"/>
      <c r="L25" s="13">
        <f t="shared" ref="L25:AB25" si="0">SUBTOTAL(9,L20:L24)</f>
        <v>448807355</v>
      </c>
      <c r="M25" s="13">
        <f t="shared" si="0"/>
        <v>0</v>
      </c>
      <c r="N25" s="13">
        <f t="shared" si="0"/>
        <v>448807355</v>
      </c>
      <c r="O25" s="13">
        <f t="shared" si="0"/>
        <v>0</v>
      </c>
      <c r="P25" s="13">
        <f t="shared" si="0"/>
        <v>94788508</v>
      </c>
      <c r="Q25" s="13">
        <f t="shared" si="0"/>
        <v>126368504</v>
      </c>
      <c r="R25" s="13">
        <f t="shared" si="0"/>
        <v>114460599</v>
      </c>
      <c r="S25" s="13">
        <f t="shared" si="0"/>
        <v>87698213</v>
      </c>
      <c r="T25" s="13">
        <f t="shared" si="0"/>
        <v>0</v>
      </c>
      <c r="U25" s="13">
        <f t="shared" si="0"/>
        <v>0</v>
      </c>
      <c r="V25" s="13">
        <f t="shared" si="0"/>
        <v>0</v>
      </c>
      <c r="W25" s="13">
        <f t="shared" si="0"/>
        <v>0</v>
      </c>
      <c r="X25" s="13">
        <f t="shared" si="0"/>
        <v>0</v>
      </c>
      <c r="Y25" s="13">
        <f t="shared" si="0"/>
        <v>0</v>
      </c>
      <c r="Z25" s="13">
        <f t="shared" si="0"/>
        <v>0</v>
      </c>
      <c r="AA25" s="13">
        <f t="shared" si="0"/>
        <v>423315824</v>
      </c>
      <c r="AB25" s="12">
        <f t="shared" si="0"/>
        <v>25491531</v>
      </c>
    </row>
    <row r="26" spans="2:29" s="7" customFormat="1" x14ac:dyDescent="0.2">
      <c r="B26" s="148" t="s">
        <v>168</v>
      </c>
      <c r="C26" s="9"/>
      <c r="D26" s="1"/>
      <c r="E26" s="8"/>
      <c r="F26" s="8"/>
      <c r="G26" s="8"/>
      <c r="H26" s="8"/>
      <c r="I26" s="8"/>
      <c r="J26" s="8"/>
      <c r="K26" s="8"/>
      <c r="L26" s="8"/>
      <c r="M26" s="8"/>
    </row>
    <row r="27" spans="2:29" s="7" customFormat="1" x14ac:dyDescent="0.2">
      <c r="B27" s="10"/>
      <c r="C27" s="9"/>
      <c r="D27" s="1"/>
      <c r="E27" s="8"/>
      <c r="F27" s="8"/>
      <c r="G27" s="8"/>
      <c r="H27" s="8"/>
      <c r="I27" s="8"/>
      <c r="J27" s="8"/>
      <c r="K27" s="8"/>
      <c r="L27" s="123"/>
      <c r="M27" s="123"/>
      <c r="N27" s="124"/>
      <c r="O27" s="124"/>
      <c r="P27" s="124"/>
      <c r="Q27" s="124"/>
    </row>
    <row r="28" spans="2:29" x14ac:dyDescent="0.2">
      <c r="B28" s="4"/>
      <c r="C28" s="3"/>
      <c r="L28" s="125"/>
      <c r="M28" s="125"/>
      <c r="N28" s="125"/>
      <c r="O28" s="125"/>
      <c r="P28" s="125"/>
      <c r="Q28" s="125"/>
    </row>
    <row r="29" spans="2:29" x14ac:dyDescent="0.2">
      <c r="C29" s="3"/>
      <c r="L29" s="125"/>
      <c r="M29" s="125"/>
      <c r="N29" s="125"/>
      <c r="O29" s="125"/>
      <c r="P29" s="125"/>
      <c r="Q29" s="125"/>
    </row>
    <row r="30" spans="2:29" x14ac:dyDescent="0.2">
      <c r="C30" s="3"/>
      <c r="L30" s="125"/>
      <c r="M30" s="125"/>
      <c r="N30" s="125"/>
      <c r="O30" s="125"/>
      <c r="P30" s="125"/>
      <c r="Q30" s="125"/>
    </row>
    <row r="31" spans="2:29" x14ac:dyDescent="0.2">
      <c r="C31" s="3"/>
    </row>
    <row r="32" spans="2:29" x14ac:dyDescent="0.2">
      <c r="C32" s="3"/>
    </row>
    <row r="33" spans="2:9" x14ac:dyDescent="0.2">
      <c r="C33" s="3"/>
    </row>
    <row r="34" spans="2:9" x14ac:dyDescent="0.2">
      <c r="C34" s="3"/>
    </row>
    <row r="35" spans="2:9" x14ac:dyDescent="0.2">
      <c r="B35" s="4"/>
      <c r="D35" s="3"/>
    </row>
    <row r="36" spans="2:9" x14ac:dyDescent="0.2">
      <c r="B36" s="4"/>
      <c r="D36" s="3"/>
    </row>
    <row r="37" spans="2:9" x14ac:dyDescent="0.2">
      <c r="B37" s="6"/>
      <c r="C37" s="3"/>
      <c r="D37" s="3"/>
    </row>
    <row r="38" spans="2:9" x14ac:dyDescent="0.2">
      <c r="B38" s="4"/>
      <c r="C38" s="3"/>
      <c r="D38" s="3"/>
      <c r="G38" s="5"/>
      <c r="H38" s="5"/>
      <c r="I38" s="5"/>
    </row>
    <row r="39" spans="2:9" x14ac:dyDescent="0.2">
      <c r="B39" s="4"/>
    </row>
    <row r="40" spans="2:9" x14ac:dyDescent="0.2">
      <c r="C40" s="3"/>
      <c r="D40" s="3"/>
    </row>
    <row r="41" spans="2:9" x14ac:dyDescent="0.2">
      <c r="B41" s="4"/>
    </row>
    <row r="42" spans="2:9" x14ac:dyDescent="0.2">
      <c r="B42" s="4"/>
    </row>
    <row r="43" spans="2:9" x14ac:dyDescent="0.2">
      <c r="B43" s="4"/>
    </row>
    <row r="44" spans="2:9" x14ac:dyDescent="0.2">
      <c r="B44" s="4"/>
    </row>
    <row r="45" spans="2:9" x14ac:dyDescent="0.2">
      <c r="B45" s="4"/>
    </row>
    <row r="46" spans="2:9" x14ac:dyDescent="0.2">
      <c r="B46" s="4"/>
      <c r="C46" s="3"/>
    </row>
    <row r="47" spans="2:9" x14ac:dyDescent="0.2">
      <c r="B47" s="4"/>
      <c r="C47" s="3"/>
    </row>
    <row r="48" spans="2:9" x14ac:dyDescent="0.2">
      <c r="B48" s="4"/>
      <c r="C48" s="3"/>
    </row>
    <row r="49" spans="2:3" x14ac:dyDescent="0.2">
      <c r="B49" s="4"/>
      <c r="C49" s="3"/>
    </row>
    <row r="50" spans="2:3" x14ac:dyDescent="0.2">
      <c r="B50" s="4"/>
      <c r="C50" s="3"/>
    </row>
    <row r="51" spans="2:3" x14ac:dyDescent="0.2">
      <c r="B51" s="4"/>
      <c r="C51" s="3"/>
    </row>
    <row r="52" spans="2:3" x14ac:dyDescent="0.2">
      <c r="B52" s="4"/>
      <c r="C52" s="3"/>
    </row>
    <row r="53" spans="2:3" x14ac:dyDescent="0.2">
      <c r="B53" s="4"/>
      <c r="C53" s="3"/>
    </row>
    <row r="54" spans="2:3" x14ac:dyDescent="0.2">
      <c r="B54" s="4"/>
      <c r="C54" s="3"/>
    </row>
    <row r="55" spans="2:3" x14ac:dyDescent="0.2">
      <c r="B55" s="4"/>
      <c r="C55" s="3"/>
    </row>
    <row r="56" spans="2:3" x14ac:dyDescent="0.2">
      <c r="B56" s="4"/>
      <c r="C56" s="3"/>
    </row>
  </sheetData>
  <autoFilter ref="B19:AC24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M19:N19 AA19:AB19">
    <cfRule type="cellIs" dxfId="49" priority="13" operator="lessThan">
      <formula>0</formula>
    </cfRule>
    <cfRule type="cellIs" dxfId="48" priority="14" operator="lessThan">
      <formula>0</formula>
    </cfRule>
  </conditionalFormatting>
  <conditionalFormatting sqref="AB20">
    <cfRule type="cellIs" dxfId="47" priority="11" operator="lessThan">
      <formula>0</formula>
    </cfRule>
    <cfRule type="cellIs" dxfId="46" priority="12" operator="lessThan">
      <formula>0</formula>
    </cfRule>
  </conditionalFormatting>
  <conditionalFormatting sqref="AB21">
    <cfRule type="cellIs" dxfId="45" priority="9" operator="lessThan">
      <formula>0</formula>
    </cfRule>
    <cfRule type="cellIs" dxfId="44" priority="10" operator="lessThan">
      <formula>0</formula>
    </cfRule>
  </conditionalFormatting>
  <conditionalFormatting sqref="AB22">
    <cfRule type="cellIs" dxfId="43" priority="7" operator="lessThan">
      <formula>0</formula>
    </cfRule>
    <cfRule type="cellIs" dxfId="42" priority="8" operator="lessThan">
      <formula>0</formula>
    </cfRule>
  </conditionalFormatting>
  <conditionalFormatting sqref="AB23">
    <cfRule type="cellIs" dxfId="41" priority="5" operator="lessThan">
      <formula>0</formula>
    </cfRule>
    <cfRule type="cellIs" dxfId="40" priority="6" operator="lessThan">
      <formula>0</formula>
    </cfRule>
  </conditionalFormatting>
  <conditionalFormatting sqref="AB24">
    <cfRule type="cellIs" dxfId="39" priority="3" operator="lessThan">
      <formula>0</formula>
    </cfRule>
    <cfRule type="cellIs" dxfId="38" priority="4" operator="lessThan">
      <formula>0</formula>
    </cfRule>
  </conditionalFormatting>
  <conditionalFormatting sqref="L19">
    <cfRule type="cellIs" dxfId="37" priority="1" operator="lessThan">
      <formula>0</formula>
    </cfRule>
    <cfRule type="cellIs" dxfId="36" priority="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88" fitToWidth="2" fitToHeight="2" orientation="landscape" r:id="rId1"/>
  <headerFooter alignWithMargins="0">
    <oddFooter>&amp;LVersión 2. 18/03/2022&amp;C&amp;N</oddFooter>
  </headerFooter>
  <rowBreaks count="1" manualBreakCount="1">
    <brk id="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56"/>
  <sheetViews>
    <sheetView showGridLines="0" zoomScale="90" zoomScaleNormal="90" workbookViewId="0">
      <pane xSplit="7" ySplit="19" topLeftCell="K20" activePane="bottomRight" state="frozen"/>
      <selection pane="topRight" activeCell="G1" sqref="G1"/>
      <selection pane="bottomLeft" activeCell="A20" sqref="A20"/>
      <selection pane="bottomRight" activeCell="G15" sqref="G15"/>
    </sheetView>
  </sheetViews>
  <sheetFormatPr baseColWidth="10" defaultRowHeight="12.75" outlineLevelRow="1" x14ac:dyDescent="0.2"/>
  <cols>
    <col min="1" max="1" width="2.28515625" style="1" customWidth="1"/>
    <col min="2" max="2" width="31.7109375" style="1" customWidth="1"/>
    <col min="3" max="3" width="20.42578125" style="2" customWidth="1"/>
    <col min="4" max="4" width="20" style="1" customWidth="1"/>
    <col min="5" max="5" width="23.7109375" style="1" customWidth="1"/>
    <col min="6" max="6" width="26.42578125" style="1" customWidth="1"/>
    <col min="7" max="7" width="23.5703125" style="1" customWidth="1"/>
    <col min="8" max="8" width="24.5703125" style="1" customWidth="1"/>
    <col min="9" max="11" width="19.5703125" style="1" customWidth="1"/>
    <col min="12" max="14" width="16.140625" style="1" customWidth="1"/>
    <col min="15" max="15" width="21" style="1" customWidth="1"/>
    <col min="16" max="27" width="17.140625" style="1" bestFit="1" customWidth="1"/>
    <col min="28" max="28" width="18" style="1" customWidth="1"/>
    <col min="29" max="29" width="21" style="1" customWidth="1"/>
    <col min="31" max="16384" width="11.42578125" style="1"/>
  </cols>
  <sheetData>
    <row r="1" spans="2:29" ht="13.5" thickBot="1" x14ac:dyDescent="0.25"/>
    <row r="2" spans="2:29" ht="24" customHeight="1" thickBot="1" x14ac:dyDescent="0.25">
      <c r="B2" s="140"/>
      <c r="C2" s="143" t="s">
        <v>44</v>
      </c>
      <c r="D2" s="144"/>
      <c r="E2" s="144"/>
      <c r="F2" s="144"/>
      <c r="G2" s="144"/>
      <c r="H2" s="35"/>
      <c r="I2" s="35"/>
      <c r="J2" s="35"/>
      <c r="K2" s="35"/>
      <c r="L2" s="35"/>
      <c r="M2" s="68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</row>
    <row r="3" spans="2:29" ht="24" customHeight="1" thickBot="1" x14ac:dyDescent="0.25">
      <c r="B3" s="141"/>
      <c r="C3" s="143" t="s">
        <v>43</v>
      </c>
      <c r="D3" s="144"/>
      <c r="E3" s="144"/>
      <c r="F3" s="144"/>
      <c r="G3" s="144"/>
      <c r="H3" s="35"/>
      <c r="I3" s="35"/>
      <c r="J3" s="35"/>
      <c r="K3" s="35"/>
      <c r="L3" s="35"/>
      <c r="M3" s="68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</row>
    <row r="4" spans="2:29" ht="24" customHeight="1" thickBot="1" x14ac:dyDescent="0.25">
      <c r="B4" s="142"/>
      <c r="C4" s="143" t="s">
        <v>42</v>
      </c>
      <c r="D4" s="144"/>
      <c r="E4" s="144"/>
      <c r="F4" s="144"/>
      <c r="G4" s="144"/>
      <c r="H4" s="35"/>
      <c r="I4" s="35"/>
      <c r="J4" s="35"/>
      <c r="K4" s="35"/>
      <c r="L4" s="35"/>
      <c r="M4" s="68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</row>
    <row r="5" spans="2:29" ht="12.75" customHeight="1" thickBot="1" x14ac:dyDescent="0.25">
      <c r="B5" s="66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2:29" s="56" customFormat="1" ht="15.75" customHeight="1" outlineLevel="1" x14ac:dyDescent="0.2">
      <c r="B6" s="64" t="s">
        <v>41</v>
      </c>
      <c r="C6" s="129" t="s">
        <v>45</v>
      </c>
      <c r="D6" s="129"/>
      <c r="E6" s="129"/>
      <c r="F6" s="129"/>
      <c r="G6" s="130"/>
      <c r="H6" s="58"/>
      <c r="I6" s="58"/>
      <c r="J6" s="57"/>
      <c r="K6" s="57"/>
      <c r="L6" s="57"/>
      <c r="M6" s="57"/>
    </row>
    <row r="7" spans="2:29" s="56" customFormat="1" ht="15.75" customHeight="1" outlineLevel="1" x14ac:dyDescent="0.2">
      <c r="B7" s="60" t="s">
        <v>40</v>
      </c>
      <c r="C7" s="131" t="s">
        <v>107</v>
      </c>
      <c r="D7" s="131" t="s">
        <v>46</v>
      </c>
      <c r="E7" s="131" t="s">
        <v>46</v>
      </c>
      <c r="F7" s="131" t="s">
        <v>46</v>
      </c>
      <c r="G7" s="132" t="s">
        <v>46</v>
      </c>
      <c r="H7" s="58"/>
      <c r="I7" s="58"/>
      <c r="J7" s="57"/>
      <c r="K7" s="57"/>
      <c r="L7" s="57"/>
      <c r="M7" s="57"/>
    </row>
    <row r="8" spans="2:29" s="56" customFormat="1" ht="15.75" customHeight="1" outlineLevel="1" x14ac:dyDescent="0.2">
      <c r="B8" s="63" t="s">
        <v>39</v>
      </c>
      <c r="C8" s="131" t="s">
        <v>108</v>
      </c>
      <c r="D8" s="131" t="s">
        <v>48</v>
      </c>
      <c r="E8" s="131" t="s">
        <v>48</v>
      </c>
      <c r="F8" s="131" t="s">
        <v>48</v>
      </c>
      <c r="G8" s="132" t="s">
        <v>48</v>
      </c>
      <c r="H8" s="58"/>
      <c r="I8" s="58"/>
      <c r="J8" s="57"/>
      <c r="K8" s="57"/>
      <c r="L8" s="57"/>
      <c r="M8" s="57"/>
    </row>
    <row r="9" spans="2:29" s="56" customFormat="1" ht="23.25" customHeight="1" outlineLevel="1" x14ac:dyDescent="0.2">
      <c r="B9" s="62" t="s">
        <v>38</v>
      </c>
      <c r="C9" s="131" t="s">
        <v>109</v>
      </c>
      <c r="D9" s="131" t="s">
        <v>49</v>
      </c>
      <c r="E9" s="131" t="s">
        <v>49</v>
      </c>
      <c r="F9" s="131" t="s">
        <v>49</v>
      </c>
      <c r="G9" s="132" t="s">
        <v>49</v>
      </c>
      <c r="H9" s="58"/>
      <c r="I9" s="58"/>
      <c r="J9" s="57"/>
      <c r="K9" s="57"/>
      <c r="L9" s="57"/>
      <c r="M9" s="57"/>
    </row>
    <row r="10" spans="2:29" s="56" customFormat="1" ht="15.75" customHeight="1" outlineLevel="1" x14ac:dyDescent="0.2">
      <c r="B10" s="62" t="s">
        <v>37</v>
      </c>
      <c r="C10" s="131" t="s">
        <v>110</v>
      </c>
      <c r="D10" s="131" t="s">
        <v>50</v>
      </c>
      <c r="E10" s="131" t="s">
        <v>50</v>
      </c>
      <c r="F10" s="131" t="s">
        <v>50</v>
      </c>
      <c r="G10" s="132" t="s">
        <v>50</v>
      </c>
      <c r="H10" s="58"/>
      <c r="I10" s="58"/>
      <c r="J10" s="57"/>
      <c r="K10" s="57"/>
      <c r="L10" s="57"/>
      <c r="M10" s="57"/>
    </row>
    <row r="11" spans="2:29" s="56" customFormat="1" ht="32.25" customHeight="1" outlineLevel="1" x14ac:dyDescent="0.2">
      <c r="B11" s="60" t="s">
        <v>36</v>
      </c>
      <c r="C11" s="133" t="s">
        <v>111</v>
      </c>
      <c r="D11" s="134"/>
      <c r="E11" s="134"/>
      <c r="F11" s="134"/>
      <c r="G11" s="135"/>
      <c r="H11" s="58"/>
      <c r="I11" s="58"/>
      <c r="J11" s="61"/>
      <c r="K11" s="61"/>
      <c r="L11" s="61"/>
      <c r="M11" s="61"/>
    </row>
    <row r="12" spans="2:29" s="56" customFormat="1" ht="15.75" customHeight="1" outlineLevel="1" x14ac:dyDescent="0.2">
      <c r="B12" s="60" t="s">
        <v>35</v>
      </c>
      <c r="C12" s="136" t="s">
        <v>112</v>
      </c>
      <c r="D12" s="131" t="s">
        <v>52</v>
      </c>
      <c r="E12" s="131" t="s">
        <v>52</v>
      </c>
      <c r="F12" s="131" t="s">
        <v>52</v>
      </c>
      <c r="G12" s="132" t="s">
        <v>52</v>
      </c>
      <c r="H12" s="58"/>
      <c r="I12" s="58"/>
      <c r="J12" s="57"/>
      <c r="K12" s="57"/>
      <c r="L12" s="57"/>
      <c r="M12" s="57"/>
    </row>
    <row r="13" spans="2:29" s="56" customFormat="1" ht="15.75" customHeight="1" outlineLevel="1" thickBot="1" x14ac:dyDescent="0.25">
      <c r="B13" s="59" t="s">
        <v>34</v>
      </c>
      <c r="C13" s="137" t="s">
        <v>113</v>
      </c>
      <c r="D13" s="138">
        <v>2020110010174</v>
      </c>
      <c r="E13" s="138">
        <v>2020110010174</v>
      </c>
      <c r="F13" s="138">
        <v>2020110010174</v>
      </c>
      <c r="G13" s="139">
        <v>2020110010174</v>
      </c>
      <c r="H13" s="58"/>
      <c r="I13" s="58"/>
      <c r="J13" s="57"/>
      <c r="K13" s="57"/>
      <c r="L13" s="57"/>
      <c r="M13" s="57"/>
    </row>
    <row r="14" spans="2:29" s="43" customFormat="1" ht="15.75" customHeight="1" outlineLevel="1" thickBot="1" x14ac:dyDescent="0.25">
      <c r="B14" s="55"/>
      <c r="C14" s="54"/>
      <c r="D14" s="54"/>
      <c r="E14" s="54"/>
      <c r="F14" s="54"/>
      <c r="G14" s="54"/>
      <c r="H14" s="53"/>
      <c r="I14" s="53"/>
      <c r="J14" s="53"/>
      <c r="K14" s="53"/>
      <c r="L14" s="53"/>
      <c r="M14" s="53"/>
    </row>
    <row r="15" spans="2:29" s="43" customFormat="1" ht="22.5" customHeight="1" outlineLevel="1" x14ac:dyDescent="0.2">
      <c r="B15" s="52" t="s">
        <v>33</v>
      </c>
      <c r="C15" s="145" t="s">
        <v>158</v>
      </c>
      <c r="D15" s="146"/>
      <c r="E15" s="147"/>
      <c r="F15" s="51" t="s">
        <v>32</v>
      </c>
      <c r="G15" s="149" t="s">
        <v>169</v>
      </c>
      <c r="H15" s="50"/>
      <c r="I15" s="50"/>
      <c r="J15" s="50"/>
      <c r="K15" s="50"/>
      <c r="L15" s="50"/>
      <c r="M15" s="50"/>
    </row>
    <row r="16" spans="2:29" s="43" customFormat="1" ht="30" x14ac:dyDescent="0.2">
      <c r="B16" s="127" t="s">
        <v>31</v>
      </c>
      <c r="C16" s="49" t="s">
        <v>17</v>
      </c>
      <c r="D16" s="49" t="s">
        <v>30</v>
      </c>
      <c r="E16" s="49" t="s">
        <v>29</v>
      </c>
      <c r="F16" s="49" t="s">
        <v>28</v>
      </c>
      <c r="G16" s="48" t="s">
        <v>15</v>
      </c>
      <c r="H16" s="37"/>
      <c r="I16" s="37"/>
      <c r="J16" s="37"/>
      <c r="K16" s="37"/>
      <c r="L16" s="37"/>
      <c r="M16" s="37"/>
      <c r="AC16" s="11"/>
    </row>
    <row r="17" spans="2:29" s="43" customFormat="1" ht="15.75" thickBot="1" x14ac:dyDescent="0.25">
      <c r="B17" s="128"/>
      <c r="C17" s="47">
        <v>1157863368</v>
      </c>
      <c r="D17" s="46"/>
      <c r="E17" s="46"/>
      <c r="F17" s="45">
        <f>D17-E17</f>
        <v>0</v>
      </c>
      <c r="G17" s="44">
        <f>+C17+F17</f>
        <v>1157863368</v>
      </c>
      <c r="H17" s="37"/>
      <c r="I17" s="37"/>
      <c r="J17" s="37"/>
      <c r="K17" s="37"/>
      <c r="L17" s="37"/>
      <c r="M17" s="37"/>
      <c r="AC17" s="11"/>
    </row>
    <row r="18" spans="2:29" s="35" customFormat="1" ht="15.75" customHeight="1" thickBot="1" x14ac:dyDescent="0.25">
      <c r="B18" s="42"/>
      <c r="C18" s="41"/>
      <c r="D18" s="40"/>
      <c r="E18" s="40"/>
      <c r="F18" s="39"/>
      <c r="G18" s="38"/>
      <c r="H18" s="37"/>
      <c r="I18" s="37"/>
      <c r="J18" s="37"/>
      <c r="K18" s="37"/>
      <c r="L18" s="37"/>
      <c r="M18" s="37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11"/>
    </row>
    <row r="19" spans="2:29" ht="39" thickBot="1" x14ac:dyDescent="0.25">
      <c r="B19" s="34" t="s">
        <v>27</v>
      </c>
      <c r="C19" s="33" t="s">
        <v>26</v>
      </c>
      <c r="D19" s="32" t="s">
        <v>25</v>
      </c>
      <c r="E19" s="31" t="s">
        <v>24</v>
      </c>
      <c r="F19" s="32" t="s">
        <v>23</v>
      </c>
      <c r="G19" s="31" t="s">
        <v>22</v>
      </c>
      <c r="H19" s="30" t="s">
        <v>21</v>
      </c>
      <c r="I19" s="29" t="s">
        <v>20</v>
      </c>
      <c r="J19" s="28" t="s">
        <v>19</v>
      </c>
      <c r="K19" s="27" t="s">
        <v>18</v>
      </c>
      <c r="L19" s="23" t="s">
        <v>17</v>
      </c>
      <c r="M19" s="23" t="s">
        <v>16</v>
      </c>
      <c r="N19" s="23" t="s">
        <v>15</v>
      </c>
      <c r="O19" s="26" t="s">
        <v>14</v>
      </c>
      <c r="P19" s="25" t="s">
        <v>13</v>
      </c>
      <c r="Q19" s="25" t="s">
        <v>12</v>
      </c>
      <c r="R19" s="25" t="s">
        <v>11</v>
      </c>
      <c r="S19" s="25" t="s">
        <v>10</v>
      </c>
      <c r="T19" s="25" t="s">
        <v>9</v>
      </c>
      <c r="U19" s="25" t="s">
        <v>8</v>
      </c>
      <c r="V19" s="25" t="s">
        <v>7</v>
      </c>
      <c r="W19" s="25" t="s">
        <v>6</v>
      </c>
      <c r="X19" s="25" t="s">
        <v>5</v>
      </c>
      <c r="Y19" s="25" t="s">
        <v>4</v>
      </c>
      <c r="Z19" s="24" t="s">
        <v>3</v>
      </c>
      <c r="AA19" s="23" t="s">
        <v>2</v>
      </c>
      <c r="AB19" s="23" t="s">
        <v>1</v>
      </c>
      <c r="AC19" s="11"/>
    </row>
    <row r="20" spans="2:29" ht="34.5" customHeight="1" x14ac:dyDescent="0.2">
      <c r="B20" s="98" t="s">
        <v>114</v>
      </c>
      <c r="C20" s="83" t="s">
        <v>115</v>
      </c>
      <c r="D20" s="69" t="s">
        <v>116</v>
      </c>
      <c r="E20" s="69" t="s">
        <v>117</v>
      </c>
      <c r="F20" s="70" t="s">
        <v>77</v>
      </c>
      <c r="G20" s="71" t="s">
        <v>78</v>
      </c>
      <c r="H20" s="72" t="s">
        <v>79</v>
      </c>
      <c r="I20" s="73" t="s">
        <v>61</v>
      </c>
      <c r="J20" s="74" t="s">
        <v>61</v>
      </c>
      <c r="K20" s="75" t="s">
        <v>61</v>
      </c>
      <c r="L20" s="84">
        <v>795710803</v>
      </c>
      <c r="M20" s="84"/>
      <c r="N20" s="84">
        <f>+L20-M20</f>
        <v>795710803</v>
      </c>
      <c r="O20" s="85">
        <v>0</v>
      </c>
      <c r="P20" s="84">
        <v>0</v>
      </c>
      <c r="Q20" s="84">
        <v>10590000</v>
      </c>
      <c r="R20" s="84">
        <f>10590000-O20-P20-Q20</f>
        <v>0</v>
      </c>
      <c r="S20" s="84">
        <v>0</v>
      </c>
      <c r="T20" s="84">
        <v>0</v>
      </c>
      <c r="U20" s="84"/>
      <c r="V20" s="84"/>
      <c r="W20" s="84"/>
      <c r="X20" s="84"/>
      <c r="Y20" s="84"/>
      <c r="Z20" s="86"/>
      <c r="AA20" s="87">
        <f>SUM(O20:Z20)</f>
        <v>10590000</v>
      </c>
      <c r="AB20" s="88">
        <f>N20-AA20</f>
        <v>785120803</v>
      </c>
    </row>
    <row r="21" spans="2:29" ht="34.5" customHeight="1" x14ac:dyDescent="0.2">
      <c r="B21" s="99" t="s">
        <v>118</v>
      </c>
      <c r="C21" s="89" t="s">
        <v>119</v>
      </c>
      <c r="D21" s="76" t="s">
        <v>82</v>
      </c>
      <c r="E21" s="76" t="s">
        <v>83</v>
      </c>
      <c r="F21" s="77" t="s">
        <v>77</v>
      </c>
      <c r="G21" s="78" t="s">
        <v>120</v>
      </c>
      <c r="H21" s="79" t="s">
        <v>79</v>
      </c>
      <c r="I21" s="80" t="s">
        <v>61</v>
      </c>
      <c r="J21" s="81" t="s">
        <v>61</v>
      </c>
      <c r="K21" s="82" t="s">
        <v>61</v>
      </c>
      <c r="L21" s="84">
        <v>207414911</v>
      </c>
      <c r="M21" s="84"/>
      <c r="N21" s="84">
        <f>+L21-M21</f>
        <v>207414911</v>
      </c>
      <c r="O21" s="85">
        <v>0</v>
      </c>
      <c r="P21" s="84">
        <v>0</v>
      </c>
      <c r="Q21" s="84">
        <v>1315117</v>
      </c>
      <c r="R21" s="84">
        <f>67414911-O21-P21-Q21</f>
        <v>66099794</v>
      </c>
      <c r="S21" s="84">
        <f>167414911-O21-P21-Q21-R21</f>
        <v>100000000</v>
      </c>
      <c r="T21" s="84">
        <f>167414911-O21-P21-Q21-R21-S21</f>
        <v>0</v>
      </c>
      <c r="U21" s="84"/>
      <c r="V21" s="84"/>
      <c r="W21" s="84"/>
      <c r="X21" s="84"/>
      <c r="Y21" s="84"/>
      <c r="Z21" s="86"/>
      <c r="AA21" s="87">
        <f>SUM(O21:Z21)</f>
        <v>167414911</v>
      </c>
      <c r="AB21" s="88">
        <f>N21-AA21</f>
        <v>40000000</v>
      </c>
    </row>
    <row r="22" spans="2:29" ht="34.5" customHeight="1" x14ac:dyDescent="0.2">
      <c r="B22" s="99" t="s">
        <v>121</v>
      </c>
      <c r="C22" s="89" t="s">
        <v>122</v>
      </c>
      <c r="D22" s="76" t="s">
        <v>56</v>
      </c>
      <c r="E22" s="76" t="s">
        <v>57</v>
      </c>
      <c r="F22" s="77" t="s">
        <v>77</v>
      </c>
      <c r="G22" s="78" t="s">
        <v>120</v>
      </c>
      <c r="H22" s="79" t="s">
        <v>79</v>
      </c>
      <c r="I22" s="80" t="s">
        <v>61</v>
      </c>
      <c r="J22" s="81" t="s">
        <v>61</v>
      </c>
      <c r="K22" s="82" t="s">
        <v>61</v>
      </c>
      <c r="L22" s="84">
        <v>0</v>
      </c>
      <c r="M22" s="84"/>
      <c r="N22" s="84">
        <f>+L22-M22</f>
        <v>0</v>
      </c>
      <c r="O22" s="85">
        <v>0</v>
      </c>
      <c r="P22" s="84">
        <v>0</v>
      </c>
      <c r="Q22" s="84">
        <v>0</v>
      </c>
      <c r="R22" s="84">
        <v>0</v>
      </c>
      <c r="S22" s="84">
        <v>0</v>
      </c>
      <c r="T22" s="84">
        <v>0</v>
      </c>
      <c r="U22" s="84"/>
      <c r="V22" s="84"/>
      <c r="W22" s="84"/>
      <c r="X22" s="84"/>
      <c r="Y22" s="84"/>
      <c r="Z22" s="86"/>
      <c r="AA22" s="87">
        <f>SUM(O22:Z22)</f>
        <v>0</v>
      </c>
      <c r="AB22" s="88">
        <f>N22-AA22</f>
        <v>0</v>
      </c>
    </row>
    <row r="23" spans="2:29" customFormat="1" ht="34.5" customHeight="1" x14ac:dyDescent="0.2">
      <c r="B23" s="99" t="s">
        <v>123</v>
      </c>
      <c r="C23" s="89" t="s">
        <v>124</v>
      </c>
      <c r="D23" s="76" t="s">
        <v>125</v>
      </c>
      <c r="E23" s="76" t="s">
        <v>63</v>
      </c>
      <c r="F23" s="77" t="s">
        <v>77</v>
      </c>
      <c r="G23" s="78" t="s">
        <v>126</v>
      </c>
      <c r="H23" s="79" t="s">
        <v>79</v>
      </c>
      <c r="I23" s="80" t="s">
        <v>61</v>
      </c>
      <c r="J23" s="81" t="s">
        <v>61</v>
      </c>
      <c r="K23" s="82" t="s">
        <v>61</v>
      </c>
      <c r="L23" s="84">
        <v>47342954</v>
      </c>
      <c r="M23" s="84"/>
      <c r="N23" s="84">
        <f>+L23-M23</f>
        <v>47342954</v>
      </c>
      <c r="O23" s="85">
        <v>0</v>
      </c>
      <c r="P23" s="84">
        <v>4400000</v>
      </c>
      <c r="Q23" s="84">
        <v>0</v>
      </c>
      <c r="R23" s="84">
        <f>11342954-O23-P23-Q23</f>
        <v>6942954</v>
      </c>
      <c r="S23" s="84">
        <f>11342954-O23-P23-Q23-R23</f>
        <v>0</v>
      </c>
      <c r="T23" s="84">
        <f>11342954-O23-P23-Q23-R23-S23</f>
        <v>0</v>
      </c>
      <c r="U23" s="84"/>
      <c r="V23" s="84"/>
      <c r="W23" s="84"/>
      <c r="X23" s="84"/>
      <c r="Y23" s="84"/>
      <c r="Z23" s="86"/>
      <c r="AA23" s="87">
        <f>SUM(O23:Z23)</f>
        <v>11342954</v>
      </c>
      <c r="AB23" s="88">
        <f>N23-AA23</f>
        <v>36000000</v>
      </c>
      <c r="AC23" s="1"/>
    </row>
    <row r="24" spans="2:29" customFormat="1" ht="34.5" customHeight="1" thickBot="1" x14ac:dyDescent="0.25">
      <c r="B24" s="101" t="s">
        <v>118</v>
      </c>
      <c r="C24" s="102" t="s">
        <v>157</v>
      </c>
      <c r="D24" s="103" t="s">
        <v>82</v>
      </c>
      <c r="E24" s="103" t="s">
        <v>83</v>
      </c>
      <c r="F24" s="104" t="s">
        <v>77</v>
      </c>
      <c r="G24" s="105" t="s">
        <v>120</v>
      </c>
      <c r="H24" s="106" t="s">
        <v>79</v>
      </c>
      <c r="I24" s="107" t="s">
        <v>61</v>
      </c>
      <c r="J24" s="108" t="s">
        <v>61</v>
      </c>
      <c r="K24" s="109" t="s">
        <v>61</v>
      </c>
      <c r="L24" s="84">
        <v>107394700</v>
      </c>
      <c r="M24" s="84"/>
      <c r="N24" s="84">
        <f>+L24-M24</f>
        <v>107394700</v>
      </c>
      <c r="O24" s="85">
        <v>0</v>
      </c>
      <c r="P24" s="84">
        <v>2833366</v>
      </c>
      <c r="Q24" s="84">
        <v>0</v>
      </c>
      <c r="R24" s="84">
        <f>43514033-O24-P24-Q24</f>
        <v>40680667</v>
      </c>
      <c r="S24" s="84">
        <f>89528033-O24-P24-Q24-R24</f>
        <v>46014000</v>
      </c>
      <c r="T24" s="84">
        <f>97528033-O24-P24-Q24-R24-S24</f>
        <v>8000000</v>
      </c>
      <c r="U24" s="84"/>
      <c r="V24" s="84"/>
      <c r="W24" s="84"/>
      <c r="X24" s="84"/>
      <c r="Y24" s="84"/>
      <c r="Z24" s="86"/>
      <c r="AA24" s="87">
        <f>SUM(O24:Z24)</f>
        <v>97528033</v>
      </c>
      <c r="AB24" s="88">
        <f>N24-AA24</f>
        <v>9866667</v>
      </c>
      <c r="AC24" s="1"/>
    </row>
    <row r="25" spans="2:29" s="11" customFormat="1" ht="31.5" customHeight="1" thickBot="1" x14ac:dyDescent="0.25">
      <c r="B25" s="22" t="s">
        <v>0</v>
      </c>
      <c r="C25" s="21"/>
      <c r="D25" s="20"/>
      <c r="E25" s="19"/>
      <c r="F25" s="18"/>
      <c r="G25" s="16"/>
      <c r="H25" s="17"/>
      <c r="I25" s="16"/>
      <c r="J25" s="15"/>
      <c r="K25" s="14"/>
      <c r="L25" s="13">
        <f t="shared" ref="L25:AB25" si="0">SUBTOTAL(9,L20:L24)</f>
        <v>1157863368</v>
      </c>
      <c r="M25" s="13">
        <f t="shared" si="0"/>
        <v>0</v>
      </c>
      <c r="N25" s="13">
        <f t="shared" si="0"/>
        <v>1157863368</v>
      </c>
      <c r="O25" s="13">
        <f t="shared" si="0"/>
        <v>0</v>
      </c>
      <c r="P25" s="13">
        <f t="shared" si="0"/>
        <v>7233366</v>
      </c>
      <c r="Q25" s="13">
        <f t="shared" si="0"/>
        <v>11905117</v>
      </c>
      <c r="R25" s="13">
        <f t="shared" si="0"/>
        <v>113723415</v>
      </c>
      <c r="S25" s="13">
        <f t="shared" si="0"/>
        <v>146014000</v>
      </c>
      <c r="T25" s="13">
        <f t="shared" si="0"/>
        <v>8000000</v>
      </c>
      <c r="U25" s="13">
        <f t="shared" si="0"/>
        <v>0</v>
      </c>
      <c r="V25" s="13">
        <f t="shared" si="0"/>
        <v>0</v>
      </c>
      <c r="W25" s="13">
        <f t="shared" si="0"/>
        <v>0</v>
      </c>
      <c r="X25" s="13">
        <f t="shared" si="0"/>
        <v>0</v>
      </c>
      <c r="Y25" s="13">
        <f t="shared" si="0"/>
        <v>0</v>
      </c>
      <c r="Z25" s="13">
        <f t="shared" si="0"/>
        <v>0</v>
      </c>
      <c r="AA25" s="13">
        <f t="shared" si="0"/>
        <v>286875898</v>
      </c>
      <c r="AB25" s="12">
        <f t="shared" si="0"/>
        <v>870987470</v>
      </c>
    </row>
    <row r="26" spans="2:29" s="7" customFormat="1" x14ac:dyDescent="0.2">
      <c r="B26" s="148" t="s">
        <v>168</v>
      </c>
      <c r="C26" s="9"/>
      <c r="D26" s="1"/>
      <c r="E26" s="8"/>
      <c r="F26" s="8"/>
      <c r="G26" s="8"/>
      <c r="H26" s="8"/>
      <c r="I26" s="8"/>
      <c r="J26" s="8"/>
      <c r="K26" s="8"/>
      <c r="L26" s="8"/>
      <c r="M26" s="8"/>
    </row>
    <row r="27" spans="2:29" s="7" customFormat="1" x14ac:dyDescent="0.2">
      <c r="B27" s="10"/>
      <c r="C27" s="9"/>
      <c r="D27" s="1"/>
      <c r="E27" s="8"/>
      <c r="F27" s="8"/>
      <c r="G27" s="8"/>
      <c r="H27" s="8"/>
      <c r="I27" s="8"/>
      <c r="J27" s="8"/>
      <c r="K27" s="8"/>
      <c r="L27" s="123"/>
      <c r="M27" s="123"/>
      <c r="N27" s="124"/>
      <c r="O27" s="124"/>
      <c r="P27" s="124"/>
      <c r="Q27" s="126"/>
    </row>
    <row r="28" spans="2:29" customFormat="1" x14ac:dyDescent="0.2">
      <c r="B28" s="4"/>
      <c r="C28" s="3"/>
      <c r="D28" s="1"/>
      <c r="E28" s="1"/>
      <c r="F28" s="1"/>
      <c r="G28" s="1"/>
      <c r="H28" s="1"/>
      <c r="I28" s="1"/>
      <c r="J28" s="1"/>
      <c r="K28" s="1"/>
      <c r="L28" s="125"/>
      <c r="M28" s="125"/>
      <c r="N28" s="125"/>
      <c r="O28" s="125"/>
      <c r="P28" s="125"/>
      <c r="Q28" s="125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2:29" customFormat="1" x14ac:dyDescent="0.2">
      <c r="B29" s="1"/>
      <c r="C29" s="3"/>
      <c r="D29" s="1"/>
      <c r="E29" s="1"/>
      <c r="F29" s="1"/>
      <c r="G29" s="1"/>
      <c r="H29" s="1"/>
      <c r="I29" s="1"/>
      <c r="J29" s="1"/>
      <c r="K29" s="1"/>
      <c r="L29" s="125"/>
      <c r="M29" s="125"/>
      <c r="N29" s="125"/>
      <c r="O29" s="125"/>
      <c r="P29" s="125"/>
      <c r="Q29" s="125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2:29" customFormat="1" x14ac:dyDescent="0.2">
      <c r="B30" s="1"/>
      <c r="C30" s="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2:29" customFormat="1" x14ac:dyDescent="0.2">
      <c r="B31" s="1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2:29" customFormat="1" x14ac:dyDescent="0.2">
      <c r="B32" s="1"/>
      <c r="C32" s="3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9" x14ac:dyDescent="0.2">
      <c r="C33" s="3"/>
    </row>
    <row r="34" spans="2:9" x14ac:dyDescent="0.2">
      <c r="C34" s="3"/>
    </row>
    <row r="35" spans="2:9" x14ac:dyDescent="0.2">
      <c r="B35" s="4"/>
      <c r="D35" s="3"/>
    </row>
    <row r="36" spans="2:9" x14ac:dyDescent="0.2">
      <c r="B36" s="4"/>
      <c r="D36" s="3"/>
    </row>
    <row r="37" spans="2:9" x14ac:dyDescent="0.2">
      <c r="B37" s="6"/>
      <c r="C37" s="3"/>
      <c r="D37" s="3"/>
    </row>
    <row r="38" spans="2:9" x14ac:dyDescent="0.2">
      <c r="B38" s="4"/>
      <c r="C38" s="3"/>
      <c r="D38" s="3"/>
      <c r="G38" s="5"/>
      <c r="H38" s="5"/>
      <c r="I38" s="5"/>
    </row>
    <row r="39" spans="2:9" x14ac:dyDescent="0.2">
      <c r="B39" s="4"/>
    </row>
    <row r="40" spans="2:9" x14ac:dyDescent="0.2">
      <c r="C40" s="3"/>
      <c r="D40" s="3"/>
    </row>
    <row r="41" spans="2:9" x14ac:dyDescent="0.2">
      <c r="B41" s="4"/>
    </row>
    <row r="42" spans="2:9" x14ac:dyDescent="0.2">
      <c r="B42" s="4"/>
    </row>
    <row r="43" spans="2:9" x14ac:dyDescent="0.2">
      <c r="B43" s="4"/>
    </row>
    <row r="44" spans="2:9" x14ac:dyDescent="0.2">
      <c r="B44" s="4"/>
    </row>
    <row r="45" spans="2:9" x14ac:dyDescent="0.2">
      <c r="B45" s="4"/>
    </row>
    <row r="46" spans="2:9" x14ac:dyDescent="0.2">
      <c r="B46" s="4"/>
      <c r="C46" s="3"/>
    </row>
    <row r="47" spans="2:9" x14ac:dyDescent="0.2">
      <c r="B47" s="4"/>
      <c r="C47" s="3"/>
    </row>
    <row r="48" spans="2:9" x14ac:dyDescent="0.2">
      <c r="B48" s="4"/>
      <c r="C48" s="3"/>
    </row>
    <row r="49" spans="2:3" x14ac:dyDescent="0.2">
      <c r="B49" s="4"/>
      <c r="C49" s="3"/>
    </row>
    <row r="50" spans="2:3" x14ac:dyDescent="0.2">
      <c r="B50" s="4"/>
      <c r="C50" s="3"/>
    </row>
    <row r="51" spans="2:3" x14ac:dyDescent="0.2">
      <c r="B51" s="4"/>
      <c r="C51" s="3"/>
    </row>
    <row r="52" spans="2:3" x14ac:dyDescent="0.2">
      <c r="B52" s="4"/>
      <c r="C52" s="3"/>
    </row>
    <row r="53" spans="2:3" x14ac:dyDescent="0.2">
      <c r="B53" s="4"/>
      <c r="C53" s="3"/>
    </row>
    <row r="54" spans="2:3" x14ac:dyDescent="0.2">
      <c r="B54" s="4"/>
      <c r="C54" s="3"/>
    </row>
    <row r="55" spans="2:3" x14ac:dyDescent="0.2">
      <c r="B55" s="4"/>
      <c r="C55" s="3"/>
    </row>
    <row r="56" spans="2:3" x14ac:dyDescent="0.2">
      <c r="B56" s="4"/>
      <c r="C56" s="3"/>
    </row>
  </sheetData>
  <autoFilter ref="B19:AC24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M19:N19 AA19:AB19">
    <cfRule type="cellIs" dxfId="35" priority="13" operator="lessThan">
      <formula>0</formula>
    </cfRule>
    <cfRule type="cellIs" dxfId="34" priority="14" operator="lessThan">
      <formula>0</formula>
    </cfRule>
  </conditionalFormatting>
  <conditionalFormatting sqref="AB20">
    <cfRule type="cellIs" dxfId="33" priority="11" operator="lessThan">
      <formula>0</formula>
    </cfRule>
    <cfRule type="cellIs" dxfId="32" priority="12" operator="lessThan">
      <formula>0</formula>
    </cfRule>
  </conditionalFormatting>
  <conditionalFormatting sqref="AB21">
    <cfRule type="cellIs" dxfId="31" priority="9" operator="lessThan">
      <formula>0</formula>
    </cfRule>
    <cfRule type="cellIs" dxfId="30" priority="10" operator="lessThan">
      <formula>0</formula>
    </cfRule>
  </conditionalFormatting>
  <conditionalFormatting sqref="AB22">
    <cfRule type="cellIs" dxfId="29" priority="7" operator="lessThan">
      <formula>0</formula>
    </cfRule>
    <cfRule type="cellIs" dxfId="28" priority="8" operator="lessThan">
      <formula>0</formula>
    </cfRule>
  </conditionalFormatting>
  <conditionalFormatting sqref="AB23:AB24">
    <cfRule type="cellIs" dxfId="27" priority="5" operator="lessThan">
      <formula>0</formula>
    </cfRule>
    <cfRule type="cellIs" dxfId="26" priority="6" operator="lessThan">
      <formula>0</formula>
    </cfRule>
  </conditionalFormatting>
  <conditionalFormatting sqref="L19">
    <cfRule type="cellIs" dxfId="25" priority="1" operator="lessThan">
      <formula>0</formula>
    </cfRule>
    <cfRule type="cellIs" dxfId="24" priority="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91" fitToWidth="2" fitToHeight="2" orientation="landscape" r:id="rId1"/>
  <headerFooter alignWithMargins="0">
    <oddFooter>&amp;LVersión 2. 18/03/2022&amp;C&amp;N</oddFooter>
  </headerFooter>
  <rowBreaks count="1" manualBreakCount="1">
    <brk id="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56"/>
  <sheetViews>
    <sheetView showGridLines="0" zoomScale="80" zoomScaleNormal="80" workbookViewId="0">
      <pane xSplit="7" ySplit="19" topLeftCell="K20" activePane="bottomRight" state="frozen"/>
      <selection pane="topRight" activeCell="G1" sqref="G1"/>
      <selection pane="bottomLeft" activeCell="A20" sqref="A20"/>
      <selection pane="bottomRight" activeCell="G15" sqref="G15"/>
    </sheetView>
  </sheetViews>
  <sheetFormatPr baseColWidth="10" defaultRowHeight="12.75" outlineLevelRow="1" outlineLevelCol="1" x14ac:dyDescent="0.2"/>
  <cols>
    <col min="1" max="1" width="2.28515625" style="1" customWidth="1"/>
    <col min="2" max="2" width="31.7109375" style="1" customWidth="1"/>
    <col min="3" max="3" width="20.42578125" style="2" customWidth="1"/>
    <col min="4" max="4" width="20" style="1" customWidth="1"/>
    <col min="5" max="5" width="23.7109375" style="1" customWidth="1"/>
    <col min="6" max="6" width="26.42578125" style="1" customWidth="1"/>
    <col min="7" max="7" width="23.5703125" style="1" customWidth="1"/>
    <col min="8" max="8" width="24.5703125" style="1" customWidth="1" outlineLevel="1"/>
    <col min="9" max="9" width="26.42578125" style="1" customWidth="1" outlineLevel="1"/>
    <col min="10" max="10" width="26.85546875" style="1" customWidth="1" outlineLevel="1"/>
    <col min="11" max="11" width="26.42578125" style="1" customWidth="1" outlineLevel="1"/>
    <col min="12" max="12" width="27.85546875" style="1" customWidth="1" outlineLevel="1"/>
    <col min="13" max="13" width="17.7109375" style="1" bestFit="1" customWidth="1" outlineLevel="1"/>
    <col min="14" max="14" width="17.140625" style="1" bestFit="1" customWidth="1" outlineLevel="1"/>
    <col min="15" max="15" width="21" style="1" customWidth="1" outlineLevel="1"/>
    <col min="16" max="27" width="17.140625" style="1" bestFit="1" customWidth="1" outlineLevel="1"/>
    <col min="28" max="28" width="18" style="1" customWidth="1" outlineLevel="1"/>
    <col min="29" max="29" width="21" style="1" customWidth="1" outlineLevel="1"/>
    <col min="31" max="16384" width="11.42578125" style="1"/>
  </cols>
  <sheetData>
    <row r="1" spans="2:29" ht="13.5" thickBot="1" x14ac:dyDescent="0.25"/>
    <row r="2" spans="2:29" ht="24" customHeight="1" thickBot="1" x14ac:dyDescent="0.25">
      <c r="B2" s="140"/>
      <c r="C2" s="143" t="s">
        <v>44</v>
      </c>
      <c r="D2" s="144"/>
      <c r="E2" s="144"/>
      <c r="F2" s="144"/>
      <c r="G2" s="144"/>
      <c r="H2" s="35"/>
      <c r="I2" s="35"/>
      <c r="J2" s="35"/>
      <c r="K2" s="35"/>
      <c r="L2" s="35"/>
      <c r="M2" s="68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</row>
    <row r="3" spans="2:29" ht="24" customHeight="1" thickBot="1" x14ac:dyDescent="0.25">
      <c r="B3" s="141"/>
      <c r="C3" s="143" t="s">
        <v>43</v>
      </c>
      <c r="D3" s="144"/>
      <c r="E3" s="144"/>
      <c r="F3" s="144"/>
      <c r="G3" s="144"/>
      <c r="H3" s="35"/>
      <c r="I3" s="35"/>
      <c r="J3" s="35"/>
      <c r="K3" s="35"/>
      <c r="L3" s="35"/>
      <c r="M3" s="68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</row>
    <row r="4" spans="2:29" ht="24" customHeight="1" thickBot="1" x14ac:dyDescent="0.25">
      <c r="B4" s="142"/>
      <c r="C4" s="143" t="s">
        <v>42</v>
      </c>
      <c r="D4" s="144"/>
      <c r="E4" s="144"/>
      <c r="F4" s="144"/>
      <c r="G4" s="144"/>
      <c r="H4" s="35"/>
      <c r="I4" s="35"/>
      <c r="J4" s="35"/>
      <c r="K4" s="35"/>
      <c r="L4" s="35"/>
      <c r="M4" s="68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</row>
    <row r="5" spans="2:29" ht="12.75" customHeight="1" thickBot="1" x14ac:dyDescent="0.25">
      <c r="B5" s="66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2:29" s="56" customFormat="1" ht="15.75" customHeight="1" outlineLevel="1" x14ac:dyDescent="0.2">
      <c r="B6" s="64" t="s">
        <v>41</v>
      </c>
      <c r="C6" s="129" t="s">
        <v>45</v>
      </c>
      <c r="D6" s="129"/>
      <c r="E6" s="129"/>
      <c r="F6" s="129"/>
      <c r="G6" s="130"/>
      <c r="H6" s="58"/>
      <c r="I6" s="58"/>
      <c r="J6" s="57"/>
      <c r="K6" s="57"/>
      <c r="L6" s="57"/>
      <c r="M6" s="57"/>
    </row>
    <row r="7" spans="2:29" s="56" customFormat="1" ht="15.75" customHeight="1" outlineLevel="1" x14ac:dyDescent="0.2">
      <c r="B7" s="60" t="s">
        <v>40</v>
      </c>
      <c r="C7" s="131" t="s">
        <v>127</v>
      </c>
      <c r="D7" s="131" t="s">
        <v>46</v>
      </c>
      <c r="E7" s="131" t="s">
        <v>46</v>
      </c>
      <c r="F7" s="131" t="s">
        <v>46</v>
      </c>
      <c r="G7" s="132" t="s">
        <v>46</v>
      </c>
      <c r="H7" s="58"/>
      <c r="I7" s="58"/>
      <c r="J7" s="57"/>
      <c r="K7" s="57"/>
      <c r="L7" s="57"/>
      <c r="M7" s="57"/>
    </row>
    <row r="8" spans="2:29" s="56" customFormat="1" ht="15.75" customHeight="1" outlineLevel="1" x14ac:dyDescent="0.2">
      <c r="B8" s="63" t="s">
        <v>39</v>
      </c>
      <c r="C8" s="131" t="s">
        <v>128</v>
      </c>
      <c r="D8" s="131" t="s">
        <v>48</v>
      </c>
      <c r="E8" s="131" t="s">
        <v>48</v>
      </c>
      <c r="F8" s="131" t="s">
        <v>48</v>
      </c>
      <c r="G8" s="132" t="s">
        <v>48</v>
      </c>
      <c r="H8" s="58"/>
      <c r="I8" s="58"/>
      <c r="J8" s="57"/>
      <c r="K8" s="57"/>
      <c r="L8" s="57"/>
      <c r="M8" s="57"/>
    </row>
    <row r="9" spans="2:29" s="56" customFormat="1" ht="23.25" customHeight="1" outlineLevel="1" x14ac:dyDescent="0.2">
      <c r="B9" s="62" t="s">
        <v>38</v>
      </c>
      <c r="C9" s="131" t="s">
        <v>129</v>
      </c>
      <c r="D9" s="131" t="s">
        <v>49</v>
      </c>
      <c r="E9" s="131" t="s">
        <v>49</v>
      </c>
      <c r="F9" s="131" t="s">
        <v>49</v>
      </c>
      <c r="G9" s="132" t="s">
        <v>49</v>
      </c>
      <c r="H9" s="58"/>
      <c r="I9" s="58"/>
      <c r="J9" s="57"/>
      <c r="K9" s="57"/>
      <c r="L9" s="57"/>
      <c r="M9" s="57"/>
    </row>
    <row r="10" spans="2:29" s="56" customFormat="1" ht="15.75" customHeight="1" outlineLevel="1" x14ac:dyDescent="0.2">
      <c r="B10" s="62" t="s">
        <v>37</v>
      </c>
      <c r="C10" s="131" t="s">
        <v>130</v>
      </c>
      <c r="D10" s="131" t="s">
        <v>50</v>
      </c>
      <c r="E10" s="131" t="s">
        <v>50</v>
      </c>
      <c r="F10" s="131" t="s">
        <v>50</v>
      </c>
      <c r="G10" s="132" t="s">
        <v>50</v>
      </c>
      <c r="H10" s="58"/>
      <c r="I10" s="58"/>
      <c r="J10" s="57"/>
      <c r="K10" s="57"/>
      <c r="L10" s="57"/>
      <c r="M10" s="57"/>
    </row>
    <row r="11" spans="2:29" s="56" customFormat="1" ht="32.25" customHeight="1" outlineLevel="1" x14ac:dyDescent="0.2">
      <c r="B11" s="60" t="s">
        <v>36</v>
      </c>
      <c r="C11" s="133" t="s">
        <v>131</v>
      </c>
      <c r="D11" s="134"/>
      <c r="E11" s="134"/>
      <c r="F11" s="134"/>
      <c r="G11" s="135"/>
      <c r="H11" s="58"/>
      <c r="I11" s="58"/>
      <c r="J11" s="61"/>
      <c r="K11" s="61"/>
      <c r="L11" s="61"/>
      <c r="M11" s="61"/>
    </row>
    <row r="12" spans="2:29" s="56" customFormat="1" ht="15.75" customHeight="1" outlineLevel="1" x14ac:dyDescent="0.2">
      <c r="B12" s="60" t="s">
        <v>35</v>
      </c>
      <c r="C12" s="136" t="s">
        <v>132</v>
      </c>
      <c r="D12" s="131" t="s">
        <v>52</v>
      </c>
      <c r="E12" s="131" t="s">
        <v>52</v>
      </c>
      <c r="F12" s="131" t="s">
        <v>52</v>
      </c>
      <c r="G12" s="132" t="s">
        <v>52</v>
      </c>
      <c r="H12" s="58"/>
      <c r="I12" s="58"/>
      <c r="J12" s="57"/>
      <c r="K12" s="57"/>
      <c r="L12" s="57"/>
      <c r="M12" s="57"/>
    </row>
    <row r="13" spans="2:29" s="56" customFormat="1" ht="15.75" customHeight="1" outlineLevel="1" thickBot="1" x14ac:dyDescent="0.25">
      <c r="B13" s="59" t="s">
        <v>34</v>
      </c>
      <c r="C13" s="137" t="s">
        <v>133</v>
      </c>
      <c r="D13" s="138">
        <v>2020110010174</v>
      </c>
      <c r="E13" s="138">
        <v>2020110010174</v>
      </c>
      <c r="F13" s="138">
        <v>2020110010174</v>
      </c>
      <c r="G13" s="139">
        <v>2020110010174</v>
      </c>
      <c r="H13" s="58"/>
      <c r="I13" s="58"/>
      <c r="J13" s="57"/>
      <c r="K13" s="57"/>
      <c r="L13" s="57"/>
      <c r="M13" s="57"/>
    </row>
    <row r="14" spans="2:29" s="43" customFormat="1" ht="15.75" customHeight="1" outlineLevel="1" thickBot="1" x14ac:dyDescent="0.25">
      <c r="B14" s="55"/>
      <c r="C14" s="54"/>
      <c r="D14" s="54"/>
      <c r="E14" s="54"/>
      <c r="F14" s="54"/>
      <c r="G14" s="54"/>
      <c r="H14" s="53"/>
      <c r="I14" s="53"/>
      <c r="J14" s="53"/>
      <c r="K14" s="53"/>
      <c r="L14" s="53"/>
      <c r="M14" s="53"/>
    </row>
    <row r="15" spans="2:29" s="43" customFormat="1" ht="22.5" customHeight="1" outlineLevel="1" x14ac:dyDescent="0.2">
      <c r="B15" s="52" t="s">
        <v>33</v>
      </c>
      <c r="C15" s="145" t="s">
        <v>158</v>
      </c>
      <c r="D15" s="146"/>
      <c r="E15" s="147"/>
      <c r="F15" s="51" t="s">
        <v>32</v>
      </c>
      <c r="G15" s="149" t="s">
        <v>169</v>
      </c>
      <c r="H15" s="50"/>
      <c r="I15" s="50"/>
      <c r="J15" s="50"/>
      <c r="K15" s="50"/>
      <c r="L15" s="50"/>
      <c r="M15" s="50"/>
    </row>
    <row r="16" spans="2:29" s="43" customFormat="1" ht="30" x14ac:dyDescent="0.2">
      <c r="B16" s="127" t="s">
        <v>31</v>
      </c>
      <c r="C16" s="49" t="s">
        <v>17</v>
      </c>
      <c r="D16" s="49" t="s">
        <v>30</v>
      </c>
      <c r="E16" s="49" t="s">
        <v>29</v>
      </c>
      <c r="F16" s="49" t="s">
        <v>28</v>
      </c>
      <c r="G16" s="48" t="s">
        <v>15</v>
      </c>
      <c r="H16" s="37"/>
      <c r="I16" s="37"/>
      <c r="J16" s="37"/>
      <c r="K16" s="37"/>
      <c r="L16" s="37"/>
      <c r="M16" s="37"/>
      <c r="AC16" s="11"/>
    </row>
    <row r="17" spans="2:29" s="43" customFormat="1" ht="15.75" thickBot="1" x14ac:dyDescent="0.25">
      <c r="B17" s="128"/>
      <c r="C17" s="47">
        <v>1104111557</v>
      </c>
      <c r="D17" s="46"/>
      <c r="E17" s="46"/>
      <c r="F17" s="45">
        <f>D17-E17</f>
        <v>0</v>
      </c>
      <c r="G17" s="44">
        <f>+C17+F17</f>
        <v>1104111557</v>
      </c>
      <c r="H17" s="37"/>
      <c r="I17" s="37"/>
      <c r="J17" s="37"/>
      <c r="K17" s="37"/>
      <c r="L17" s="37"/>
      <c r="M17" s="37"/>
      <c r="AC17" s="11"/>
    </row>
    <row r="18" spans="2:29" s="35" customFormat="1" ht="15.75" customHeight="1" thickBot="1" x14ac:dyDescent="0.25">
      <c r="B18" s="42"/>
      <c r="C18" s="41"/>
      <c r="D18" s="40"/>
      <c r="E18" s="40"/>
      <c r="F18" s="39"/>
      <c r="G18" s="38"/>
      <c r="H18" s="37"/>
      <c r="I18" s="37"/>
      <c r="J18" s="37"/>
      <c r="K18" s="37"/>
      <c r="L18" s="37"/>
      <c r="M18" s="37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11"/>
    </row>
    <row r="19" spans="2:29" ht="39" thickBot="1" x14ac:dyDescent="0.25">
      <c r="B19" s="34" t="s">
        <v>27</v>
      </c>
      <c r="C19" s="33" t="s">
        <v>26</v>
      </c>
      <c r="D19" s="32" t="s">
        <v>25</v>
      </c>
      <c r="E19" s="31" t="s">
        <v>24</v>
      </c>
      <c r="F19" s="32" t="s">
        <v>23</v>
      </c>
      <c r="G19" s="31" t="s">
        <v>22</v>
      </c>
      <c r="H19" s="30" t="s">
        <v>21</v>
      </c>
      <c r="I19" s="29" t="s">
        <v>20</v>
      </c>
      <c r="J19" s="28" t="s">
        <v>19</v>
      </c>
      <c r="K19" s="27" t="s">
        <v>18</v>
      </c>
      <c r="L19" s="23" t="s">
        <v>17</v>
      </c>
      <c r="M19" s="23" t="s">
        <v>16</v>
      </c>
      <c r="N19" s="23" t="s">
        <v>15</v>
      </c>
      <c r="O19" s="26" t="s">
        <v>14</v>
      </c>
      <c r="P19" s="25" t="s">
        <v>13</v>
      </c>
      <c r="Q19" s="25" t="s">
        <v>12</v>
      </c>
      <c r="R19" s="25" t="s">
        <v>11</v>
      </c>
      <c r="S19" s="25" t="s">
        <v>10</v>
      </c>
      <c r="T19" s="25" t="s">
        <v>9</v>
      </c>
      <c r="U19" s="25" t="s">
        <v>8</v>
      </c>
      <c r="V19" s="25" t="s">
        <v>7</v>
      </c>
      <c r="W19" s="25" t="s">
        <v>6</v>
      </c>
      <c r="X19" s="25" t="s">
        <v>5</v>
      </c>
      <c r="Y19" s="25" t="s">
        <v>4</v>
      </c>
      <c r="Z19" s="24" t="s">
        <v>3</v>
      </c>
      <c r="AA19" s="23" t="s">
        <v>2</v>
      </c>
      <c r="AB19" s="23" t="s">
        <v>1</v>
      </c>
      <c r="AC19" s="11"/>
    </row>
    <row r="20" spans="2:29" ht="34.5" customHeight="1" x14ac:dyDescent="0.2">
      <c r="B20" s="98" t="s">
        <v>134</v>
      </c>
      <c r="C20" s="83" t="s">
        <v>135</v>
      </c>
      <c r="D20" s="69" t="s">
        <v>75</v>
      </c>
      <c r="E20" s="69" t="s">
        <v>76</v>
      </c>
      <c r="F20" s="70" t="s">
        <v>77</v>
      </c>
      <c r="G20" s="71" t="s">
        <v>136</v>
      </c>
      <c r="H20" s="72" t="s">
        <v>79</v>
      </c>
      <c r="I20" s="73" t="s">
        <v>159</v>
      </c>
      <c r="J20" s="74" t="s">
        <v>159</v>
      </c>
      <c r="K20" s="75" t="s">
        <v>159</v>
      </c>
      <c r="L20" s="84">
        <v>1100349557</v>
      </c>
      <c r="M20" s="84">
        <v>937017</v>
      </c>
      <c r="N20" s="84">
        <f>+L20-M20</f>
        <v>1099412540</v>
      </c>
      <c r="O20" s="85">
        <v>0</v>
      </c>
      <c r="P20" s="84">
        <v>9012810</v>
      </c>
      <c r="Q20" s="84">
        <v>2862351</v>
      </c>
      <c r="R20" s="84">
        <f>382832754-O20-P20-Q20</f>
        <v>370957593</v>
      </c>
      <c r="S20" s="84">
        <f>600244818-O20-P20-Q20-R20</f>
        <v>217412064</v>
      </c>
      <c r="T20" s="84">
        <f>600721877-O20-P20-Q20-R20-S20</f>
        <v>477059</v>
      </c>
      <c r="U20" s="84"/>
      <c r="V20" s="84"/>
      <c r="W20" s="84"/>
      <c r="X20" s="84"/>
      <c r="Y20" s="84"/>
      <c r="Z20" s="86"/>
      <c r="AA20" s="87">
        <f>SUM(O20:Z20)</f>
        <v>600721877</v>
      </c>
      <c r="AB20" s="88">
        <f>N20-AA20</f>
        <v>498690663</v>
      </c>
    </row>
    <row r="21" spans="2:29" ht="34.5" customHeight="1" x14ac:dyDescent="0.2">
      <c r="B21" s="99" t="s">
        <v>134</v>
      </c>
      <c r="C21" s="89" t="s">
        <v>137</v>
      </c>
      <c r="D21" s="76" t="s">
        <v>125</v>
      </c>
      <c r="E21" s="76" t="s">
        <v>63</v>
      </c>
      <c r="F21" s="77" t="s">
        <v>77</v>
      </c>
      <c r="G21" s="78" t="s">
        <v>136</v>
      </c>
      <c r="H21" s="79" t="s">
        <v>79</v>
      </c>
      <c r="I21" s="80" t="s">
        <v>159</v>
      </c>
      <c r="J21" s="81" t="s">
        <v>159</v>
      </c>
      <c r="K21" s="82" t="s">
        <v>159</v>
      </c>
      <c r="L21" s="84">
        <v>3762000</v>
      </c>
      <c r="M21" s="84"/>
      <c r="N21" s="84">
        <f>+L21-M21</f>
        <v>3762000</v>
      </c>
      <c r="O21" s="85">
        <v>0</v>
      </c>
      <c r="P21" s="84">
        <v>3762000</v>
      </c>
      <c r="Q21" s="84">
        <v>0</v>
      </c>
      <c r="R21" s="84">
        <v>0</v>
      </c>
      <c r="S21" s="84">
        <v>0</v>
      </c>
      <c r="T21" s="84">
        <v>0</v>
      </c>
      <c r="U21" s="84"/>
      <c r="V21" s="84"/>
      <c r="W21" s="84"/>
      <c r="X21" s="84"/>
      <c r="Y21" s="84"/>
      <c r="Z21" s="86"/>
      <c r="AA21" s="87">
        <f>SUM(O21:Z21)</f>
        <v>3762000</v>
      </c>
      <c r="AB21" s="88">
        <f>N21-AA21</f>
        <v>0</v>
      </c>
    </row>
    <row r="22" spans="2:29" ht="34.5" customHeight="1" x14ac:dyDescent="0.2">
      <c r="B22" s="99"/>
      <c r="C22" s="89"/>
      <c r="D22" s="76"/>
      <c r="E22" s="76"/>
      <c r="F22" s="77"/>
      <c r="G22" s="78"/>
      <c r="H22" s="79"/>
      <c r="I22" s="80"/>
      <c r="J22" s="81"/>
      <c r="K22" s="82"/>
      <c r="L22" s="84"/>
      <c r="M22" s="84"/>
      <c r="N22" s="84">
        <f>+L22-M22</f>
        <v>0</v>
      </c>
      <c r="O22" s="85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6"/>
      <c r="AA22" s="87">
        <f>SUM(O22:Z22)</f>
        <v>0</v>
      </c>
      <c r="AB22" s="88">
        <f>N22-AA22</f>
        <v>0</v>
      </c>
    </row>
    <row r="23" spans="2:29" customFormat="1" ht="34.5" customHeight="1" x14ac:dyDescent="0.2">
      <c r="B23" s="99"/>
      <c r="C23" s="89"/>
      <c r="D23" s="76"/>
      <c r="E23" s="76"/>
      <c r="F23" s="77"/>
      <c r="G23" s="78"/>
      <c r="H23" s="79"/>
      <c r="I23" s="80"/>
      <c r="J23" s="81"/>
      <c r="K23" s="82"/>
      <c r="L23" s="84"/>
      <c r="M23" s="84"/>
      <c r="N23" s="84">
        <f>+L23-M23</f>
        <v>0</v>
      </c>
      <c r="O23" s="85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6"/>
      <c r="AA23" s="87">
        <f>SUM(O23:Z23)</f>
        <v>0</v>
      </c>
      <c r="AB23" s="88">
        <f>N23-AA23</f>
        <v>0</v>
      </c>
      <c r="AC23" s="1"/>
    </row>
    <row r="24" spans="2:29" customFormat="1" ht="34.5" customHeight="1" thickBot="1" x14ac:dyDescent="0.25">
      <c r="B24" s="101"/>
      <c r="C24" s="102"/>
      <c r="D24" s="103"/>
      <c r="E24" s="103"/>
      <c r="F24" s="104"/>
      <c r="G24" s="105"/>
      <c r="H24" s="106"/>
      <c r="I24" s="107"/>
      <c r="J24" s="108"/>
      <c r="K24" s="109"/>
      <c r="L24" s="84"/>
      <c r="M24" s="84"/>
      <c r="N24" s="84"/>
      <c r="O24" s="85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6"/>
      <c r="AA24" s="87"/>
      <c r="AB24" s="88"/>
      <c r="AC24" s="1"/>
    </row>
    <row r="25" spans="2:29" s="11" customFormat="1" ht="31.5" customHeight="1" thickBot="1" x14ac:dyDescent="0.25">
      <c r="B25" s="22" t="s">
        <v>0</v>
      </c>
      <c r="C25" s="21"/>
      <c r="D25" s="20"/>
      <c r="E25" s="19"/>
      <c r="F25" s="18"/>
      <c r="G25" s="16"/>
      <c r="H25" s="17"/>
      <c r="I25" s="16"/>
      <c r="J25" s="15"/>
      <c r="K25" s="14"/>
      <c r="L25" s="13">
        <f t="shared" ref="L25:AB25" si="0">SUBTOTAL(9,L20:L24)</f>
        <v>1104111557</v>
      </c>
      <c r="M25" s="13">
        <f t="shared" si="0"/>
        <v>937017</v>
      </c>
      <c r="N25" s="13">
        <f t="shared" si="0"/>
        <v>1103174540</v>
      </c>
      <c r="O25" s="13">
        <f t="shared" si="0"/>
        <v>0</v>
      </c>
      <c r="P25" s="13">
        <f t="shared" si="0"/>
        <v>12774810</v>
      </c>
      <c r="Q25" s="13">
        <f t="shared" si="0"/>
        <v>2862351</v>
      </c>
      <c r="R25" s="13">
        <f t="shared" si="0"/>
        <v>370957593</v>
      </c>
      <c r="S25" s="13">
        <f t="shared" si="0"/>
        <v>217412064</v>
      </c>
      <c r="T25" s="13">
        <f t="shared" si="0"/>
        <v>477059</v>
      </c>
      <c r="U25" s="13">
        <f t="shared" si="0"/>
        <v>0</v>
      </c>
      <c r="V25" s="13">
        <f t="shared" si="0"/>
        <v>0</v>
      </c>
      <c r="W25" s="13">
        <f t="shared" si="0"/>
        <v>0</v>
      </c>
      <c r="X25" s="13">
        <f t="shared" si="0"/>
        <v>0</v>
      </c>
      <c r="Y25" s="13">
        <f t="shared" si="0"/>
        <v>0</v>
      </c>
      <c r="Z25" s="13">
        <f t="shared" si="0"/>
        <v>0</v>
      </c>
      <c r="AA25" s="13">
        <f t="shared" si="0"/>
        <v>604483877</v>
      </c>
      <c r="AB25" s="12">
        <f t="shared" si="0"/>
        <v>498690663</v>
      </c>
    </row>
    <row r="26" spans="2:29" s="7" customFormat="1" x14ac:dyDescent="0.2">
      <c r="B26" s="148" t="s">
        <v>168</v>
      </c>
      <c r="C26" s="9"/>
      <c r="D26" s="1"/>
      <c r="E26" s="8"/>
      <c r="F26" s="8"/>
      <c r="G26" s="8"/>
      <c r="H26" s="8"/>
      <c r="I26" s="8"/>
      <c r="J26" s="8"/>
      <c r="K26" s="8"/>
      <c r="L26" s="8"/>
      <c r="M26" s="8"/>
    </row>
    <row r="27" spans="2:29" s="7" customFormat="1" x14ac:dyDescent="0.2">
      <c r="B27" s="10"/>
      <c r="C27" s="9"/>
      <c r="D27" s="1"/>
      <c r="E27" s="8"/>
      <c r="F27" s="8"/>
      <c r="G27" s="8"/>
      <c r="H27" s="8"/>
      <c r="I27" s="8"/>
      <c r="J27" s="8"/>
      <c r="K27" s="8"/>
      <c r="L27" s="123"/>
      <c r="M27" s="123"/>
      <c r="N27" s="124"/>
      <c r="O27" s="124"/>
      <c r="P27" s="124"/>
      <c r="Q27" s="124"/>
    </row>
    <row r="28" spans="2:29" customFormat="1" x14ac:dyDescent="0.2">
      <c r="B28" s="4"/>
      <c r="C28" s="3"/>
      <c r="D28" s="1"/>
      <c r="E28" s="1"/>
      <c r="F28" s="1"/>
      <c r="G28" s="1"/>
      <c r="H28" s="1"/>
      <c r="I28" s="1"/>
      <c r="J28" s="1"/>
      <c r="K28" s="1"/>
      <c r="L28" s="125"/>
      <c r="M28" s="125"/>
      <c r="N28" s="125"/>
      <c r="O28" s="125"/>
      <c r="P28" s="125"/>
      <c r="Q28" s="125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2:29" customFormat="1" x14ac:dyDescent="0.2">
      <c r="B29" s="1"/>
      <c r="C29" s="3"/>
      <c r="D29" s="1"/>
      <c r="E29" s="1"/>
      <c r="F29" s="1"/>
      <c r="G29" s="1"/>
      <c r="H29" s="1"/>
      <c r="I29" s="1"/>
      <c r="J29" s="1"/>
      <c r="K29" s="1"/>
      <c r="L29" s="125"/>
      <c r="M29" s="125"/>
      <c r="N29" s="125"/>
      <c r="O29" s="125"/>
      <c r="P29" s="125"/>
      <c r="Q29" s="125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2:29" customFormat="1" x14ac:dyDescent="0.2">
      <c r="B30" s="1"/>
      <c r="C30" s="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2:29" customFormat="1" x14ac:dyDescent="0.2">
      <c r="B31" s="1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2:29" customFormat="1" x14ac:dyDescent="0.2">
      <c r="B32" s="1"/>
      <c r="C32" s="3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9" x14ac:dyDescent="0.2">
      <c r="C33" s="3"/>
    </row>
    <row r="34" spans="2:9" x14ac:dyDescent="0.2">
      <c r="C34" s="3"/>
    </row>
    <row r="35" spans="2:9" x14ac:dyDescent="0.2">
      <c r="B35" s="4"/>
      <c r="D35" s="3"/>
    </row>
    <row r="36" spans="2:9" x14ac:dyDescent="0.2">
      <c r="B36" s="4"/>
      <c r="D36" s="3"/>
    </row>
    <row r="37" spans="2:9" x14ac:dyDescent="0.2">
      <c r="B37" s="6"/>
      <c r="C37" s="3"/>
      <c r="D37" s="3"/>
    </row>
    <row r="38" spans="2:9" x14ac:dyDescent="0.2">
      <c r="B38" s="4"/>
      <c r="C38" s="3"/>
      <c r="D38" s="3"/>
      <c r="G38" s="5"/>
      <c r="H38" s="5"/>
      <c r="I38" s="5"/>
    </row>
    <row r="39" spans="2:9" x14ac:dyDescent="0.2">
      <c r="B39" s="4"/>
    </row>
    <row r="40" spans="2:9" x14ac:dyDescent="0.2">
      <c r="C40" s="3"/>
      <c r="D40" s="3"/>
    </row>
    <row r="41" spans="2:9" x14ac:dyDescent="0.2">
      <c r="B41" s="4"/>
    </row>
    <row r="42" spans="2:9" x14ac:dyDescent="0.2">
      <c r="B42" s="4"/>
    </row>
    <row r="43" spans="2:9" x14ac:dyDescent="0.2">
      <c r="B43" s="4"/>
    </row>
    <row r="44" spans="2:9" x14ac:dyDescent="0.2">
      <c r="B44" s="4"/>
    </row>
    <row r="45" spans="2:9" x14ac:dyDescent="0.2">
      <c r="B45" s="4"/>
    </row>
    <row r="46" spans="2:9" x14ac:dyDescent="0.2">
      <c r="B46" s="4"/>
      <c r="C46" s="3"/>
    </row>
    <row r="47" spans="2:9" x14ac:dyDescent="0.2">
      <c r="B47" s="4"/>
      <c r="C47" s="3"/>
    </row>
    <row r="48" spans="2:9" x14ac:dyDescent="0.2">
      <c r="B48" s="4"/>
      <c r="C48" s="3"/>
    </row>
    <row r="49" spans="2:3" x14ac:dyDescent="0.2">
      <c r="B49" s="4"/>
      <c r="C49" s="3"/>
    </row>
    <row r="50" spans="2:3" x14ac:dyDescent="0.2">
      <c r="B50" s="4"/>
      <c r="C50" s="3"/>
    </row>
    <row r="51" spans="2:3" x14ac:dyDescent="0.2">
      <c r="B51" s="4"/>
      <c r="C51" s="3"/>
    </row>
    <row r="52" spans="2:3" x14ac:dyDescent="0.2">
      <c r="B52" s="4"/>
      <c r="C52" s="3"/>
    </row>
    <row r="53" spans="2:3" x14ac:dyDescent="0.2">
      <c r="B53" s="4"/>
      <c r="C53" s="3"/>
    </row>
    <row r="54" spans="2:3" x14ac:dyDescent="0.2">
      <c r="B54" s="4"/>
      <c r="C54" s="3"/>
    </row>
    <row r="55" spans="2:3" x14ac:dyDescent="0.2">
      <c r="B55" s="4"/>
      <c r="C55" s="3"/>
    </row>
    <row r="56" spans="2:3" x14ac:dyDescent="0.2">
      <c r="B56" s="4"/>
      <c r="C56" s="3"/>
    </row>
  </sheetData>
  <autoFilter ref="B19:AC24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M19:N19 AA19:AB19">
    <cfRule type="cellIs" dxfId="23" priority="11" operator="lessThan">
      <formula>0</formula>
    </cfRule>
    <cfRule type="cellIs" dxfId="22" priority="12" operator="lessThan">
      <formula>0</formula>
    </cfRule>
  </conditionalFormatting>
  <conditionalFormatting sqref="AB20">
    <cfRule type="cellIs" dxfId="21" priority="9" operator="lessThan">
      <formula>0</formula>
    </cfRule>
    <cfRule type="cellIs" dxfId="20" priority="10" operator="lessThan">
      <formula>0</formula>
    </cfRule>
  </conditionalFormatting>
  <conditionalFormatting sqref="AB21">
    <cfRule type="cellIs" dxfId="19" priority="7" operator="lessThan">
      <formula>0</formula>
    </cfRule>
    <cfRule type="cellIs" dxfId="18" priority="8" operator="lessThan">
      <formula>0</formula>
    </cfRule>
  </conditionalFormatting>
  <conditionalFormatting sqref="AB22">
    <cfRule type="cellIs" dxfId="17" priority="5" operator="lessThan">
      <formula>0</formula>
    </cfRule>
    <cfRule type="cellIs" dxfId="16" priority="6" operator="lessThan">
      <formula>0</formula>
    </cfRule>
  </conditionalFormatting>
  <conditionalFormatting sqref="AB23:AB24">
    <cfRule type="cellIs" dxfId="15" priority="3" operator="lessThan">
      <formula>0</formula>
    </cfRule>
    <cfRule type="cellIs" dxfId="14" priority="4" operator="lessThan">
      <formula>0</formula>
    </cfRule>
  </conditionalFormatting>
  <conditionalFormatting sqref="L19">
    <cfRule type="cellIs" dxfId="13" priority="1" operator="lessThan">
      <formula>0</formula>
    </cfRule>
    <cfRule type="cellIs" dxfId="12" priority="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91" fitToWidth="2" fitToHeight="2" orientation="landscape" r:id="rId1"/>
  <headerFooter alignWithMargins="0">
    <oddFooter>&amp;LVersión 2. 18/03/2022&amp;C&amp;N</oddFooter>
  </headerFooter>
  <rowBreaks count="1" manualBreakCount="1">
    <brk id="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56"/>
  <sheetViews>
    <sheetView showGridLines="0" zoomScale="80" zoomScaleNormal="80" workbookViewId="0">
      <pane xSplit="7" ySplit="19" topLeftCell="L20" activePane="bottomRight" state="frozen"/>
      <selection pane="topRight" activeCell="G1" sqref="G1"/>
      <selection pane="bottomLeft" activeCell="A20" sqref="A20"/>
      <selection pane="bottomRight" activeCell="E17" sqref="E17"/>
    </sheetView>
  </sheetViews>
  <sheetFormatPr baseColWidth="10" defaultRowHeight="12.75" outlineLevelRow="1" x14ac:dyDescent="0.2"/>
  <cols>
    <col min="1" max="1" width="2.28515625" style="1" customWidth="1"/>
    <col min="2" max="2" width="31.7109375" style="1" customWidth="1"/>
    <col min="3" max="3" width="20.42578125" style="2" customWidth="1"/>
    <col min="4" max="4" width="20" style="1" customWidth="1"/>
    <col min="5" max="5" width="23.7109375" style="1" customWidth="1"/>
    <col min="6" max="6" width="26.42578125" style="1" customWidth="1"/>
    <col min="7" max="7" width="23.5703125" style="1" customWidth="1"/>
    <col min="8" max="8" width="24.5703125" style="1" customWidth="1"/>
    <col min="9" max="11" width="16.7109375" style="1" customWidth="1"/>
    <col min="12" max="14" width="17.5703125" style="1" customWidth="1"/>
    <col min="15" max="15" width="21" style="1" customWidth="1"/>
    <col min="16" max="27" width="17.140625" style="1" bestFit="1" customWidth="1"/>
    <col min="28" max="28" width="18" style="1" customWidth="1"/>
    <col min="29" max="29" width="21" style="1" customWidth="1"/>
    <col min="31" max="16384" width="11.42578125" style="1"/>
  </cols>
  <sheetData>
    <row r="1" spans="2:29" ht="13.5" thickBot="1" x14ac:dyDescent="0.25"/>
    <row r="2" spans="2:29" ht="24" customHeight="1" thickBot="1" x14ac:dyDescent="0.25">
      <c r="B2" s="140"/>
      <c r="C2" s="143" t="s">
        <v>44</v>
      </c>
      <c r="D2" s="144"/>
      <c r="E2" s="144"/>
      <c r="F2" s="144"/>
      <c r="G2" s="144"/>
      <c r="H2" s="35"/>
      <c r="I2" s="35"/>
      <c r="J2" s="35"/>
      <c r="K2" s="35"/>
      <c r="L2" s="35"/>
      <c r="M2" s="68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</row>
    <row r="3" spans="2:29" ht="24" customHeight="1" thickBot="1" x14ac:dyDescent="0.25">
      <c r="B3" s="141"/>
      <c r="C3" s="143" t="s">
        <v>43</v>
      </c>
      <c r="D3" s="144"/>
      <c r="E3" s="144"/>
      <c r="F3" s="144"/>
      <c r="G3" s="144"/>
      <c r="H3" s="35"/>
      <c r="I3" s="35"/>
      <c r="J3" s="35"/>
      <c r="K3" s="35"/>
      <c r="L3" s="35"/>
      <c r="M3" s="68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</row>
    <row r="4" spans="2:29" ht="24" customHeight="1" thickBot="1" x14ac:dyDescent="0.25">
      <c r="B4" s="142"/>
      <c r="C4" s="143" t="s">
        <v>42</v>
      </c>
      <c r="D4" s="144"/>
      <c r="E4" s="144"/>
      <c r="F4" s="144"/>
      <c r="G4" s="144"/>
      <c r="H4" s="35"/>
      <c r="I4" s="35"/>
      <c r="J4" s="35"/>
      <c r="K4" s="35"/>
      <c r="L4" s="35"/>
      <c r="M4" s="68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</row>
    <row r="5" spans="2:29" ht="12.75" customHeight="1" thickBot="1" x14ac:dyDescent="0.25">
      <c r="B5" s="66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2:29" s="56" customFormat="1" ht="15.75" customHeight="1" outlineLevel="1" x14ac:dyDescent="0.2">
      <c r="B6" s="64" t="s">
        <v>41</v>
      </c>
      <c r="C6" s="129" t="s">
        <v>45</v>
      </c>
      <c r="D6" s="129"/>
      <c r="E6" s="129"/>
      <c r="F6" s="129"/>
      <c r="G6" s="130"/>
      <c r="H6" s="58"/>
      <c r="I6" s="58"/>
      <c r="J6" s="57"/>
      <c r="K6" s="57"/>
      <c r="L6" s="57"/>
      <c r="M6" s="57"/>
    </row>
    <row r="7" spans="2:29" s="56" customFormat="1" ht="15.75" customHeight="1" outlineLevel="1" x14ac:dyDescent="0.2">
      <c r="B7" s="60" t="s">
        <v>40</v>
      </c>
      <c r="C7" s="131" t="s">
        <v>138</v>
      </c>
      <c r="D7" s="131" t="s">
        <v>46</v>
      </c>
      <c r="E7" s="131" t="s">
        <v>46</v>
      </c>
      <c r="F7" s="131" t="s">
        <v>46</v>
      </c>
      <c r="G7" s="132" t="s">
        <v>46</v>
      </c>
      <c r="H7" s="58"/>
      <c r="I7" s="58"/>
      <c r="J7" s="57"/>
      <c r="K7" s="57"/>
      <c r="L7" s="57"/>
      <c r="M7" s="57"/>
    </row>
    <row r="8" spans="2:29" s="56" customFormat="1" ht="15.75" customHeight="1" outlineLevel="1" x14ac:dyDescent="0.2">
      <c r="B8" s="63" t="s">
        <v>39</v>
      </c>
      <c r="C8" s="131" t="s">
        <v>139</v>
      </c>
      <c r="D8" s="131" t="s">
        <v>48</v>
      </c>
      <c r="E8" s="131" t="s">
        <v>48</v>
      </c>
      <c r="F8" s="131" t="s">
        <v>48</v>
      </c>
      <c r="G8" s="132" t="s">
        <v>48</v>
      </c>
      <c r="H8" s="58"/>
      <c r="I8" s="58"/>
      <c r="J8" s="57"/>
      <c r="K8" s="57"/>
      <c r="L8" s="57"/>
      <c r="M8" s="57"/>
    </row>
    <row r="9" spans="2:29" s="56" customFormat="1" ht="23.25" customHeight="1" outlineLevel="1" x14ac:dyDescent="0.2">
      <c r="B9" s="62" t="s">
        <v>38</v>
      </c>
      <c r="C9" s="131" t="s">
        <v>140</v>
      </c>
      <c r="D9" s="131" t="s">
        <v>49</v>
      </c>
      <c r="E9" s="131" t="s">
        <v>49</v>
      </c>
      <c r="F9" s="131" t="s">
        <v>49</v>
      </c>
      <c r="G9" s="132" t="s">
        <v>49</v>
      </c>
      <c r="H9" s="58"/>
      <c r="I9" s="58"/>
      <c r="J9" s="57"/>
      <c r="K9" s="57"/>
      <c r="L9" s="57"/>
      <c r="M9" s="57"/>
    </row>
    <row r="10" spans="2:29" s="56" customFormat="1" ht="15.75" customHeight="1" outlineLevel="1" x14ac:dyDescent="0.2">
      <c r="B10" s="62" t="s">
        <v>37</v>
      </c>
      <c r="C10" s="131" t="s">
        <v>141</v>
      </c>
      <c r="D10" s="131" t="s">
        <v>50</v>
      </c>
      <c r="E10" s="131" t="s">
        <v>50</v>
      </c>
      <c r="F10" s="131" t="s">
        <v>50</v>
      </c>
      <c r="G10" s="132" t="s">
        <v>50</v>
      </c>
      <c r="H10" s="58"/>
      <c r="I10" s="58"/>
      <c r="J10" s="57"/>
      <c r="K10" s="57"/>
      <c r="L10" s="57"/>
      <c r="M10" s="57"/>
    </row>
    <row r="11" spans="2:29" s="56" customFormat="1" ht="32.25" customHeight="1" outlineLevel="1" x14ac:dyDescent="0.2">
      <c r="B11" s="60" t="s">
        <v>36</v>
      </c>
      <c r="C11" s="133" t="s">
        <v>167</v>
      </c>
      <c r="D11" s="134"/>
      <c r="E11" s="134"/>
      <c r="F11" s="134"/>
      <c r="G11" s="135"/>
      <c r="H11" s="58"/>
      <c r="I11" s="58"/>
      <c r="J11" s="61"/>
      <c r="K11" s="61"/>
      <c r="L11" s="61"/>
      <c r="M11" s="61"/>
    </row>
    <row r="12" spans="2:29" s="56" customFormat="1" ht="15.75" customHeight="1" outlineLevel="1" x14ac:dyDescent="0.2">
      <c r="B12" s="60" t="s">
        <v>35</v>
      </c>
      <c r="C12" s="136" t="s">
        <v>142</v>
      </c>
      <c r="D12" s="131" t="s">
        <v>52</v>
      </c>
      <c r="E12" s="131" t="s">
        <v>52</v>
      </c>
      <c r="F12" s="131" t="s">
        <v>52</v>
      </c>
      <c r="G12" s="132" t="s">
        <v>52</v>
      </c>
      <c r="H12" s="58"/>
      <c r="I12" s="58"/>
      <c r="J12" s="57"/>
      <c r="K12" s="57"/>
      <c r="L12" s="57"/>
      <c r="M12" s="57"/>
    </row>
    <row r="13" spans="2:29" s="56" customFormat="1" ht="15.75" customHeight="1" outlineLevel="1" thickBot="1" x14ac:dyDescent="0.25">
      <c r="B13" s="59" t="s">
        <v>34</v>
      </c>
      <c r="C13" s="137" t="s">
        <v>143</v>
      </c>
      <c r="D13" s="138">
        <v>2020110010174</v>
      </c>
      <c r="E13" s="138">
        <v>2020110010174</v>
      </c>
      <c r="F13" s="138">
        <v>2020110010174</v>
      </c>
      <c r="G13" s="139">
        <v>2020110010174</v>
      </c>
      <c r="H13" s="58"/>
      <c r="I13" s="58"/>
      <c r="J13" s="57"/>
      <c r="K13" s="57"/>
      <c r="L13" s="57"/>
      <c r="M13" s="57"/>
    </row>
    <row r="14" spans="2:29" s="43" customFormat="1" ht="15.75" customHeight="1" outlineLevel="1" thickBot="1" x14ac:dyDescent="0.25">
      <c r="B14" s="55"/>
      <c r="C14" s="54"/>
      <c r="D14" s="54"/>
      <c r="E14" s="54"/>
      <c r="F14" s="54"/>
      <c r="G14" s="54"/>
      <c r="H14" s="53"/>
      <c r="I14" s="53"/>
      <c r="J14" s="53"/>
      <c r="K14" s="53"/>
      <c r="L14" s="53"/>
      <c r="M14" s="53"/>
    </row>
    <row r="15" spans="2:29" s="43" customFormat="1" ht="22.5" customHeight="1" outlineLevel="1" x14ac:dyDescent="0.2">
      <c r="B15" s="52" t="s">
        <v>33</v>
      </c>
      <c r="C15" s="145" t="s">
        <v>158</v>
      </c>
      <c r="D15" s="146"/>
      <c r="E15" s="147"/>
      <c r="F15" s="51" t="s">
        <v>32</v>
      </c>
      <c r="G15" s="149" t="s">
        <v>169</v>
      </c>
      <c r="H15" s="50"/>
      <c r="I15" s="50"/>
      <c r="J15" s="50"/>
      <c r="K15" s="50"/>
      <c r="L15" s="50"/>
      <c r="M15" s="50"/>
    </row>
    <row r="16" spans="2:29" s="43" customFormat="1" ht="30" x14ac:dyDescent="0.2">
      <c r="B16" s="127" t="s">
        <v>31</v>
      </c>
      <c r="C16" s="49" t="s">
        <v>17</v>
      </c>
      <c r="D16" s="49" t="s">
        <v>30</v>
      </c>
      <c r="E16" s="49" t="s">
        <v>29</v>
      </c>
      <c r="F16" s="49" t="s">
        <v>28</v>
      </c>
      <c r="G16" s="48" t="s">
        <v>15</v>
      </c>
      <c r="H16" s="37"/>
      <c r="I16" s="37"/>
      <c r="J16" s="37"/>
      <c r="K16" s="37"/>
      <c r="L16" s="37"/>
      <c r="M16" s="37"/>
      <c r="AC16" s="11"/>
    </row>
    <row r="17" spans="2:29" s="43" customFormat="1" ht="15.75" thickBot="1" x14ac:dyDescent="0.25">
      <c r="B17" s="128"/>
      <c r="C17" s="47">
        <v>619328993</v>
      </c>
      <c r="D17" s="46"/>
      <c r="E17" s="46"/>
      <c r="F17" s="45">
        <f>D17-E17</f>
        <v>0</v>
      </c>
      <c r="G17" s="44">
        <f>+C17+F17</f>
        <v>619328993</v>
      </c>
      <c r="H17" s="37"/>
      <c r="I17" s="37"/>
      <c r="J17" s="37"/>
      <c r="K17" s="37"/>
      <c r="L17" s="37"/>
      <c r="M17" s="37"/>
      <c r="AC17" s="11"/>
    </row>
    <row r="18" spans="2:29" s="35" customFormat="1" ht="15.75" customHeight="1" thickBot="1" x14ac:dyDescent="0.25">
      <c r="B18" s="42"/>
      <c r="C18" s="41"/>
      <c r="D18" s="40"/>
      <c r="E18" s="40"/>
      <c r="F18" s="39"/>
      <c r="G18" s="38"/>
      <c r="H18" s="37"/>
      <c r="I18" s="37"/>
      <c r="J18" s="37"/>
      <c r="K18" s="37"/>
      <c r="L18" s="37"/>
      <c r="M18" s="37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11"/>
    </row>
    <row r="19" spans="2:29" ht="39" thickBot="1" x14ac:dyDescent="0.25">
      <c r="B19" s="34" t="s">
        <v>27</v>
      </c>
      <c r="C19" s="33" t="s">
        <v>26</v>
      </c>
      <c r="D19" s="32" t="s">
        <v>25</v>
      </c>
      <c r="E19" s="31" t="s">
        <v>24</v>
      </c>
      <c r="F19" s="32" t="s">
        <v>23</v>
      </c>
      <c r="G19" s="31" t="s">
        <v>22</v>
      </c>
      <c r="H19" s="30" t="s">
        <v>21</v>
      </c>
      <c r="I19" s="29" t="s">
        <v>20</v>
      </c>
      <c r="J19" s="28" t="s">
        <v>19</v>
      </c>
      <c r="K19" s="27" t="s">
        <v>18</v>
      </c>
      <c r="L19" s="23" t="s">
        <v>17</v>
      </c>
      <c r="M19" s="23" t="s">
        <v>16</v>
      </c>
      <c r="N19" s="23" t="s">
        <v>15</v>
      </c>
      <c r="O19" s="26" t="s">
        <v>14</v>
      </c>
      <c r="P19" s="25" t="s">
        <v>13</v>
      </c>
      <c r="Q19" s="25" t="s">
        <v>12</v>
      </c>
      <c r="R19" s="25" t="s">
        <v>11</v>
      </c>
      <c r="S19" s="25" t="s">
        <v>10</v>
      </c>
      <c r="T19" s="25" t="s">
        <v>9</v>
      </c>
      <c r="U19" s="25" t="s">
        <v>8</v>
      </c>
      <c r="V19" s="25" t="s">
        <v>7</v>
      </c>
      <c r="W19" s="25" t="s">
        <v>6</v>
      </c>
      <c r="X19" s="25" t="s">
        <v>5</v>
      </c>
      <c r="Y19" s="25" t="s">
        <v>4</v>
      </c>
      <c r="Z19" s="24" t="s">
        <v>3</v>
      </c>
      <c r="AA19" s="23" t="s">
        <v>2</v>
      </c>
      <c r="AB19" s="23" t="s">
        <v>1</v>
      </c>
      <c r="AC19" s="11"/>
    </row>
    <row r="20" spans="2:29" ht="34.5" customHeight="1" x14ac:dyDescent="0.2">
      <c r="B20" s="98" t="s">
        <v>144</v>
      </c>
      <c r="C20" s="83" t="s">
        <v>145</v>
      </c>
      <c r="D20" s="69" t="s">
        <v>146</v>
      </c>
      <c r="E20" s="69" t="s">
        <v>146</v>
      </c>
      <c r="F20" s="70" t="s">
        <v>147</v>
      </c>
      <c r="G20" s="71" t="s">
        <v>148</v>
      </c>
      <c r="H20" s="72" t="s">
        <v>149</v>
      </c>
      <c r="I20" s="73" t="s">
        <v>159</v>
      </c>
      <c r="J20" s="74" t="s">
        <v>159</v>
      </c>
      <c r="K20" s="75" t="s">
        <v>159</v>
      </c>
      <c r="L20" s="84">
        <v>91226330</v>
      </c>
      <c r="M20" s="84"/>
      <c r="N20" s="84">
        <f>+L20-M20</f>
        <v>91226330</v>
      </c>
      <c r="O20" s="85">
        <v>0</v>
      </c>
      <c r="P20" s="84">
        <v>68124653</v>
      </c>
      <c r="Q20" s="84">
        <f>83676533-P20</f>
        <v>15551880</v>
      </c>
      <c r="R20" s="84">
        <f>84632708-O20-P20-Q20</f>
        <v>956175</v>
      </c>
      <c r="S20" s="84">
        <f>87819958-O20-P20-Q20-R20</f>
        <v>3187250</v>
      </c>
      <c r="T20" s="84">
        <f>91226310-O20-P20-Q20-R20-S20</f>
        <v>3406352</v>
      </c>
      <c r="U20" s="84"/>
      <c r="V20" s="84"/>
      <c r="W20" s="84"/>
      <c r="X20" s="84"/>
      <c r="Y20" s="84"/>
      <c r="Z20" s="86"/>
      <c r="AA20" s="87">
        <f>SUM(O20:Z20)</f>
        <v>91226310</v>
      </c>
      <c r="AB20" s="88">
        <f>N20-AA20</f>
        <v>20</v>
      </c>
    </row>
    <row r="21" spans="2:29" ht="34.5" customHeight="1" x14ac:dyDescent="0.2">
      <c r="B21" s="99" t="s">
        <v>144</v>
      </c>
      <c r="C21" s="89" t="s">
        <v>150</v>
      </c>
      <c r="D21" s="76" t="s">
        <v>151</v>
      </c>
      <c r="E21" s="76" t="s">
        <v>151</v>
      </c>
      <c r="F21" s="77" t="s">
        <v>147</v>
      </c>
      <c r="G21" s="78" t="s">
        <v>152</v>
      </c>
      <c r="H21" s="79" t="s">
        <v>149</v>
      </c>
      <c r="I21" s="80" t="s">
        <v>159</v>
      </c>
      <c r="J21" s="81" t="s">
        <v>159</v>
      </c>
      <c r="K21" s="82" t="s">
        <v>159</v>
      </c>
      <c r="L21" s="84">
        <v>511748553</v>
      </c>
      <c r="M21" s="84"/>
      <c r="N21" s="84">
        <f>+L21-M21</f>
        <v>511748553</v>
      </c>
      <c r="O21" s="85">
        <v>0</v>
      </c>
      <c r="P21" s="84">
        <v>121615092</v>
      </c>
      <c r="Q21" s="84">
        <f>230166937-P21</f>
        <v>108551845</v>
      </c>
      <c r="R21" s="84">
        <f>380236280-O21-P21-Q21</f>
        <v>150069343</v>
      </c>
      <c r="S21" s="84">
        <f>444892991-O21-P21-Q21-R21</f>
        <v>64656711</v>
      </c>
      <c r="T21" s="84">
        <f>447257461-O21-P21-Q21-R21-S21</f>
        <v>2364470</v>
      </c>
      <c r="U21" s="84"/>
      <c r="V21" s="84"/>
      <c r="W21" s="84"/>
      <c r="X21" s="84"/>
      <c r="Y21" s="84"/>
      <c r="Z21" s="86"/>
      <c r="AA21" s="87">
        <f>SUM(O21:Z21)</f>
        <v>447257461</v>
      </c>
      <c r="AB21" s="88">
        <f>N21-AA21</f>
        <v>64491092</v>
      </c>
    </row>
    <row r="22" spans="2:29" ht="34.5" customHeight="1" x14ac:dyDescent="0.2">
      <c r="B22" s="99" t="s">
        <v>153</v>
      </c>
      <c r="C22" s="89" t="s">
        <v>154</v>
      </c>
      <c r="D22" s="76" t="s">
        <v>82</v>
      </c>
      <c r="E22" s="76" t="s">
        <v>83</v>
      </c>
      <c r="F22" s="77" t="s">
        <v>147</v>
      </c>
      <c r="G22" s="78" t="s">
        <v>155</v>
      </c>
      <c r="H22" s="79" t="s">
        <v>149</v>
      </c>
      <c r="I22" s="80" t="s">
        <v>159</v>
      </c>
      <c r="J22" s="81" t="s">
        <v>159</v>
      </c>
      <c r="K22" s="82" t="s">
        <v>159</v>
      </c>
      <c r="L22" s="84">
        <v>16354110</v>
      </c>
      <c r="M22" s="84"/>
      <c r="N22" s="84">
        <f>+L22-M22</f>
        <v>16354110</v>
      </c>
      <c r="O22" s="85">
        <v>0</v>
      </c>
      <c r="P22" s="84">
        <v>2000000</v>
      </c>
      <c r="Q22" s="84">
        <v>0</v>
      </c>
      <c r="R22" s="84">
        <v>0</v>
      </c>
      <c r="S22" s="84">
        <v>0</v>
      </c>
      <c r="T22" s="84">
        <f>2693200-O22-P22-Q22-R22-S22</f>
        <v>693200</v>
      </c>
      <c r="U22" s="84"/>
      <c r="V22" s="84"/>
      <c r="W22" s="84"/>
      <c r="X22" s="84"/>
      <c r="Y22" s="84"/>
      <c r="Z22" s="86"/>
      <c r="AA22" s="87">
        <f>SUM(O22:Z22)</f>
        <v>2693200</v>
      </c>
      <c r="AB22" s="88">
        <f>N22-AA22</f>
        <v>13660910</v>
      </c>
    </row>
    <row r="23" spans="2:29" customFormat="1" ht="34.5" customHeight="1" x14ac:dyDescent="0.2">
      <c r="B23" s="99"/>
      <c r="C23" s="89"/>
      <c r="D23" s="76"/>
      <c r="E23" s="76"/>
      <c r="F23" s="77"/>
      <c r="G23" s="78"/>
      <c r="H23" s="79"/>
      <c r="I23" s="80"/>
      <c r="J23" s="81"/>
      <c r="K23" s="82"/>
      <c r="L23" s="84"/>
      <c r="M23" s="84"/>
      <c r="N23" s="84"/>
      <c r="O23" s="85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6"/>
      <c r="AA23" s="87">
        <f>SUM(O23:Z23)</f>
        <v>0</v>
      </c>
      <c r="AB23" s="88">
        <f>N23-AA23</f>
        <v>0</v>
      </c>
      <c r="AC23" s="1"/>
    </row>
    <row r="24" spans="2:29" customFormat="1" ht="34.5" customHeight="1" thickBot="1" x14ac:dyDescent="0.25">
      <c r="B24" s="101"/>
      <c r="C24" s="102"/>
      <c r="D24" s="103"/>
      <c r="E24" s="103"/>
      <c r="F24" s="104"/>
      <c r="G24" s="105"/>
      <c r="H24" s="106"/>
      <c r="I24" s="107"/>
      <c r="J24" s="108"/>
      <c r="K24" s="109"/>
      <c r="L24" s="84"/>
      <c r="M24" s="84"/>
      <c r="N24" s="84"/>
      <c r="O24" s="85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6"/>
      <c r="AA24" s="87"/>
      <c r="AB24" s="88"/>
      <c r="AC24" s="1"/>
    </row>
    <row r="25" spans="2:29" s="120" customFormat="1" ht="31.5" customHeight="1" thickBot="1" x14ac:dyDescent="0.25">
      <c r="B25" s="110" t="s">
        <v>0</v>
      </c>
      <c r="C25" s="21"/>
      <c r="D25" s="111"/>
      <c r="E25" s="112"/>
      <c r="F25" s="113"/>
      <c r="G25" s="114"/>
      <c r="H25" s="115"/>
      <c r="I25" s="114"/>
      <c r="J25" s="116"/>
      <c r="K25" s="117"/>
      <c r="L25" s="118">
        <f t="shared" ref="L25:AB25" si="0">SUBTOTAL(9,L20:L24)</f>
        <v>619328993</v>
      </c>
      <c r="M25" s="118">
        <f t="shared" si="0"/>
        <v>0</v>
      </c>
      <c r="N25" s="118">
        <f t="shared" si="0"/>
        <v>619328993</v>
      </c>
      <c r="O25" s="118">
        <f t="shared" si="0"/>
        <v>0</v>
      </c>
      <c r="P25" s="118">
        <f t="shared" si="0"/>
        <v>191739745</v>
      </c>
      <c r="Q25" s="118">
        <f t="shared" si="0"/>
        <v>124103725</v>
      </c>
      <c r="R25" s="118">
        <f t="shared" si="0"/>
        <v>151025518</v>
      </c>
      <c r="S25" s="118">
        <f t="shared" si="0"/>
        <v>67843961</v>
      </c>
      <c r="T25" s="118">
        <f t="shared" si="0"/>
        <v>6464022</v>
      </c>
      <c r="U25" s="118">
        <f t="shared" si="0"/>
        <v>0</v>
      </c>
      <c r="V25" s="118">
        <f t="shared" si="0"/>
        <v>0</v>
      </c>
      <c r="W25" s="118">
        <f t="shared" si="0"/>
        <v>0</v>
      </c>
      <c r="X25" s="118">
        <f t="shared" si="0"/>
        <v>0</v>
      </c>
      <c r="Y25" s="118">
        <f t="shared" si="0"/>
        <v>0</v>
      </c>
      <c r="Z25" s="118">
        <f t="shared" si="0"/>
        <v>0</v>
      </c>
      <c r="AA25" s="118">
        <f t="shared" si="0"/>
        <v>541176971</v>
      </c>
      <c r="AB25" s="119">
        <f t="shared" si="0"/>
        <v>78152022</v>
      </c>
    </row>
    <row r="26" spans="2:29" s="7" customFormat="1" x14ac:dyDescent="0.2">
      <c r="B26" s="148" t="s">
        <v>168</v>
      </c>
      <c r="C26" s="9"/>
      <c r="D26" s="1"/>
      <c r="E26" s="8"/>
      <c r="F26" s="8"/>
      <c r="G26" s="8"/>
      <c r="H26" s="8"/>
      <c r="I26" s="8"/>
      <c r="J26" s="8"/>
      <c r="K26" s="8"/>
      <c r="L26" s="8"/>
      <c r="M26" s="8"/>
    </row>
    <row r="27" spans="2:29" s="7" customFormat="1" x14ac:dyDescent="0.2">
      <c r="B27" s="10"/>
      <c r="C27" s="9"/>
      <c r="D27" s="1"/>
      <c r="E27" s="8"/>
      <c r="F27" s="8"/>
      <c r="G27" s="8"/>
      <c r="H27" s="8"/>
      <c r="I27" s="8"/>
      <c r="J27" s="8"/>
      <c r="K27" s="8"/>
      <c r="L27" s="123"/>
      <c r="M27" s="123"/>
      <c r="N27" s="124"/>
      <c r="O27" s="124"/>
      <c r="P27" s="124"/>
      <c r="Q27" s="124"/>
    </row>
    <row r="28" spans="2:29" customFormat="1" x14ac:dyDescent="0.2">
      <c r="B28" s="4"/>
      <c r="C28" s="3"/>
      <c r="D28" s="1"/>
      <c r="E28" s="1"/>
      <c r="F28" s="1"/>
      <c r="G28" s="1"/>
      <c r="H28" s="1"/>
      <c r="I28" s="1"/>
      <c r="J28" s="1"/>
      <c r="K28" s="1"/>
      <c r="L28" s="125"/>
      <c r="M28" s="125"/>
      <c r="N28" s="125"/>
      <c r="O28" s="125"/>
      <c r="P28" s="125"/>
      <c r="Q28" s="125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2:29" customFormat="1" x14ac:dyDescent="0.2">
      <c r="B29" s="1"/>
      <c r="C29" s="3"/>
      <c r="D29" s="1"/>
      <c r="E29" s="1"/>
      <c r="F29" s="1"/>
      <c r="G29" s="1"/>
      <c r="H29" s="1"/>
      <c r="I29" s="1"/>
      <c r="J29" s="1"/>
      <c r="K29" s="1"/>
      <c r="L29" s="125"/>
      <c r="M29" s="125"/>
      <c r="N29" s="125"/>
      <c r="O29" s="125"/>
      <c r="P29" s="125"/>
      <c r="Q29" s="125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2:29" customFormat="1" x14ac:dyDescent="0.2">
      <c r="B30" s="1"/>
      <c r="C30" s="3"/>
      <c r="D30" s="1"/>
      <c r="E30" s="1"/>
      <c r="F30" s="1"/>
      <c r="G30" s="1"/>
      <c r="H30" s="1"/>
      <c r="I30" s="1"/>
      <c r="J30" s="1"/>
      <c r="K30" s="1"/>
      <c r="L30" s="125"/>
      <c r="M30" s="125"/>
      <c r="N30" s="125"/>
      <c r="O30" s="125"/>
      <c r="P30" s="125"/>
      <c r="Q30" s="125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2:29" customFormat="1" x14ac:dyDescent="0.2">
      <c r="B31" s="1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2:29" customFormat="1" x14ac:dyDescent="0.2">
      <c r="B32" s="1"/>
      <c r="C32" s="3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9" x14ac:dyDescent="0.2">
      <c r="C33" s="3"/>
    </row>
    <row r="34" spans="2:9" x14ac:dyDescent="0.2">
      <c r="C34" s="3"/>
    </row>
    <row r="35" spans="2:9" x14ac:dyDescent="0.2">
      <c r="B35" s="4"/>
      <c r="D35" s="3"/>
    </row>
    <row r="36" spans="2:9" x14ac:dyDescent="0.2">
      <c r="B36" s="4"/>
      <c r="D36" s="3"/>
    </row>
    <row r="37" spans="2:9" x14ac:dyDescent="0.2">
      <c r="B37" s="6"/>
      <c r="C37" s="3"/>
      <c r="D37" s="3"/>
    </row>
    <row r="38" spans="2:9" x14ac:dyDescent="0.2">
      <c r="B38" s="4"/>
      <c r="C38" s="3"/>
      <c r="D38" s="3"/>
      <c r="G38" s="5"/>
      <c r="H38" s="5"/>
      <c r="I38" s="5"/>
    </row>
    <row r="39" spans="2:9" x14ac:dyDescent="0.2">
      <c r="B39" s="4"/>
    </row>
    <row r="40" spans="2:9" x14ac:dyDescent="0.2">
      <c r="C40" s="3"/>
      <c r="D40" s="3"/>
    </row>
    <row r="41" spans="2:9" x14ac:dyDescent="0.2">
      <c r="B41" s="4"/>
    </row>
    <row r="42" spans="2:9" x14ac:dyDescent="0.2">
      <c r="B42" s="4"/>
    </row>
    <row r="43" spans="2:9" x14ac:dyDescent="0.2">
      <c r="B43" s="4"/>
    </row>
    <row r="44" spans="2:9" x14ac:dyDescent="0.2">
      <c r="B44" s="4"/>
    </row>
    <row r="45" spans="2:9" x14ac:dyDescent="0.2">
      <c r="B45" s="4"/>
    </row>
    <row r="46" spans="2:9" x14ac:dyDescent="0.2">
      <c r="B46" s="4"/>
      <c r="C46" s="3"/>
    </row>
    <row r="47" spans="2:9" x14ac:dyDescent="0.2">
      <c r="B47" s="4"/>
      <c r="C47" s="3"/>
    </row>
    <row r="48" spans="2:9" x14ac:dyDescent="0.2">
      <c r="B48" s="4"/>
      <c r="C48" s="3"/>
    </row>
    <row r="49" spans="2:3" x14ac:dyDescent="0.2">
      <c r="B49" s="4"/>
      <c r="C49" s="3"/>
    </row>
    <row r="50" spans="2:3" x14ac:dyDescent="0.2">
      <c r="B50" s="4"/>
      <c r="C50" s="3"/>
    </row>
    <row r="51" spans="2:3" x14ac:dyDescent="0.2">
      <c r="B51" s="4"/>
      <c r="C51" s="3"/>
    </row>
    <row r="52" spans="2:3" x14ac:dyDescent="0.2">
      <c r="B52" s="4"/>
      <c r="C52" s="3"/>
    </row>
    <row r="53" spans="2:3" x14ac:dyDescent="0.2">
      <c r="B53" s="4"/>
      <c r="C53" s="3"/>
    </row>
    <row r="54" spans="2:3" x14ac:dyDescent="0.2">
      <c r="B54" s="4"/>
      <c r="C54" s="3"/>
    </row>
    <row r="55" spans="2:3" x14ac:dyDescent="0.2">
      <c r="B55" s="4"/>
      <c r="C55" s="3"/>
    </row>
    <row r="56" spans="2:3" x14ac:dyDescent="0.2">
      <c r="B56" s="4"/>
      <c r="C56" s="3"/>
    </row>
  </sheetData>
  <autoFilter ref="B19:AC24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M19:N19 AA19:AB19">
    <cfRule type="cellIs" dxfId="11" priority="11" operator="lessThan">
      <formula>0</formula>
    </cfRule>
    <cfRule type="cellIs" dxfId="10" priority="12" operator="lessThan">
      <formula>0</formula>
    </cfRule>
  </conditionalFormatting>
  <conditionalFormatting sqref="AB20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AB21">
    <cfRule type="cellIs" dxfId="7" priority="7" operator="lessThan">
      <formula>0</formula>
    </cfRule>
    <cfRule type="cellIs" dxfId="6" priority="8" operator="lessThan">
      <formula>0</formula>
    </cfRule>
  </conditionalFormatting>
  <conditionalFormatting sqref="AB22">
    <cfRule type="cellIs" dxfId="5" priority="5" operator="lessThan">
      <formula>0</formula>
    </cfRule>
    <cfRule type="cellIs" dxfId="4" priority="6" operator="lessThan">
      <formula>0</formula>
    </cfRule>
  </conditionalFormatting>
  <conditionalFormatting sqref="AB23:AB24">
    <cfRule type="cellIs" dxfId="3" priority="3" operator="lessThan">
      <formula>0</formula>
    </cfRule>
    <cfRule type="cellIs" dxfId="2" priority="4" operator="lessThan">
      <formula>0</formula>
    </cfRule>
  </conditionalFormatting>
  <conditionalFormatting sqref="L19">
    <cfRule type="cellIs" dxfId="1" priority="1" operator="lessThan">
      <formula>0</formula>
    </cfRule>
    <cfRule type="cellIs" dxfId="0" priority="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91" fitToWidth="2" fitToHeight="2" orientation="landscape" r:id="rId1"/>
  <headerFooter alignWithMargins="0">
    <oddFooter>&amp;LVersión 2. 18/03/2022&amp;C&amp;N</oddFooter>
  </headerFooter>
  <rowBreaks count="1" manualBreakCount="1">
    <brk id="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7601(RES)</vt:lpstr>
      <vt:lpstr>7611(RES)</vt:lpstr>
      <vt:lpstr>7639(RES)</vt:lpstr>
      <vt:lpstr>7649(RES)</vt:lpstr>
      <vt:lpstr>7612(RES)</vt:lpstr>
      <vt:lpstr>7597(RES)</vt:lpstr>
      <vt:lpstr>'7597(RES)'!Área_de_impresión</vt:lpstr>
      <vt:lpstr>'7601(RES)'!Área_de_impresión</vt:lpstr>
      <vt:lpstr>'7611(RES)'!Área_de_impresión</vt:lpstr>
      <vt:lpstr>'7612(RES)'!Área_de_impresión</vt:lpstr>
      <vt:lpstr>'7639(RES)'!Área_de_impresión</vt:lpstr>
      <vt:lpstr>'7649(RES)'!Área_de_impresión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Luz Patricia Quintanilla Parra</cp:lastModifiedBy>
  <cp:lastPrinted>2022-03-22T14:50:43Z</cp:lastPrinted>
  <dcterms:created xsi:type="dcterms:W3CDTF">2022-03-18T21:54:38Z</dcterms:created>
  <dcterms:modified xsi:type="dcterms:W3CDTF">2022-07-25T18:20:34Z</dcterms:modified>
</cp:coreProperties>
</file>