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RIESGOS\2022\"/>
    </mc:Choice>
  </mc:AlternateContent>
  <bookViews>
    <workbookView xWindow="0" yWindow="0" windowWidth="28800" windowHeight="12330" activeTab="2"/>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B151" i="6"/>
  <c r="BC151" i="6" s="1"/>
  <c r="BD151" i="6" s="1"/>
  <c r="BA151" i="6"/>
  <c r="AX151" i="6"/>
  <c r="AV151" i="6"/>
  <c r="AT151" i="6"/>
  <c r="AR151" i="6"/>
  <c r="AP151" i="6"/>
  <c r="AN151" i="6"/>
  <c r="AY151" i="6" s="1"/>
  <c r="AZ151" i="6" s="1"/>
  <c r="AL151" i="6"/>
  <c r="AI151" i="6"/>
  <c r="AC151" i="6"/>
  <c r="AD151" i="6" s="1"/>
  <c r="AA151" i="6"/>
  <c r="AB151" i="6" s="1"/>
  <c r="G151" i="6"/>
  <c r="BC150" i="6"/>
  <c r="BD150" i="6" s="1"/>
  <c r="BA150" i="6"/>
  <c r="BB150" i="6" s="1"/>
  <c r="AX150" i="6"/>
  <c r="AV150" i="6"/>
  <c r="AT150" i="6"/>
  <c r="AR150" i="6"/>
  <c r="AP150" i="6"/>
  <c r="AN150" i="6"/>
  <c r="AY150" i="6" s="1"/>
  <c r="AZ150" i="6" s="1"/>
  <c r="AL150" i="6"/>
  <c r="AI150" i="6"/>
  <c r="AB150" i="6"/>
  <c r="AA150" i="6"/>
  <c r="G150" i="6"/>
  <c r="AC150" i="6" s="1"/>
  <c r="AD150" i="6" s="1"/>
  <c r="BB149" i="6"/>
  <c r="BA149" i="6"/>
  <c r="AX149" i="6"/>
  <c r="AV149" i="6"/>
  <c r="AT149" i="6"/>
  <c r="AR149" i="6"/>
  <c r="AP149" i="6"/>
  <c r="AN149" i="6"/>
  <c r="AY149" i="6" s="1"/>
  <c r="AZ149" i="6" s="1"/>
  <c r="AL149" i="6"/>
  <c r="AI149" i="6"/>
  <c r="AA149" i="6"/>
  <c r="AB149" i="6" s="1"/>
  <c r="G149" i="6"/>
  <c r="BA148" i="6"/>
  <c r="BB148" i="6" s="1"/>
  <c r="BC148" i="6" s="1"/>
  <c r="BD148" i="6" s="1"/>
  <c r="AX148" i="6"/>
  <c r="AV148" i="6"/>
  <c r="AT148" i="6"/>
  <c r="AR148" i="6"/>
  <c r="AP148" i="6"/>
  <c r="AN148" i="6"/>
  <c r="AL148" i="6"/>
  <c r="AI148" i="6"/>
  <c r="AA148" i="6"/>
  <c r="AB148" i="6" s="1"/>
  <c r="G148" i="6"/>
  <c r="AC148" i="6" s="1"/>
  <c r="AD148" i="6" s="1"/>
  <c r="BA147" i="6"/>
  <c r="BB147" i="6" s="1"/>
  <c r="BC147" i="6" s="1"/>
  <c r="BD147" i="6" s="1"/>
  <c r="AX147" i="6"/>
  <c r="AV147" i="6"/>
  <c r="AT147" i="6"/>
  <c r="AR147" i="6"/>
  <c r="AP147" i="6"/>
  <c r="AN147" i="6"/>
  <c r="AL147" i="6"/>
  <c r="AI147" i="6"/>
  <c r="AC147" i="6"/>
  <c r="AD147" i="6" s="1"/>
  <c r="AA147" i="6"/>
  <c r="AB147" i="6" s="1"/>
  <c r="G147" i="6"/>
  <c r="BA146" i="6"/>
  <c r="BB146" i="6" s="1"/>
  <c r="BC146" i="6" s="1"/>
  <c r="BD146" i="6" s="1"/>
  <c r="AX146" i="6"/>
  <c r="AV146" i="6"/>
  <c r="AT146" i="6"/>
  <c r="AR146" i="6"/>
  <c r="AP146" i="6"/>
  <c r="AN146" i="6"/>
  <c r="AY146" i="6" s="1"/>
  <c r="AZ146" i="6" s="1"/>
  <c r="AL146" i="6"/>
  <c r="AI146" i="6"/>
  <c r="AB146" i="6"/>
  <c r="AA146" i="6"/>
  <c r="G146" i="6"/>
  <c r="AC146" i="6" s="1"/>
  <c r="AD146" i="6" s="1"/>
  <c r="BB145" i="6"/>
  <c r="BA145" i="6"/>
  <c r="AZ145" i="6"/>
  <c r="AX145" i="6"/>
  <c r="AV145" i="6"/>
  <c r="AT145" i="6"/>
  <c r="AR145" i="6"/>
  <c r="AP145" i="6"/>
  <c r="AN145" i="6"/>
  <c r="AL145" i="6"/>
  <c r="AY145" i="6" s="1"/>
  <c r="AI145" i="6"/>
  <c r="AA145" i="6"/>
  <c r="AB145" i="6" s="1"/>
  <c r="AC145" i="6" s="1"/>
  <c r="AD145" i="6" s="1"/>
  <c r="G145" i="6"/>
  <c r="BC144" i="6"/>
  <c r="BD144" i="6" s="1"/>
  <c r="BA144" i="6"/>
  <c r="BB144" i="6" s="1"/>
  <c r="AX144" i="6"/>
  <c r="AV144" i="6"/>
  <c r="AT144" i="6"/>
  <c r="AR144" i="6"/>
  <c r="AP144" i="6"/>
  <c r="AN144" i="6"/>
  <c r="AY144" i="6" s="1"/>
  <c r="AZ144" i="6" s="1"/>
  <c r="AL144" i="6"/>
  <c r="AI144" i="6"/>
  <c r="AA144" i="6"/>
  <c r="AB144" i="6" s="1"/>
  <c r="AC144" i="6" s="1"/>
  <c r="AD144" i="6" s="1"/>
  <c r="G144" i="6"/>
  <c r="BA143" i="6"/>
  <c r="BB143" i="6" s="1"/>
  <c r="BC143" i="6" s="1"/>
  <c r="BD143" i="6" s="1"/>
  <c r="AX143" i="6"/>
  <c r="AV143" i="6"/>
  <c r="AT143" i="6"/>
  <c r="AR143" i="6"/>
  <c r="AP143" i="6"/>
  <c r="AN143" i="6"/>
  <c r="AL143" i="6"/>
  <c r="AI143" i="6"/>
  <c r="AC143" i="6"/>
  <c r="AD143" i="6" s="1"/>
  <c r="AA143" i="6"/>
  <c r="AB143" i="6" s="1"/>
  <c r="G143" i="6"/>
  <c r="BA142" i="6"/>
  <c r="BB142" i="6" s="1"/>
  <c r="BC142" i="6" s="1"/>
  <c r="BD142" i="6" s="1"/>
  <c r="AX142" i="6"/>
  <c r="AV142" i="6"/>
  <c r="AT142" i="6"/>
  <c r="AR142" i="6"/>
  <c r="AP142" i="6"/>
  <c r="AN142" i="6"/>
  <c r="AY142" i="6" s="1"/>
  <c r="AZ142" i="6" s="1"/>
  <c r="AL142" i="6"/>
  <c r="AI142" i="6"/>
  <c r="AB142" i="6"/>
  <c r="AA142" i="6"/>
  <c r="G142" i="6"/>
  <c r="AC142" i="6" s="1"/>
  <c r="AD142" i="6" s="1"/>
  <c r="BB141" i="6"/>
  <c r="BA141" i="6"/>
  <c r="AZ141" i="6"/>
  <c r="AX141" i="6"/>
  <c r="AV141" i="6"/>
  <c r="AT141" i="6"/>
  <c r="AR141" i="6"/>
  <c r="AP141" i="6"/>
  <c r="AN141" i="6"/>
  <c r="AL141" i="6"/>
  <c r="AY141" i="6" s="1"/>
  <c r="AI141" i="6"/>
  <c r="AA141" i="6"/>
  <c r="AB141" i="6" s="1"/>
  <c r="AC141" i="6" s="1"/>
  <c r="AD141" i="6" s="1"/>
  <c r="G141" i="6"/>
  <c r="BC140" i="6"/>
  <c r="BD140" i="6" s="1"/>
  <c r="BA140" i="6"/>
  <c r="BB140" i="6" s="1"/>
  <c r="AX140" i="6"/>
  <c r="AV140" i="6"/>
  <c r="AT140" i="6"/>
  <c r="AR140" i="6"/>
  <c r="AP140" i="6"/>
  <c r="AN140" i="6"/>
  <c r="AL140" i="6"/>
  <c r="AI140" i="6"/>
  <c r="AA140" i="6"/>
  <c r="AB140" i="6" s="1"/>
  <c r="AC140" i="6" s="1"/>
  <c r="AD140" i="6" s="1"/>
  <c r="G140" i="6"/>
  <c r="BA139" i="6"/>
  <c r="BB139" i="6" s="1"/>
  <c r="BC139" i="6" s="1"/>
  <c r="BD139" i="6" s="1"/>
  <c r="AX139" i="6"/>
  <c r="AV139" i="6"/>
  <c r="AT139" i="6"/>
  <c r="AR139" i="6"/>
  <c r="AP139" i="6"/>
  <c r="AN139" i="6"/>
  <c r="AL139" i="6"/>
  <c r="AI139" i="6"/>
  <c r="AC139" i="6"/>
  <c r="AD139" i="6" s="1"/>
  <c r="AA139" i="6"/>
  <c r="AB139" i="6" s="1"/>
  <c r="G139" i="6"/>
  <c r="BA138" i="6"/>
  <c r="BB138" i="6" s="1"/>
  <c r="BC138" i="6" s="1"/>
  <c r="BD138" i="6" s="1"/>
  <c r="AX138" i="6"/>
  <c r="AV138" i="6"/>
  <c r="AT138" i="6"/>
  <c r="AR138" i="6"/>
  <c r="AP138" i="6"/>
  <c r="AN138" i="6"/>
  <c r="AY138" i="6" s="1"/>
  <c r="AZ138" i="6" s="1"/>
  <c r="AL138" i="6"/>
  <c r="AI138" i="6"/>
  <c r="AB138" i="6"/>
  <c r="AA138" i="6"/>
  <c r="G138" i="6"/>
  <c r="AC138" i="6" s="1"/>
  <c r="AD138" i="6" s="1"/>
  <c r="BB137" i="6"/>
  <c r="BA137" i="6"/>
  <c r="AX137" i="6"/>
  <c r="AV137" i="6"/>
  <c r="AT137" i="6"/>
  <c r="AR137" i="6"/>
  <c r="AP137" i="6"/>
  <c r="AN137" i="6"/>
  <c r="AL137" i="6"/>
  <c r="AI137" i="6"/>
  <c r="AA137" i="6"/>
  <c r="AB137" i="6" s="1"/>
  <c r="AC137" i="6" s="1"/>
  <c r="AD137" i="6" s="1"/>
  <c r="G137" i="6"/>
  <c r="BA136" i="6"/>
  <c r="BB136" i="6" s="1"/>
  <c r="AX136" i="6"/>
  <c r="AV136" i="6"/>
  <c r="AT136" i="6"/>
  <c r="AR136" i="6"/>
  <c r="AP136" i="6"/>
  <c r="AN136" i="6"/>
  <c r="AL136" i="6"/>
  <c r="AI136" i="6"/>
  <c r="AA136" i="6"/>
  <c r="AB136" i="6" s="1"/>
  <c r="AC136" i="6" s="1"/>
  <c r="AD136" i="6" s="1"/>
  <c r="G136" i="6"/>
  <c r="BA135" i="6"/>
  <c r="BB135" i="6" s="1"/>
  <c r="BC135" i="6" s="1"/>
  <c r="BD135" i="6" s="1"/>
  <c r="AX135" i="6"/>
  <c r="AV135" i="6"/>
  <c r="AT135" i="6"/>
  <c r="AR135" i="6"/>
  <c r="AP135" i="6"/>
  <c r="AN135" i="6"/>
  <c r="AL135" i="6"/>
  <c r="AI135" i="6"/>
  <c r="AC135" i="6"/>
  <c r="AD135" i="6" s="1"/>
  <c r="AA135" i="6"/>
  <c r="AB135" i="6" s="1"/>
  <c r="G135" i="6"/>
  <c r="BA134" i="6"/>
  <c r="BB134" i="6" s="1"/>
  <c r="AX134" i="6"/>
  <c r="AV134" i="6"/>
  <c r="AT134" i="6"/>
  <c r="AR134" i="6"/>
  <c r="AP134" i="6"/>
  <c r="AN134" i="6"/>
  <c r="AY134" i="6" s="1"/>
  <c r="AZ134" i="6" s="1"/>
  <c r="AL134" i="6"/>
  <c r="AI134" i="6"/>
  <c r="AB134" i="6"/>
  <c r="AA134" i="6"/>
  <c r="G134" i="6"/>
  <c r="BB133" i="6"/>
  <c r="BA133" i="6"/>
  <c r="AX133" i="6"/>
  <c r="AV133" i="6"/>
  <c r="AT133" i="6"/>
  <c r="AR133" i="6"/>
  <c r="AP133" i="6"/>
  <c r="AN133" i="6"/>
  <c r="AL133" i="6"/>
  <c r="AY133" i="6" s="1"/>
  <c r="AZ133" i="6" s="1"/>
  <c r="AI133" i="6"/>
  <c r="AA133" i="6"/>
  <c r="AB133" i="6" s="1"/>
  <c r="AC133" i="6" s="1"/>
  <c r="AD133" i="6" s="1"/>
  <c r="G133" i="6"/>
  <c r="BA132" i="6"/>
  <c r="BB132" i="6" s="1"/>
  <c r="AX132" i="6"/>
  <c r="AV132" i="6"/>
  <c r="AT132" i="6"/>
  <c r="AR132" i="6"/>
  <c r="AP132" i="6"/>
  <c r="AN132" i="6"/>
  <c r="AY132" i="6" s="1"/>
  <c r="AZ132" i="6" s="1"/>
  <c r="AL132" i="6"/>
  <c r="AI132" i="6"/>
  <c r="AA132" i="6"/>
  <c r="AB132" i="6" s="1"/>
  <c r="AC132" i="6" s="1"/>
  <c r="AD132" i="6" s="1"/>
  <c r="G132" i="6"/>
  <c r="BC131" i="6"/>
  <c r="BD131" i="6" s="1"/>
  <c r="BA131" i="6"/>
  <c r="BB131" i="6" s="1"/>
  <c r="AX131" i="6"/>
  <c r="AV131" i="6"/>
  <c r="AT131" i="6"/>
  <c r="AR131" i="6"/>
  <c r="AP131" i="6"/>
  <c r="AN131" i="6"/>
  <c r="AY131" i="6" s="1"/>
  <c r="AZ131" i="6" s="1"/>
  <c r="AL131" i="6"/>
  <c r="AI131" i="6"/>
  <c r="AA131" i="6"/>
  <c r="AB131" i="6" s="1"/>
  <c r="AC131" i="6" s="1"/>
  <c r="AD131" i="6" s="1"/>
  <c r="G131" i="6"/>
  <c r="BA130" i="6"/>
  <c r="BB130" i="6" s="1"/>
  <c r="BC130" i="6" s="1"/>
  <c r="BD130" i="6" s="1"/>
  <c r="AX130" i="6"/>
  <c r="AV130" i="6"/>
  <c r="AT130" i="6"/>
  <c r="AR130" i="6"/>
  <c r="AP130" i="6"/>
  <c r="AN130" i="6"/>
  <c r="AY130" i="6" s="1"/>
  <c r="AZ130" i="6" s="1"/>
  <c r="AL130" i="6"/>
  <c r="AI130" i="6"/>
  <c r="AB130" i="6"/>
  <c r="AA130" i="6"/>
  <c r="G130" i="6"/>
  <c r="AC130" i="6" s="1"/>
  <c r="AD130" i="6" s="1"/>
  <c r="BB129" i="6"/>
  <c r="BA129" i="6"/>
  <c r="AX129" i="6"/>
  <c r="AV129" i="6"/>
  <c r="AT129" i="6"/>
  <c r="AR129" i="6"/>
  <c r="AP129" i="6"/>
  <c r="AN129" i="6"/>
  <c r="AL129" i="6"/>
  <c r="AI129" i="6"/>
  <c r="AA129" i="6"/>
  <c r="AB129" i="6" s="1"/>
  <c r="AC129" i="6" s="1"/>
  <c r="AD129" i="6" s="1"/>
  <c r="G129" i="6"/>
  <c r="BA128" i="6"/>
  <c r="BB128" i="6" s="1"/>
  <c r="AX128" i="6"/>
  <c r="AV128" i="6"/>
  <c r="AT128" i="6"/>
  <c r="AR128" i="6"/>
  <c r="AP128" i="6"/>
  <c r="AN128" i="6"/>
  <c r="AY128" i="6" s="1"/>
  <c r="AZ128" i="6" s="1"/>
  <c r="AL128" i="6"/>
  <c r="AI128" i="6"/>
  <c r="AC128" i="6"/>
  <c r="AD128" i="6" s="1"/>
  <c r="AA128" i="6"/>
  <c r="AB128" i="6" s="1"/>
  <c r="BC128" i="6" s="1"/>
  <c r="BD128" i="6" s="1"/>
  <c r="G128" i="6"/>
  <c r="BA127" i="6"/>
  <c r="BB127" i="6" s="1"/>
  <c r="BC127" i="6" s="1"/>
  <c r="BD127" i="6" s="1"/>
  <c r="AX127" i="6"/>
  <c r="AV127" i="6"/>
  <c r="AT127" i="6"/>
  <c r="AR127" i="6"/>
  <c r="AP127" i="6"/>
  <c r="AN127" i="6"/>
  <c r="AY127" i="6" s="1"/>
  <c r="AZ127" i="6" s="1"/>
  <c r="AL127" i="6"/>
  <c r="AI127" i="6"/>
  <c r="AA127" i="6"/>
  <c r="AB127" i="6" s="1"/>
  <c r="AC127" i="6" s="1"/>
  <c r="AD127" i="6" s="1"/>
  <c r="G127" i="6"/>
  <c r="BA126" i="6"/>
  <c r="BB126" i="6" s="1"/>
  <c r="BC126" i="6" s="1"/>
  <c r="BD126" i="6" s="1"/>
  <c r="AX126" i="6"/>
  <c r="AV126" i="6"/>
  <c r="AT126" i="6"/>
  <c r="AR126" i="6"/>
  <c r="AP126" i="6"/>
  <c r="AN126" i="6"/>
  <c r="AY126" i="6" s="1"/>
  <c r="AZ126" i="6" s="1"/>
  <c r="AL126" i="6"/>
  <c r="AI126" i="6"/>
  <c r="AB126" i="6"/>
  <c r="AA126" i="6"/>
  <c r="G126" i="6"/>
  <c r="AC126" i="6" s="1"/>
  <c r="AD126" i="6" s="1"/>
  <c r="BB125" i="6"/>
  <c r="BA125" i="6"/>
  <c r="AX125" i="6"/>
  <c r="AV125" i="6"/>
  <c r="AT125" i="6"/>
  <c r="AR125" i="6"/>
  <c r="AP125" i="6"/>
  <c r="AN125" i="6"/>
  <c r="AL125" i="6"/>
  <c r="AI125" i="6"/>
  <c r="AA125" i="6"/>
  <c r="AB125" i="6" s="1"/>
  <c r="AC125" i="6" s="1"/>
  <c r="AD125" i="6" s="1"/>
  <c r="G125" i="6"/>
  <c r="BA124" i="6"/>
  <c r="BB124" i="6" s="1"/>
  <c r="AX124" i="6"/>
  <c r="AV124" i="6"/>
  <c r="AT124" i="6"/>
  <c r="AR124" i="6"/>
  <c r="AP124" i="6"/>
  <c r="AN124" i="6"/>
  <c r="AY124" i="6" s="1"/>
  <c r="AZ124" i="6" s="1"/>
  <c r="AL124" i="6"/>
  <c r="AI124" i="6"/>
  <c r="AA124" i="6"/>
  <c r="AB124" i="6" s="1"/>
  <c r="AC124" i="6" s="1"/>
  <c r="AD124" i="6" s="1"/>
  <c r="G124" i="6"/>
  <c r="BC123" i="6"/>
  <c r="BD123" i="6" s="1"/>
  <c r="BA123" i="6"/>
  <c r="BB123" i="6" s="1"/>
  <c r="AX123" i="6"/>
  <c r="AV123" i="6"/>
  <c r="AT123" i="6"/>
  <c r="AR123" i="6"/>
  <c r="AP123" i="6"/>
  <c r="AN123" i="6"/>
  <c r="AL123" i="6"/>
  <c r="AI123" i="6"/>
  <c r="AA123" i="6"/>
  <c r="AB123" i="6" s="1"/>
  <c r="AC123" i="6" s="1"/>
  <c r="AD123" i="6" s="1"/>
  <c r="G123" i="6"/>
  <c r="BA122" i="6"/>
  <c r="BB122" i="6" s="1"/>
  <c r="BC122" i="6" s="1"/>
  <c r="BD122" i="6" s="1"/>
  <c r="AX122" i="6"/>
  <c r="AV122" i="6"/>
  <c r="AT122" i="6"/>
  <c r="AR122" i="6"/>
  <c r="AP122" i="6"/>
  <c r="AN122" i="6"/>
  <c r="AY122" i="6" s="1"/>
  <c r="AZ122" i="6" s="1"/>
  <c r="AL122" i="6"/>
  <c r="AI122" i="6"/>
  <c r="AB122" i="6"/>
  <c r="AA122" i="6"/>
  <c r="G122" i="6"/>
  <c r="AC122" i="6" s="1"/>
  <c r="AD122" i="6" s="1"/>
  <c r="BB121" i="6"/>
  <c r="BA121" i="6"/>
  <c r="AX121" i="6"/>
  <c r="AV121" i="6"/>
  <c r="AT121" i="6"/>
  <c r="AR121" i="6"/>
  <c r="AP121" i="6"/>
  <c r="AN121" i="6"/>
  <c r="AL121" i="6"/>
  <c r="AI121" i="6"/>
  <c r="AA121" i="6"/>
  <c r="AB121" i="6" s="1"/>
  <c r="AC121" i="6" s="1"/>
  <c r="AD121" i="6" s="1"/>
  <c r="G121" i="6"/>
  <c r="BC120" i="6"/>
  <c r="BD120" i="6" s="1"/>
  <c r="BA120" i="6"/>
  <c r="BB120" i="6" s="1"/>
  <c r="AX120" i="6"/>
  <c r="AV120" i="6"/>
  <c r="AT120" i="6"/>
  <c r="AR120" i="6"/>
  <c r="AP120" i="6"/>
  <c r="AN120" i="6"/>
  <c r="AY120" i="6" s="1"/>
  <c r="AZ120" i="6" s="1"/>
  <c r="AL120" i="6"/>
  <c r="AI120" i="6"/>
  <c r="AC120" i="6"/>
  <c r="AD120" i="6" s="1"/>
  <c r="AA120" i="6"/>
  <c r="AB120" i="6" s="1"/>
  <c r="G120" i="6"/>
  <c r="BA119" i="6"/>
  <c r="BB119" i="6" s="1"/>
  <c r="BC119" i="6" s="1"/>
  <c r="BD119" i="6" s="1"/>
  <c r="AX119" i="6"/>
  <c r="AV119" i="6"/>
  <c r="AT119" i="6"/>
  <c r="AR119" i="6"/>
  <c r="AP119" i="6"/>
  <c r="AN119" i="6"/>
  <c r="AY119" i="6" s="1"/>
  <c r="AZ119" i="6" s="1"/>
  <c r="AL119" i="6"/>
  <c r="AI119" i="6"/>
  <c r="AA119" i="6"/>
  <c r="AB119" i="6" s="1"/>
  <c r="AC119" i="6" s="1"/>
  <c r="AD119" i="6" s="1"/>
  <c r="G119" i="6"/>
  <c r="BA118" i="6"/>
  <c r="BB118" i="6" s="1"/>
  <c r="BC118" i="6" s="1"/>
  <c r="BD118" i="6" s="1"/>
  <c r="AX118" i="6"/>
  <c r="AV118" i="6"/>
  <c r="AT118" i="6"/>
  <c r="AR118" i="6"/>
  <c r="AP118" i="6"/>
  <c r="AN118" i="6"/>
  <c r="AY118" i="6" s="1"/>
  <c r="AZ118" i="6" s="1"/>
  <c r="AL118" i="6"/>
  <c r="AI118" i="6"/>
  <c r="AB118" i="6"/>
  <c r="AA118" i="6"/>
  <c r="G118" i="6"/>
  <c r="AC118" i="6" s="1"/>
  <c r="AD118" i="6" s="1"/>
  <c r="BB117" i="6"/>
  <c r="BA117" i="6"/>
  <c r="AX117" i="6"/>
  <c r="AV117" i="6"/>
  <c r="AT117" i="6"/>
  <c r="AR117" i="6"/>
  <c r="AP117" i="6"/>
  <c r="AN117" i="6"/>
  <c r="AL117" i="6"/>
  <c r="AI117" i="6"/>
  <c r="AA117" i="6"/>
  <c r="AB117" i="6" s="1"/>
  <c r="G117" i="6"/>
  <c r="AC117" i="6" s="1"/>
  <c r="AD117" i="6" s="1"/>
  <c r="BA116" i="6"/>
  <c r="BB116" i="6" s="1"/>
  <c r="BC116" i="6" s="1"/>
  <c r="BD116" i="6" s="1"/>
  <c r="AX116" i="6"/>
  <c r="AV116" i="6"/>
  <c r="AT116" i="6"/>
  <c r="AR116" i="6"/>
  <c r="AP116" i="6"/>
  <c r="AN116" i="6"/>
  <c r="AL116" i="6"/>
  <c r="AY116" i="6" s="1"/>
  <c r="AZ116" i="6" s="1"/>
  <c r="AI116" i="6"/>
  <c r="AA116" i="6"/>
  <c r="AB116" i="6" s="1"/>
  <c r="G116" i="6"/>
  <c r="AC116" i="6" s="1"/>
  <c r="AD116" i="6" s="1"/>
  <c r="BA115" i="6"/>
  <c r="BB115" i="6" s="1"/>
  <c r="AX115" i="6"/>
  <c r="AV115" i="6"/>
  <c r="AT115" i="6"/>
  <c r="AR115" i="6"/>
  <c r="AP115" i="6"/>
  <c r="AN115" i="6"/>
  <c r="AY115" i="6" s="1"/>
  <c r="AZ115" i="6" s="1"/>
  <c r="AL115" i="6"/>
  <c r="AI115" i="6"/>
  <c r="AA115" i="6"/>
  <c r="AB115" i="6" s="1"/>
  <c r="AC115" i="6" s="1"/>
  <c r="AD115" i="6" s="1"/>
  <c r="G115" i="6"/>
  <c r="BD114" i="6"/>
  <c r="BA114" i="6"/>
  <c r="BB114" i="6" s="1"/>
  <c r="AX114" i="6"/>
  <c r="AV114" i="6"/>
  <c r="AT114" i="6"/>
  <c r="AR114" i="6"/>
  <c r="AP114" i="6"/>
  <c r="AN114" i="6"/>
  <c r="AL114" i="6"/>
  <c r="AI114" i="6"/>
  <c r="AA114" i="6"/>
  <c r="AB114" i="6" s="1"/>
  <c r="BC114" i="6" s="1"/>
  <c r="G114" i="6"/>
  <c r="BB113" i="6"/>
  <c r="BA113" i="6"/>
  <c r="AX113" i="6"/>
  <c r="AV113" i="6"/>
  <c r="AT113" i="6"/>
  <c r="AR113" i="6"/>
  <c r="AP113" i="6"/>
  <c r="AN113" i="6"/>
  <c r="AL113" i="6"/>
  <c r="AI113" i="6"/>
  <c r="AA113" i="6"/>
  <c r="AB113" i="6" s="1"/>
  <c r="AC113" i="6" s="1"/>
  <c r="AD113" i="6" s="1"/>
  <c r="G113" i="6"/>
  <c r="BB112" i="6"/>
  <c r="BC112" i="6" s="1"/>
  <c r="BD112" i="6" s="1"/>
  <c r="BA112" i="6"/>
  <c r="AX112" i="6"/>
  <c r="AV112" i="6"/>
  <c r="AT112" i="6"/>
  <c r="AR112" i="6"/>
  <c r="AP112" i="6"/>
  <c r="AN112" i="6"/>
  <c r="AL112" i="6"/>
  <c r="AY112" i="6" s="1"/>
  <c r="AZ112" i="6" s="1"/>
  <c r="AI112" i="6"/>
  <c r="AC112" i="6"/>
  <c r="AD112" i="6" s="1"/>
  <c r="AA112" i="6"/>
  <c r="AB112" i="6" s="1"/>
  <c r="G112" i="6"/>
  <c r="BA111" i="6"/>
  <c r="BB111" i="6" s="1"/>
  <c r="BC111" i="6" s="1"/>
  <c r="BD111" i="6" s="1"/>
  <c r="AX111" i="6"/>
  <c r="AV111" i="6"/>
  <c r="AT111" i="6"/>
  <c r="AR111" i="6"/>
  <c r="AP111" i="6"/>
  <c r="AN111" i="6"/>
  <c r="AY111" i="6" s="1"/>
  <c r="AZ111" i="6" s="1"/>
  <c r="AL111" i="6"/>
  <c r="AI111" i="6"/>
  <c r="AA111" i="6"/>
  <c r="AB111" i="6" s="1"/>
  <c r="AC111" i="6" s="1"/>
  <c r="AD111" i="6" s="1"/>
  <c r="G111" i="6"/>
  <c r="BA110" i="6"/>
  <c r="BB110" i="6" s="1"/>
  <c r="BC110" i="6" s="1"/>
  <c r="BD110" i="6" s="1"/>
  <c r="AX110" i="6"/>
  <c r="AV110" i="6"/>
  <c r="AT110" i="6"/>
  <c r="AR110" i="6"/>
  <c r="AP110" i="6"/>
  <c r="AN110" i="6"/>
  <c r="AL110" i="6"/>
  <c r="AI110" i="6"/>
  <c r="AB110" i="6"/>
  <c r="AC110" i="6" s="1"/>
  <c r="AD110" i="6" s="1"/>
  <c r="AA110" i="6"/>
  <c r="G110" i="6"/>
  <c r="BB109" i="6"/>
  <c r="BA109" i="6"/>
  <c r="AX109" i="6"/>
  <c r="AV109" i="6"/>
  <c r="AT109" i="6"/>
  <c r="AR109" i="6"/>
  <c r="AP109" i="6"/>
  <c r="AN109" i="6"/>
  <c r="AL109" i="6"/>
  <c r="AY109" i="6" s="1"/>
  <c r="AZ109" i="6" s="1"/>
  <c r="AI109" i="6"/>
  <c r="AA109" i="6"/>
  <c r="AB109" i="6" s="1"/>
  <c r="BC109" i="6" s="1"/>
  <c r="BD109" i="6" s="1"/>
  <c r="G109" i="6"/>
  <c r="AC109" i="6" s="1"/>
  <c r="AD109" i="6" s="1"/>
  <c r="BA108" i="6"/>
  <c r="BB108" i="6" s="1"/>
  <c r="BC108" i="6" s="1"/>
  <c r="BD108" i="6" s="1"/>
  <c r="AX108" i="6"/>
  <c r="AV108" i="6"/>
  <c r="AT108" i="6"/>
  <c r="AR108" i="6"/>
  <c r="AP108" i="6"/>
  <c r="AN108" i="6"/>
  <c r="AY108" i="6" s="1"/>
  <c r="AZ108" i="6" s="1"/>
  <c r="AL108" i="6"/>
  <c r="AI108" i="6"/>
  <c r="AC108" i="6"/>
  <c r="AD108" i="6" s="1"/>
  <c r="AA108" i="6"/>
  <c r="AB108" i="6" s="1"/>
  <c r="G108" i="6"/>
  <c r="BA107" i="6"/>
  <c r="BB107" i="6" s="1"/>
  <c r="BC107" i="6" s="1"/>
  <c r="BD107" i="6" s="1"/>
  <c r="AX107" i="6"/>
  <c r="AV107" i="6"/>
  <c r="AT107" i="6"/>
  <c r="AR107" i="6"/>
  <c r="AP107" i="6"/>
  <c r="AN107" i="6"/>
  <c r="AY107" i="6" s="1"/>
  <c r="AZ107" i="6" s="1"/>
  <c r="AL107" i="6"/>
  <c r="AI107" i="6"/>
  <c r="AA107" i="6"/>
  <c r="AB107" i="6" s="1"/>
  <c r="AC107" i="6" s="1"/>
  <c r="AD107" i="6" s="1"/>
  <c r="G107" i="6"/>
  <c r="BA106" i="6"/>
  <c r="BB106" i="6" s="1"/>
  <c r="AX106" i="6"/>
  <c r="AV106" i="6"/>
  <c r="AT106" i="6"/>
  <c r="AR106" i="6"/>
  <c r="AP106" i="6"/>
  <c r="AN106" i="6"/>
  <c r="AL106" i="6"/>
  <c r="AY106" i="6" s="1"/>
  <c r="AZ106" i="6" s="1"/>
  <c r="AI106" i="6"/>
  <c r="AA106" i="6"/>
  <c r="AB106" i="6" s="1"/>
  <c r="G106" i="6"/>
  <c r="BB105" i="6"/>
  <c r="BC105" i="6" s="1"/>
  <c r="BD105" i="6" s="1"/>
  <c r="BA105" i="6"/>
  <c r="AX105" i="6"/>
  <c r="AV105" i="6"/>
  <c r="AT105" i="6"/>
  <c r="AR105" i="6"/>
  <c r="AP105" i="6"/>
  <c r="AN105" i="6"/>
  <c r="AL105" i="6"/>
  <c r="AI105" i="6"/>
  <c r="AA105" i="6"/>
  <c r="AB105" i="6" s="1"/>
  <c r="AC105" i="6" s="1"/>
  <c r="AD105" i="6" s="1"/>
  <c r="G105" i="6"/>
  <c r="BA104" i="6"/>
  <c r="BB104" i="6" s="1"/>
  <c r="BC104" i="6" s="1"/>
  <c r="BD104" i="6" s="1"/>
  <c r="AX104" i="6"/>
  <c r="AV104" i="6"/>
  <c r="AT104" i="6"/>
  <c r="AR104" i="6"/>
  <c r="AP104" i="6"/>
  <c r="AN104" i="6"/>
  <c r="AY104" i="6" s="1"/>
  <c r="AZ104" i="6" s="1"/>
  <c r="AL104" i="6"/>
  <c r="AI104" i="6"/>
  <c r="AA104" i="6"/>
  <c r="AB104" i="6" s="1"/>
  <c r="G104" i="6"/>
  <c r="AC104" i="6" s="1"/>
  <c r="AD104" i="6" s="1"/>
  <c r="BA103" i="6"/>
  <c r="BB103" i="6" s="1"/>
  <c r="AX103" i="6"/>
  <c r="AV103" i="6"/>
  <c r="AT103" i="6"/>
  <c r="AR103" i="6"/>
  <c r="AP103" i="6"/>
  <c r="AN103" i="6"/>
  <c r="AY103" i="6" s="1"/>
  <c r="AZ103" i="6" s="1"/>
  <c r="AL103" i="6"/>
  <c r="AI103" i="6"/>
  <c r="AC103" i="6"/>
  <c r="AD103" i="6" s="1"/>
  <c r="AA103" i="6"/>
  <c r="AB103" i="6" s="1"/>
  <c r="G103" i="6"/>
  <c r="BC102" i="6"/>
  <c r="BD102" i="6" s="1"/>
  <c r="BA102" i="6"/>
  <c r="BB102" i="6" s="1"/>
  <c r="AX102" i="6"/>
  <c r="AV102" i="6"/>
  <c r="AT102" i="6"/>
  <c r="AR102" i="6"/>
  <c r="AP102" i="6"/>
  <c r="AN102" i="6"/>
  <c r="AL102" i="6"/>
  <c r="AI102" i="6"/>
  <c r="AA102" i="6"/>
  <c r="AB102" i="6" s="1"/>
  <c r="G102" i="6"/>
  <c r="AC102" i="6" s="1"/>
  <c r="AD102" i="6" s="1"/>
  <c r="BB101" i="6"/>
  <c r="BA101" i="6"/>
  <c r="AX101" i="6"/>
  <c r="AV101" i="6"/>
  <c r="AT101" i="6"/>
  <c r="AR101" i="6"/>
  <c r="AP101" i="6"/>
  <c r="AN101" i="6"/>
  <c r="AY101" i="6" s="1"/>
  <c r="AZ101" i="6" s="1"/>
  <c r="AL101" i="6"/>
  <c r="AI101" i="6"/>
  <c r="AA101" i="6"/>
  <c r="AB101" i="6" s="1"/>
  <c r="AC101" i="6" s="1"/>
  <c r="AD101" i="6" s="1"/>
  <c r="G101" i="6"/>
  <c r="BB100" i="6"/>
  <c r="BC100" i="6" s="1"/>
  <c r="BD100" i="6" s="1"/>
  <c r="BA100" i="6"/>
  <c r="AX100" i="6"/>
  <c r="AV100" i="6"/>
  <c r="AT100" i="6"/>
  <c r="AR100" i="6"/>
  <c r="AP100" i="6"/>
  <c r="AN100" i="6"/>
  <c r="AL100" i="6"/>
  <c r="AI100" i="6"/>
  <c r="AC100" i="6"/>
  <c r="AD100" i="6" s="1"/>
  <c r="AA100" i="6"/>
  <c r="AB100" i="6" s="1"/>
  <c r="G100" i="6"/>
  <c r="BA99" i="6"/>
  <c r="BB99" i="6" s="1"/>
  <c r="BC99" i="6" s="1"/>
  <c r="BD99" i="6" s="1"/>
  <c r="AX99" i="6"/>
  <c r="AV99" i="6"/>
  <c r="AT99" i="6"/>
  <c r="AR99" i="6"/>
  <c r="AP99" i="6"/>
  <c r="AN99" i="6"/>
  <c r="AY99" i="6" s="1"/>
  <c r="AZ99" i="6" s="1"/>
  <c r="AL99" i="6"/>
  <c r="AI99" i="6"/>
  <c r="AA99" i="6"/>
  <c r="AB99" i="6" s="1"/>
  <c r="AC99" i="6" s="1"/>
  <c r="AD99" i="6" s="1"/>
  <c r="G99" i="6"/>
  <c r="BA98" i="6"/>
  <c r="BB98" i="6" s="1"/>
  <c r="BC98" i="6" s="1"/>
  <c r="BD98" i="6" s="1"/>
  <c r="AX98" i="6"/>
  <c r="AV98" i="6"/>
  <c r="AT98" i="6"/>
  <c r="AR98" i="6"/>
  <c r="AP98" i="6"/>
  <c r="AN98" i="6"/>
  <c r="AL98" i="6"/>
  <c r="AY98" i="6" s="1"/>
  <c r="AZ98" i="6" s="1"/>
  <c r="AI98" i="6"/>
  <c r="AB98" i="6"/>
  <c r="AC98" i="6" s="1"/>
  <c r="AD98" i="6" s="1"/>
  <c r="AA98" i="6"/>
  <c r="G98" i="6"/>
  <c r="BB97" i="6"/>
  <c r="BA97" i="6"/>
  <c r="AX97" i="6"/>
  <c r="AV97" i="6"/>
  <c r="AT97" i="6"/>
  <c r="AR97" i="6"/>
  <c r="AP97" i="6"/>
  <c r="AN97" i="6"/>
  <c r="AY97" i="6" s="1"/>
  <c r="AZ97" i="6" s="1"/>
  <c r="AL97" i="6"/>
  <c r="AI97" i="6"/>
  <c r="AA97" i="6"/>
  <c r="AB97" i="6" s="1"/>
  <c r="BC97" i="6" s="1"/>
  <c r="BD97" i="6" s="1"/>
  <c r="G97" i="6"/>
  <c r="AC97" i="6" s="1"/>
  <c r="AD97" i="6" s="1"/>
  <c r="BA96" i="6"/>
  <c r="BB96" i="6" s="1"/>
  <c r="BC96" i="6" s="1"/>
  <c r="BD96" i="6" s="1"/>
  <c r="AX96" i="6"/>
  <c r="AV96" i="6"/>
  <c r="AT96" i="6"/>
  <c r="AR96" i="6"/>
  <c r="AP96" i="6"/>
  <c r="AN96" i="6"/>
  <c r="AL96" i="6"/>
  <c r="AY96" i="6" s="1"/>
  <c r="AZ96" i="6" s="1"/>
  <c r="AI96" i="6"/>
  <c r="AC96" i="6"/>
  <c r="AD96" i="6" s="1"/>
  <c r="AB96" i="6"/>
  <c r="AA96" i="6"/>
  <c r="G96" i="6"/>
  <c r="BB95" i="6"/>
  <c r="BC95" i="6" s="1"/>
  <c r="BD95" i="6" s="1"/>
  <c r="BA95" i="6"/>
  <c r="AX95" i="6"/>
  <c r="AV95" i="6"/>
  <c r="AT95" i="6"/>
  <c r="AR95" i="6"/>
  <c r="AP95" i="6"/>
  <c r="AN95" i="6"/>
  <c r="AL95" i="6"/>
  <c r="AI95" i="6"/>
  <c r="AA95" i="6"/>
  <c r="AB95" i="6" s="1"/>
  <c r="AC95" i="6" s="1"/>
  <c r="AD95" i="6" s="1"/>
  <c r="G95" i="6"/>
  <c r="BA94" i="6"/>
  <c r="BB94" i="6" s="1"/>
  <c r="BC94" i="6" s="1"/>
  <c r="BD94" i="6" s="1"/>
  <c r="AX94" i="6"/>
  <c r="AV94" i="6"/>
  <c r="AT94" i="6"/>
  <c r="AR94" i="6"/>
  <c r="AP94" i="6"/>
  <c r="AN94" i="6"/>
  <c r="AL94" i="6"/>
  <c r="AI94" i="6"/>
  <c r="AB94" i="6"/>
  <c r="AC94" i="6" s="1"/>
  <c r="AD94" i="6" s="1"/>
  <c r="AA94" i="6"/>
  <c r="G94" i="6"/>
  <c r="BB93" i="6"/>
  <c r="BA93" i="6"/>
  <c r="AX93" i="6"/>
  <c r="AV93" i="6"/>
  <c r="AT93" i="6"/>
  <c r="AR93" i="6"/>
  <c r="AP93" i="6"/>
  <c r="AN93" i="6"/>
  <c r="AL93" i="6"/>
  <c r="AY93" i="6" s="1"/>
  <c r="AZ93" i="6" s="1"/>
  <c r="AI93" i="6"/>
  <c r="AA93" i="6"/>
  <c r="AB93" i="6" s="1"/>
  <c r="BC93" i="6" s="1"/>
  <c r="BD93" i="6" s="1"/>
  <c r="G93" i="6"/>
  <c r="BA92" i="6"/>
  <c r="BB92" i="6" s="1"/>
  <c r="BC92" i="6" s="1"/>
  <c r="BD92" i="6" s="1"/>
  <c r="AX92" i="6"/>
  <c r="AV92" i="6"/>
  <c r="AT92" i="6"/>
  <c r="AR92" i="6"/>
  <c r="AP92" i="6"/>
  <c r="AN92" i="6"/>
  <c r="AL92" i="6"/>
  <c r="AY92" i="6" s="1"/>
  <c r="AZ92" i="6" s="1"/>
  <c r="AI92" i="6"/>
  <c r="AA92" i="6"/>
  <c r="AB92" i="6" s="1"/>
  <c r="G92" i="6"/>
  <c r="AC92" i="6" s="1"/>
  <c r="AD92" i="6" s="1"/>
  <c r="BA91" i="6"/>
  <c r="BB91" i="6" s="1"/>
  <c r="BC91" i="6" s="1"/>
  <c r="BD91" i="6" s="1"/>
  <c r="AX91" i="6"/>
  <c r="AV91" i="6"/>
  <c r="AT91" i="6"/>
  <c r="AR91" i="6"/>
  <c r="AP91" i="6"/>
  <c r="AN91" i="6"/>
  <c r="AL91" i="6"/>
  <c r="AI91" i="6"/>
  <c r="AA91" i="6"/>
  <c r="AB91" i="6" s="1"/>
  <c r="G91" i="6"/>
  <c r="AC91" i="6" s="1"/>
  <c r="AD91" i="6" s="1"/>
  <c r="BA90" i="6"/>
  <c r="BB90" i="6" s="1"/>
  <c r="BC90" i="6" s="1"/>
  <c r="BD90" i="6" s="1"/>
  <c r="AX90" i="6"/>
  <c r="AV90" i="6"/>
  <c r="AT90" i="6"/>
  <c r="AR90" i="6"/>
  <c r="AP90" i="6"/>
  <c r="AN90" i="6"/>
  <c r="AY90" i="6" s="1"/>
  <c r="AZ90" i="6" s="1"/>
  <c r="AL90" i="6"/>
  <c r="AI90" i="6"/>
  <c r="AC90" i="6"/>
  <c r="AD90" i="6" s="1"/>
  <c r="AB90" i="6"/>
  <c r="AA90" i="6"/>
  <c r="G90" i="6"/>
  <c r="BA89" i="6"/>
  <c r="BB89" i="6" s="1"/>
  <c r="BC89" i="6" s="1"/>
  <c r="BD89" i="6" s="1"/>
  <c r="AX89" i="6"/>
  <c r="AV89" i="6"/>
  <c r="AT89" i="6"/>
  <c r="AR89" i="6"/>
  <c r="AP89" i="6"/>
  <c r="AN89" i="6"/>
  <c r="AL89" i="6"/>
  <c r="AY89" i="6" s="1"/>
  <c r="AZ89" i="6" s="1"/>
  <c r="AI89" i="6"/>
  <c r="AA89" i="6"/>
  <c r="AB89" i="6" s="1"/>
  <c r="AC89" i="6" s="1"/>
  <c r="AD89" i="6" s="1"/>
  <c r="G89" i="6"/>
  <c r="BA88" i="6"/>
  <c r="BB88" i="6" s="1"/>
  <c r="AX88" i="6"/>
  <c r="AV88" i="6"/>
  <c r="AT88" i="6"/>
  <c r="AR88" i="6"/>
  <c r="AP88" i="6"/>
  <c r="AN88" i="6"/>
  <c r="AL88" i="6"/>
  <c r="AY88" i="6" s="1"/>
  <c r="AZ88" i="6" s="1"/>
  <c r="AI88" i="6"/>
  <c r="AA88" i="6"/>
  <c r="AB88" i="6" s="1"/>
  <c r="AC88" i="6" s="1"/>
  <c r="AD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AC86" i="6" s="1"/>
  <c r="AD86" i="6" s="1"/>
  <c r="G86" i="6"/>
  <c r="BB85" i="6"/>
  <c r="BA85" i="6"/>
  <c r="AX85" i="6"/>
  <c r="AV85" i="6"/>
  <c r="AT85" i="6"/>
  <c r="AR85" i="6"/>
  <c r="AP85" i="6"/>
  <c r="AN85" i="6"/>
  <c r="AL85" i="6"/>
  <c r="AI85" i="6"/>
  <c r="AA85" i="6"/>
  <c r="AB85" i="6" s="1"/>
  <c r="AC85" i="6" s="1"/>
  <c r="AD85" i="6" s="1"/>
  <c r="G85" i="6"/>
  <c r="BA84" i="6"/>
  <c r="BB84" i="6" s="1"/>
  <c r="BC84" i="6" s="1"/>
  <c r="BD84" i="6" s="1"/>
  <c r="AX84" i="6"/>
  <c r="AV84" i="6"/>
  <c r="AT84" i="6"/>
  <c r="AR84" i="6"/>
  <c r="AP84" i="6"/>
  <c r="AN84" i="6"/>
  <c r="AY84" i="6" s="1"/>
  <c r="AZ84" i="6" s="1"/>
  <c r="AL84" i="6"/>
  <c r="AI84" i="6"/>
  <c r="AA84" i="6"/>
  <c r="AB84" i="6" s="1"/>
  <c r="G84" i="6"/>
  <c r="BA83" i="6"/>
  <c r="BB83" i="6" s="1"/>
  <c r="AX83" i="6"/>
  <c r="AV83" i="6"/>
  <c r="AT83" i="6"/>
  <c r="AR83" i="6"/>
  <c r="AP83" i="6"/>
  <c r="AN83" i="6"/>
  <c r="AL83" i="6"/>
  <c r="AY83" i="6" s="1"/>
  <c r="AZ83" i="6" s="1"/>
  <c r="AI83" i="6"/>
  <c r="AA83" i="6"/>
  <c r="AB83" i="6" s="1"/>
  <c r="AC83" i="6" s="1"/>
  <c r="AD83" i="6" s="1"/>
  <c r="G83" i="6"/>
  <c r="BB82" i="6"/>
  <c r="BC82" i="6" s="1"/>
  <c r="BD82" i="6" s="1"/>
  <c r="BA82" i="6"/>
  <c r="AX82" i="6"/>
  <c r="AV82" i="6"/>
  <c r="AT82" i="6"/>
  <c r="AR82" i="6"/>
  <c r="AP82" i="6"/>
  <c r="AN82" i="6"/>
  <c r="AL82" i="6"/>
  <c r="AI82" i="6"/>
  <c r="AB82" i="6"/>
  <c r="AA82" i="6"/>
  <c r="G82" i="6"/>
  <c r="AC82" i="6" s="1"/>
  <c r="AD82" i="6" s="1"/>
  <c r="BA81" i="6"/>
  <c r="BB81" i="6" s="1"/>
  <c r="BC81" i="6" s="1"/>
  <c r="BD81" i="6" s="1"/>
  <c r="AX81" i="6"/>
  <c r="AV81" i="6"/>
  <c r="AT81" i="6"/>
  <c r="AR81" i="6"/>
  <c r="AP81" i="6"/>
  <c r="AN81" i="6"/>
  <c r="AL81" i="6"/>
  <c r="AI81" i="6"/>
  <c r="AB81" i="6"/>
  <c r="AC81" i="6" s="1"/>
  <c r="AD81" i="6" s="1"/>
  <c r="AA81" i="6"/>
  <c r="G81" i="6"/>
  <c r="BC80" i="6"/>
  <c r="BD80" i="6" s="1"/>
  <c r="BB80" i="6"/>
  <c r="BA80" i="6"/>
  <c r="AX80" i="6"/>
  <c r="AV80" i="6"/>
  <c r="AT80" i="6"/>
  <c r="AR80" i="6"/>
  <c r="AP80" i="6"/>
  <c r="AN80" i="6"/>
  <c r="AL80" i="6"/>
  <c r="AI80" i="6"/>
  <c r="AA80" i="6"/>
  <c r="AB80" i="6" s="1"/>
  <c r="G80" i="6"/>
  <c r="BA79" i="6"/>
  <c r="BB79" i="6" s="1"/>
  <c r="AX79" i="6"/>
  <c r="AV79" i="6"/>
  <c r="AT79" i="6"/>
  <c r="AR79" i="6"/>
  <c r="AP79" i="6"/>
  <c r="AN79" i="6"/>
  <c r="AY79" i="6" s="1"/>
  <c r="AZ79" i="6" s="1"/>
  <c r="AL79" i="6"/>
  <c r="AI79" i="6"/>
  <c r="AB79" i="6"/>
  <c r="AC79" i="6" s="1"/>
  <c r="AD79" i="6" s="1"/>
  <c r="AA79" i="6"/>
  <c r="G79" i="6"/>
  <c r="BA78" i="6"/>
  <c r="BB78" i="6" s="1"/>
  <c r="BC78" i="6" s="1"/>
  <c r="BD78" i="6" s="1"/>
  <c r="AX78" i="6"/>
  <c r="AV78" i="6"/>
  <c r="AT78" i="6"/>
  <c r="AR78" i="6"/>
  <c r="AP78" i="6"/>
  <c r="AN78" i="6"/>
  <c r="AL78" i="6"/>
  <c r="AY78" i="6" s="1"/>
  <c r="AZ78" i="6" s="1"/>
  <c r="AI78" i="6"/>
  <c r="AA78" i="6"/>
  <c r="AB78" i="6" s="1"/>
  <c r="AC78" i="6" s="1"/>
  <c r="AD78" i="6" s="1"/>
  <c r="G78" i="6"/>
  <c r="BA77" i="6"/>
  <c r="BB77" i="6" s="1"/>
  <c r="BC77" i="6" s="1"/>
  <c r="BD77" i="6" s="1"/>
  <c r="AX77" i="6"/>
  <c r="AV77" i="6"/>
  <c r="AT77" i="6"/>
  <c r="AR77" i="6"/>
  <c r="AP77" i="6"/>
  <c r="AN77" i="6"/>
  <c r="AL77" i="6"/>
  <c r="AI77" i="6"/>
  <c r="AA77" i="6"/>
  <c r="AB77" i="6" s="1"/>
  <c r="G77" i="6"/>
  <c r="BB76" i="6"/>
  <c r="BC76" i="6" s="1"/>
  <c r="BD76" i="6" s="1"/>
  <c r="BA76" i="6"/>
  <c r="AX76" i="6"/>
  <c r="AV76" i="6"/>
  <c r="AT76" i="6"/>
  <c r="AR76" i="6"/>
  <c r="AP76" i="6"/>
  <c r="AN76" i="6"/>
  <c r="AL76" i="6"/>
  <c r="AY76" i="6" s="1"/>
  <c r="AZ76" i="6" s="1"/>
  <c r="AI76" i="6"/>
  <c r="AA76" i="6"/>
  <c r="AB76" i="6" s="1"/>
  <c r="G76" i="6"/>
  <c r="AC76" i="6" s="1"/>
  <c r="AD76" i="6" s="1"/>
  <c r="BA75" i="6"/>
  <c r="BB75" i="6" s="1"/>
  <c r="AX75" i="6"/>
  <c r="AV75" i="6"/>
  <c r="AT75" i="6"/>
  <c r="AR75" i="6"/>
  <c r="AP75" i="6"/>
  <c r="AN75" i="6"/>
  <c r="AL75" i="6"/>
  <c r="AI75" i="6"/>
  <c r="AA75" i="6"/>
  <c r="AB75" i="6" s="1"/>
  <c r="AC75" i="6" s="1"/>
  <c r="AD75" i="6" s="1"/>
  <c r="G75" i="6"/>
  <c r="BB74" i="6"/>
  <c r="BA74" i="6"/>
  <c r="AX74" i="6"/>
  <c r="AV74" i="6"/>
  <c r="AT74" i="6"/>
  <c r="AR74" i="6"/>
  <c r="AP74" i="6"/>
  <c r="AN74" i="6"/>
  <c r="AY74" i="6" s="1"/>
  <c r="AZ74" i="6" s="1"/>
  <c r="AL74" i="6"/>
  <c r="AI74" i="6"/>
  <c r="AB74" i="6"/>
  <c r="AC74" i="6" s="1"/>
  <c r="AD74" i="6" s="1"/>
  <c r="AA74" i="6"/>
  <c r="G74" i="6"/>
  <c r="BA73" i="6"/>
  <c r="BB73" i="6" s="1"/>
  <c r="BC73" i="6" s="1"/>
  <c r="BD73" i="6" s="1"/>
  <c r="AX73" i="6"/>
  <c r="AV73" i="6"/>
  <c r="AT73" i="6"/>
  <c r="AR73" i="6"/>
  <c r="AP73" i="6"/>
  <c r="AN73" i="6"/>
  <c r="AL73" i="6"/>
  <c r="AY73" i="6" s="1"/>
  <c r="AZ73" i="6" s="1"/>
  <c r="AI73" i="6"/>
  <c r="AA73" i="6"/>
  <c r="AB73" i="6" s="1"/>
  <c r="AC73" i="6" s="1"/>
  <c r="AD73" i="6" s="1"/>
  <c r="G73" i="6"/>
  <c r="BA72" i="6"/>
  <c r="BB72" i="6" s="1"/>
  <c r="BC72" i="6" s="1"/>
  <c r="BD72" i="6" s="1"/>
  <c r="AX72" i="6"/>
  <c r="AV72" i="6"/>
  <c r="AT72" i="6"/>
  <c r="AR72" i="6"/>
  <c r="AP72" i="6"/>
  <c r="AN72" i="6"/>
  <c r="AL72" i="6"/>
  <c r="AI72" i="6"/>
  <c r="AB72" i="6"/>
  <c r="AA72" i="6"/>
  <c r="G72" i="6"/>
  <c r="AC72" i="6" s="1"/>
  <c r="AD72" i="6" s="1"/>
  <c r="BA71" i="6"/>
  <c r="BB71" i="6" s="1"/>
  <c r="BC71" i="6" s="1"/>
  <c r="BD71" i="6" s="1"/>
  <c r="AX71" i="6"/>
  <c r="AV71" i="6"/>
  <c r="AT71" i="6"/>
  <c r="AR71" i="6"/>
  <c r="AP71" i="6"/>
  <c r="AN71" i="6"/>
  <c r="AL71" i="6"/>
  <c r="AI71" i="6"/>
  <c r="AA71" i="6"/>
  <c r="AB71" i="6" s="1"/>
  <c r="G71" i="6"/>
  <c r="AC71" i="6" s="1"/>
  <c r="AD71" i="6" s="1"/>
  <c r="BA70" i="6"/>
  <c r="BB70" i="6" s="1"/>
  <c r="AZ70" i="6"/>
  <c r="AX70" i="6"/>
  <c r="AV70" i="6"/>
  <c r="AT70" i="6"/>
  <c r="AR70" i="6"/>
  <c r="AP70" i="6"/>
  <c r="AN70" i="6"/>
  <c r="AL70" i="6"/>
  <c r="AY70" i="6" s="1"/>
  <c r="AI70" i="6"/>
  <c r="AA70" i="6"/>
  <c r="AB70" i="6" s="1"/>
  <c r="AC70" i="6" s="1"/>
  <c r="AD70" i="6" s="1"/>
  <c r="G70" i="6"/>
  <c r="BB69" i="6"/>
  <c r="BA69" i="6"/>
  <c r="AX69" i="6"/>
  <c r="AV69" i="6"/>
  <c r="AT69" i="6"/>
  <c r="AR69" i="6"/>
  <c r="AP69" i="6"/>
  <c r="AN69" i="6"/>
  <c r="AY69" i="6" s="1"/>
  <c r="AZ69" i="6" s="1"/>
  <c r="AL69" i="6"/>
  <c r="AI69" i="6"/>
  <c r="AB69" i="6"/>
  <c r="AC69" i="6" s="1"/>
  <c r="AD69" i="6" s="1"/>
  <c r="AA69" i="6"/>
  <c r="G69" i="6"/>
  <c r="BA68" i="6"/>
  <c r="BB68" i="6" s="1"/>
  <c r="BC68" i="6" s="1"/>
  <c r="BD68" i="6" s="1"/>
  <c r="AX68" i="6"/>
  <c r="AV68" i="6"/>
  <c r="AT68" i="6"/>
  <c r="AR68" i="6"/>
  <c r="AP68" i="6"/>
  <c r="AN68" i="6"/>
  <c r="AL68" i="6"/>
  <c r="AI68" i="6"/>
  <c r="AB68" i="6"/>
  <c r="AA68" i="6"/>
  <c r="G68" i="6"/>
  <c r="AC68" i="6" s="1"/>
  <c r="AD68" i="6" s="1"/>
  <c r="BA67" i="6"/>
  <c r="BB67" i="6" s="1"/>
  <c r="BC67" i="6" s="1"/>
  <c r="BD67" i="6" s="1"/>
  <c r="AX67" i="6"/>
  <c r="AV67" i="6"/>
  <c r="AT67" i="6"/>
  <c r="AR67" i="6"/>
  <c r="AP67" i="6"/>
  <c r="AN67" i="6"/>
  <c r="AL67" i="6"/>
  <c r="AY67" i="6" s="1"/>
  <c r="AZ67" i="6" s="1"/>
  <c r="AI67" i="6"/>
  <c r="AA67" i="6"/>
  <c r="AB67" i="6" s="1"/>
  <c r="G67" i="6"/>
  <c r="AC67" i="6" s="1"/>
  <c r="AD67" i="6" s="1"/>
  <c r="BA66" i="6"/>
  <c r="BB66" i="6" s="1"/>
  <c r="BC66" i="6" s="1"/>
  <c r="BD66" i="6" s="1"/>
  <c r="AX66" i="6"/>
  <c r="AV66" i="6"/>
  <c r="AT66" i="6"/>
  <c r="AR66" i="6"/>
  <c r="AP66" i="6"/>
  <c r="AN66" i="6"/>
  <c r="AY66" i="6" s="1"/>
  <c r="AZ66" i="6" s="1"/>
  <c r="AL66" i="6"/>
  <c r="AI66" i="6"/>
  <c r="AC66" i="6"/>
  <c r="AD66" i="6" s="1"/>
  <c r="AB66" i="6"/>
  <c r="AA66" i="6"/>
  <c r="G66" i="6"/>
  <c r="BA65" i="6"/>
  <c r="BB65" i="6" s="1"/>
  <c r="AX65" i="6"/>
  <c r="AV65" i="6"/>
  <c r="AT65" i="6"/>
  <c r="AR65" i="6"/>
  <c r="AP65" i="6"/>
  <c r="AN65" i="6"/>
  <c r="AL65" i="6"/>
  <c r="AI65" i="6"/>
  <c r="AB65" i="6"/>
  <c r="AC65" i="6" s="1"/>
  <c r="AD65" i="6" s="1"/>
  <c r="AA65" i="6"/>
  <c r="G65" i="6"/>
  <c r="BB64" i="6"/>
  <c r="BA64" i="6"/>
  <c r="AX64" i="6"/>
  <c r="AV64" i="6"/>
  <c r="AT64" i="6"/>
  <c r="AR64" i="6"/>
  <c r="AP64" i="6"/>
  <c r="AN64" i="6"/>
  <c r="AL64" i="6"/>
  <c r="AY64" i="6" s="1"/>
  <c r="AZ64" i="6" s="1"/>
  <c r="AI64" i="6"/>
  <c r="AA64" i="6"/>
  <c r="AB64" i="6" s="1"/>
  <c r="G64" i="6"/>
  <c r="BA63" i="6"/>
  <c r="BB63" i="6" s="1"/>
  <c r="BC63" i="6" s="1"/>
  <c r="BD63" i="6" s="1"/>
  <c r="AX63" i="6"/>
  <c r="AV63" i="6"/>
  <c r="AT63" i="6"/>
  <c r="AR63" i="6"/>
  <c r="AP63" i="6"/>
  <c r="AN63" i="6"/>
  <c r="AL63" i="6"/>
  <c r="AI63" i="6"/>
  <c r="AC63" i="6"/>
  <c r="AD63" i="6" s="1"/>
  <c r="AA63" i="6"/>
  <c r="AB63" i="6" s="1"/>
  <c r="G63" i="6"/>
  <c r="BB62" i="6"/>
  <c r="BC62" i="6" s="1"/>
  <c r="BD62" i="6" s="1"/>
  <c r="BA62" i="6"/>
  <c r="AX62" i="6"/>
  <c r="AV62" i="6"/>
  <c r="AT62" i="6"/>
  <c r="AR62" i="6"/>
  <c r="AP62" i="6"/>
  <c r="AN62" i="6"/>
  <c r="AL62" i="6"/>
  <c r="AI62" i="6"/>
  <c r="AB62" i="6"/>
  <c r="AC62" i="6" s="1"/>
  <c r="AD62" i="6" s="1"/>
  <c r="AA62" i="6"/>
  <c r="G62" i="6"/>
  <c r="BA61" i="6"/>
  <c r="BB61" i="6" s="1"/>
  <c r="AX61" i="6"/>
  <c r="AV61" i="6"/>
  <c r="AT61" i="6"/>
  <c r="AR61" i="6"/>
  <c r="AP61" i="6"/>
  <c r="AN61" i="6"/>
  <c r="AY61" i="6" s="1"/>
  <c r="AZ61" i="6" s="1"/>
  <c r="AL61" i="6"/>
  <c r="AI61" i="6"/>
  <c r="AA61" i="6"/>
  <c r="AB61" i="6" s="1"/>
  <c r="AC61" i="6" s="1"/>
  <c r="AD61" i="6" s="1"/>
  <c r="G61" i="6"/>
  <c r="BA60" i="6"/>
  <c r="BB60" i="6" s="1"/>
  <c r="BC60" i="6" s="1"/>
  <c r="BD60" i="6" s="1"/>
  <c r="AX60" i="6"/>
  <c r="AV60" i="6"/>
  <c r="AT60" i="6"/>
  <c r="AR60" i="6"/>
  <c r="AP60" i="6"/>
  <c r="AN60" i="6"/>
  <c r="AL60" i="6"/>
  <c r="AY60" i="6" s="1"/>
  <c r="AZ60" i="6" s="1"/>
  <c r="AI60" i="6"/>
  <c r="AA60" i="6"/>
  <c r="AB60" i="6" s="1"/>
  <c r="G60" i="6"/>
  <c r="BA59" i="6"/>
  <c r="BB59" i="6" s="1"/>
  <c r="BC59" i="6" s="1"/>
  <c r="BD59" i="6" s="1"/>
  <c r="AX59" i="6"/>
  <c r="AV59" i="6"/>
  <c r="AT59" i="6"/>
  <c r="AR59" i="6"/>
  <c r="AP59" i="6"/>
  <c r="AN59" i="6"/>
  <c r="AL59" i="6"/>
  <c r="AI59" i="6"/>
  <c r="AA59" i="6"/>
  <c r="AB59" i="6" s="1"/>
  <c r="G59" i="6"/>
  <c r="AC59" i="6" s="1"/>
  <c r="AD59" i="6" s="1"/>
  <c r="BB58" i="6"/>
  <c r="BC58" i="6" s="1"/>
  <c r="BD58" i="6" s="1"/>
  <c r="BA58" i="6"/>
  <c r="AX58" i="6"/>
  <c r="AV58" i="6"/>
  <c r="AT58" i="6"/>
  <c r="AR58" i="6"/>
  <c r="AP58" i="6"/>
  <c r="AN58" i="6"/>
  <c r="AL58" i="6"/>
  <c r="AI58" i="6"/>
  <c r="AA58" i="6"/>
  <c r="AB58" i="6" s="1"/>
  <c r="AC58" i="6" s="1"/>
  <c r="AD58" i="6" s="1"/>
  <c r="G58" i="6"/>
  <c r="BA57" i="6"/>
  <c r="BB57" i="6" s="1"/>
  <c r="BC57" i="6" s="1"/>
  <c r="BD57" i="6" s="1"/>
  <c r="AX57" i="6"/>
  <c r="AV57" i="6"/>
  <c r="AT57" i="6"/>
  <c r="AR57" i="6"/>
  <c r="AP57" i="6"/>
  <c r="AN57" i="6"/>
  <c r="AY57" i="6" s="1"/>
  <c r="AZ57" i="6" s="1"/>
  <c r="AL57" i="6"/>
  <c r="AI57" i="6"/>
  <c r="AD57" i="6"/>
  <c r="AC57" i="6"/>
  <c r="AB57" i="6"/>
  <c r="AA57" i="6"/>
  <c r="G57" i="6"/>
  <c r="BA56" i="6"/>
  <c r="BB56" i="6" s="1"/>
  <c r="AX56" i="6"/>
  <c r="AV56" i="6"/>
  <c r="AT56" i="6"/>
  <c r="AR56" i="6"/>
  <c r="AP56" i="6"/>
  <c r="AN56" i="6"/>
  <c r="AL56" i="6"/>
  <c r="AY56" i="6" s="1"/>
  <c r="AZ56" i="6" s="1"/>
  <c r="AI56" i="6"/>
  <c r="AA56" i="6"/>
  <c r="AB56" i="6" s="1"/>
  <c r="G56" i="6"/>
  <c r="BB55" i="6"/>
  <c r="BA55" i="6"/>
  <c r="AX55" i="6"/>
  <c r="AV55" i="6"/>
  <c r="AT55" i="6"/>
  <c r="AR55" i="6"/>
  <c r="AP55" i="6"/>
  <c r="AN55" i="6"/>
  <c r="AL55" i="6"/>
  <c r="AY55" i="6" s="1"/>
  <c r="AZ55" i="6" s="1"/>
  <c r="AI55" i="6"/>
  <c r="AA55" i="6"/>
  <c r="AB55" i="6" s="1"/>
  <c r="G55" i="6"/>
  <c r="BA54" i="6"/>
  <c r="BB54" i="6" s="1"/>
  <c r="BC54" i="6" s="1"/>
  <c r="BD54" i="6" s="1"/>
  <c r="AX54" i="6"/>
  <c r="AV54" i="6"/>
  <c r="AT54" i="6"/>
  <c r="AR54" i="6"/>
  <c r="AP54" i="6"/>
  <c r="AN54" i="6"/>
  <c r="AL54" i="6"/>
  <c r="AI54" i="6"/>
  <c r="AA54" i="6"/>
  <c r="AB54" i="6" s="1"/>
  <c r="G54" i="6"/>
  <c r="AC54" i="6" s="1"/>
  <c r="AD54" i="6" s="1"/>
  <c r="BA53" i="6"/>
  <c r="BB53" i="6" s="1"/>
  <c r="BC53" i="6" s="1"/>
  <c r="BD53" i="6" s="1"/>
  <c r="AX53" i="6"/>
  <c r="AV53" i="6"/>
  <c r="AT53" i="6"/>
  <c r="AR53" i="6"/>
  <c r="AP53" i="6"/>
  <c r="AN53" i="6"/>
  <c r="AL53" i="6"/>
  <c r="AI53" i="6"/>
  <c r="AB53" i="6"/>
  <c r="AC53" i="6" s="1"/>
  <c r="AD53" i="6" s="1"/>
  <c r="AA53" i="6"/>
  <c r="G53" i="6"/>
  <c r="BA52" i="6"/>
  <c r="BB52" i="6" s="1"/>
  <c r="AX52" i="6"/>
  <c r="AV52" i="6"/>
  <c r="AT52" i="6"/>
  <c r="AR52" i="6"/>
  <c r="AP52" i="6"/>
  <c r="AN52" i="6"/>
  <c r="AY52" i="6" s="1"/>
  <c r="AZ52" i="6" s="1"/>
  <c r="AL52" i="6"/>
  <c r="AI52" i="6"/>
  <c r="AB52" i="6"/>
  <c r="AA52" i="6"/>
  <c r="G52" i="6"/>
  <c r="AC52" i="6" s="1"/>
  <c r="AD52" i="6" s="1"/>
  <c r="BB51" i="6"/>
  <c r="BC51" i="6" s="1"/>
  <c r="BD51" i="6" s="1"/>
  <c r="BA51" i="6"/>
  <c r="AX51" i="6"/>
  <c r="AV51" i="6"/>
  <c r="AT51" i="6"/>
  <c r="AR51" i="6"/>
  <c r="AP51" i="6"/>
  <c r="AN51" i="6"/>
  <c r="AY51" i="6" s="1"/>
  <c r="AZ51" i="6" s="1"/>
  <c r="AL51" i="6"/>
  <c r="AI51" i="6"/>
  <c r="AA51" i="6"/>
  <c r="AB51" i="6" s="1"/>
  <c r="G51" i="6"/>
  <c r="BA50" i="6"/>
  <c r="BB50" i="6" s="1"/>
  <c r="BC50" i="6" s="1"/>
  <c r="BD50" i="6" s="1"/>
  <c r="AX50" i="6"/>
  <c r="AV50" i="6"/>
  <c r="AT50" i="6"/>
  <c r="AR50" i="6"/>
  <c r="AP50" i="6"/>
  <c r="AN50" i="6"/>
  <c r="AL50" i="6"/>
  <c r="AI50" i="6"/>
  <c r="AA50" i="6"/>
  <c r="AB50" i="6" s="1"/>
  <c r="G50" i="6"/>
  <c r="AC50" i="6" s="1"/>
  <c r="AD50" i="6" s="1"/>
  <c r="BB49" i="6"/>
  <c r="BC49" i="6" s="1"/>
  <c r="BD49" i="6" s="1"/>
  <c r="BA49" i="6"/>
  <c r="AX49" i="6"/>
  <c r="AV49" i="6"/>
  <c r="AT49" i="6"/>
  <c r="AR49" i="6"/>
  <c r="AP49" i="6"/>
  <c r="AN49" i="6"/>
  <c r="AL49" i="6"/>
  <c r="AI49" i="6"/>
  <c r="AB49" i="6"/>
  <c r="AC49" i="6" s="1"/>
  <c r="AD49" i="6" s="1"/>
  <c r="AA49" i="6"/>
  <c r="G49" i="6"/>
  <c r="BC48" i="6"/>
  <c r="BD48" i="6" s="1"/>
  <c r="BA48" i="6"/>
  <c r="BB48" i="6" s="1"/>
  <c r="AX48" i="6"/>
  <c r="AV48" i="6"/>
  <c r="AT48" i="6"/>
  <c r="AR48" i="6"/>
  <c r="AP48" i="6"/>
  <c r="AN48" i="6"/>
  <c r="AL48" i="6"/>
  <c r="AY48" i="6" s="1"/>
  <c r="AZ48" i="6" s="1"/>
  <c r="AI48" i="6"/>
  <c r="AB48" i="6"/>
  <c r="AA48" i="6"/>
  <c r="G48" i="6"/>
  <c r="BB47" i="6"/>
  <c r="BC47" i="6" s="1"/>
  <c r="BD47" i="6" s="1"/>
  <c r="BA47" i="6"/>
  <c r="AX47" i="6"/>
  <c r="AV47" i="6"/>
  <c r="AT47" i="6"/>
  <c r="AR47" i="6"/>
  <c r="AP47" i="6"/>
  <c r="AN47" i="6"/>
  <c r="AL47" i="6"/>
  <c r="AI47" i="6"/>
  <c r="AA47" i="6"/>
  <c r="AB47" i="6" s="1"/>
  <c r="G47" i="6"/>
  <c r="BC46" i="6"/>
  <c r="BD46" i="6" s="1"/>
  <c r="BA46" i="6"/>
  <c r="BB46" i="6" s="1"/>
  <c r="AX46" i="6"/>
  <c r="AV46" i="6"/>
  <c r="AT46" i="6"/>
  <c r="AR46" i="6"/>
  <c r="AP46" i="6"/>
  <c r="AN46" i="6"/>
  <c r="AL46" i="6"/>
  <c r="AI46" i="6"/>
  <c r="AC46" i="6"/>
  <c r="AD46" i="6" s="1"/>
  <c r="AA46" i="6"/>
  <c r="AB46" i="6" s="1"/>
  <c r="G46" i="6"/>
  <c r="BB45" i="6"/>
  <c r="BC45" i="6" s="1"/>
  <c r="BD45" i="6" s="1"/>
  <c r="BA45" i="6"/>
  <c r="AX45" i="6"/>
  <c r="AV45" i="6"/>
  <c r="AT45" i="6"/>
  <c r="AR45" i="6"/>
  <c r="AP45" i="6"/>
  <c r="AN45" i="6"/>
  <c r="AY45" i="6" s="1"/>
  <c r="AZ45" i="6" s="1"/>
  <c r="AL45" i="6"/>
  <c r="AI45" i="6"/>
  <c r="AB45" i="6"/>
  <c r="AC45" i="6" s="1"/>
  <c r="AD45" i="6" s="1"/>
  <c r="AA45" i="6"/>
  <c r="G45" i="6"/>
  <c r="BA44" i="6"/>
  <c r="BB44" i="6" s="1"/>
  <c r="AX44" i="6"/>
  <c r="AV44" i="6"/>
  <c r="AT44" i="6"/>
  <c r="AR44" i="6"/>
  <c r="AP44" i="6"/>
  <c r="AN44" i="6"/>
  <c r="AY44" i="6" s="1"/>
  <c r="AZ44" i="6" s="1"/>
  <c r="AL44" i="6"/>
  <c r="AI44" i="6"/>
  <c r="AB44" i="6"/>
  <c r="AA44" i="6"/>
  <c r="G44" i="6"/>
  <c r="BB43" i="6"/>
  <c r="BA43" i="6"/>
  <c r="AX43" i="6"/>
  <c r="AV43" i="6"/>
  <c r="AT43" i="6"/>
  <c r="AR43" i="6"/>
  <c r="AP43" i="6"/>
  <c r="AN43" i="6"/>
  <c r="AY43" i="6" s="1"/>
  <c r="AZ43" i="6" s="1"/>
  <c r="AL43" i="6"/>
  <c r="AI43" i="6"/>
  <c r="AB43" i="6"/>
  <c r="AA43" i="6"/>
  <c r="G43" i="6"/>
  <c r="AC43" i="6" s="1"/>
  <c r="AD43" i="6" s="1"/>
  <c r="BB42" i="6"/>
  <c r="BC42" i="6" s="1"/>
  <c r="BD42" i="6" s="1"/>
  <c r="BA42" i="6"/>
  <c r="AX42" i="6"/>
  <c r="AV42" i="6"/>
  <c r="AT42" i="6"/>
  <c r="AR42" i="6"/>
  <c r="AP42" i="6"/>
  <c r="AN42" i="6"/>
  <c r="AL42" i="6"/>
  <c r="AY42" i="6" s="1"/>
  <c r="AZ42" i="6" s="1"/>
  <c r="AI42" i="6"/>
  <c r="AA42" i="6"/>
  <c r="AB42" i="6" s="1"/>
  <c r="G42" i="6"/>
  <c r="BA41" i="6"/>
  <c r="BB41" i="6" s="1"/>
  <c r="BC41" i="6" s="1"/>
  <c r="BD41" i="6" s="1"/>
  <c r="AX41" i="6"/>
  <c r="AV41" i="6"/>
  <c r="AT41" i="6"/>
  <c r="AR41" i="6"/>
  <c r="AP41" i="6"/>
  <c r="AN41" i="6"/>
  <c r="AL41" i="6"/>
  <c r="AI41" i="6"/>
  <c r="AA41" i="6"/>
  <c r="AB41" i="6" s="1"/>
  <c r="G41" i="6"/>
  <c r="AC41" i="6" s="1"/>
  <c r="AD41" i="6" s="1"/>
  <c r="BB40" i="6"/>
  <c r="BA40" i="6"/>
  <c r="AX40" i="6"/>
  <c r="AV40" i="6"/>
  <c r="AT40" i="6"/>
  <c r="AR40" i="6"/>
  <c r="AP40" i="6"/>
  <c r="AN40" i="6"/>
  <c r="AL40" i="6"/>
  <c r="AI40" i="6"/>
  <c r="AD40" i="6"/>
  <c r="AB40" i="6"/>
  <c r="AC40" i="6" s="1"/>
  <c r="AA40" i="6"/>
  <c r="G40" i="6"/>
  <c r="BC39" i="6"/>
  <c r="BD39" i="6" s="1"/>
  <c r="BA39" i="6"/>
  <c r="BB39" i="6" s="1"/>
  <c r="AX39" i="6"/>
  <c r="AV39" i="6"/>
  <c r="AT39" i="6"/>
  <c r="AR39" i="6"/>
  <c r="AP39" i="6"/>
  <c r="AN39" i="6"/>
  <c r="AL39" i="6"/>
  <c r="AY39" i="6" s="1"/>
  <c r="AZ39" i="6" s="1"/>
  <c r="AI39" i="6"/>
  <c r="AC39" i="6"/>
  <c r="AD39" i="6" s="1"/>
  <c r="AB39" i="6"/>
  <c r="AA39" i="6"/>
  <c r="G39" i="6"/>
  <c r="BC38" i="6"/>
  <c r="BD38" i="6" s="1"/>
  <c r="BB38" i="6"/>
  <c r="BA38" i="6"/>
  <c r="AX38" i="6"/>
  <c r="AV38" i="6"/>
  <c r="AT38" i="6"/>
  <c r="AR38" i="6"/>
  <c r="AP38" i="6"/>
  <c r="AN38" i="6"/>
  <c r="AL38" i="6"/>
  <c r="AI38" i="6"/>
  <c r="AB38" i="6"/>
  <c r="AA38" i="6"/>
  <c r="G38" i="6"/>
  <c r="AC38" i="6" s="1"/>
  <c r="AD38" i="6" s="1"/>
  <c r="BC37" i="6"/>
  <c r="BD37" i="6" s="1"/>
  <c r="BB37" i="6"/>
  <c r="BA37" i="6"/>
  <c r="AX37" i="6"/>
  <c r="AV37" i="6"/>
  <c r="AT37" i="6"/>
  <c r="AR37" i="6"/>
  <c r="AP37" i="6"/>
  <c r="AN37" i="6"/>
  <c r="AL37" i="6"/>
  <c r="AI37" i="6"/>
  <c r="AC37" i="6"/>
  <c r="AD37" i="6" s="1"/>
  <c r="AA37" i="6"/>
  <c r="AB37" i="6" s="1"/>
  <c r="G37" i="6"/>
  <c r="BB36" i="6"/>
  <c r="BA36" i="6"/>
  <c r="AX36" i="6"/>
  <c r="AV36" i="6"/>
  <c r="AT36" i="6"/>
  <c r="AR36" i="6"/>
  <c r="AP36" i="6"/>
  <c r="AN36" i="6"/>
  <c r="AL36" i="6"/>
  <c r="AI36" i="6"/>
  <c r="AA36" i="6"/>
  <c r="AB36" i="6" s="1"/>
  <c r="AC36" i="6" s="1"/>
  <c r="AD36" i="6" s="1"/>
  <c r="G36" i="6"/>
  <c r="BA35" i="6"/>
  <c r="BB35" i="6" s="1"/>
  <c r="BC35" i="6" s="1"/>
  <c r="BD35" i="6" s="1"/>
  <c r="AZ35" i="6"/>
  <c r="AX35" i="6"/>
  <c r="AV35" i="6"/>
  <c r="AT35" i="6"/>
  <c r="AR35" i="6"/>
  <c r="AP35" i="6"/>
  <c r="AN35" i="6"/>
  <c r="AL35" i="6"/>
  <c r="AY35" i="6" s="1"/>
  <c r="AI35" i="6"/>
  <c r="AA35" i="6"/>
  <c r="AB35" i="6" s="1"/>
  <c r="G35" i="6"/>
  <c r="BA34" i="6"/>
  <c r="BB34" i="6" s="1"/>
  <c r="BC34" i="6" s="1"/>
  <c r="BD34" i="6" s="1"/>
  <c r="AX34" i="6"/>
  <c r="AV34" i="6"/>
  <c r="AT34" i="6"/>
  <c r="AR34" i="6"/>
  <c r="AP34" i="6"/>
  <c r="AN34" i="6"/>
  <c r="AL34" i="6"/>
  <c r="AY34" i="6" s="1"/>
  <c r="AZ34" i="6" s="1"/>
  <c r="AI34" i="6"/>
  <c r="AA34" i="6"/>
  <c r="AB34" i="6" s="1"/>
  <c r="G34" i="6"/>
  <c r="AC34" i="6" s="1"/>
  <c r="AD34" i="6" s="1"/>
  <c r="BC33" i="6"/>
  <c r="BD33" i="6" s="1"/>
  <c r="BB33" i="6"/>
  <c r="BA33" i="6"/>
  <c r="AX33" i="6"/>
  <c r="AV33" i="6"/>
  <c r="AT33" i="6"/>
  <c r="AR33" i="6"/>
  <c r="AP33" i="6"/>
  <c r="AN33" i="6"/>
  <c r="AL33" i="6"/>
  <c r="AI33" i="6"/>
  <c r="AD33" i="6"/>
  <c r="AC33" i="6"/>
  <c r="AB33" i="6"/>
  <c r="AA33" i="6"/>
  <c r="G33" i="6"/>
  <c r="BA32" i="6"/>
  <c r="BB32" i="6" s="1"/>
  <c r="AX32" i="6"/>
  <c r="AV32" i="6"/>
  <c r="AT32" i="6"/>
  <c r="AR32" i="6"/>
  <c r="AP32" i="6"/>
  <c r="AN32" i="6"/>
  <c r="AL32" i="6"/>
  <c r="AY32" i="6" s="1"/>
  <c r="AZ32" i="6" s="1"/>
  <c r="AI32" i="6"/>
  <c r="AA32" i="6"/>
  <c r="AB32" i="6" s="1"/>
  <c r="G32" i="6"/>
  <c r="AC32" i="6" s="1"/>
  <c r="AD32" i="6" s="1"/>
  <c r="BB31" i="6"/>
  <c r="BC31" i="6" s="1"/>
  <c r="BD31" i="6" s="1"/>
  <c r="BA31" i="6"/>
  <c r="AX31" i="6"/>
  <c r="AV31" i="6"/>
  <c r="AT31" i="6"/>
  <c r="AR31" i="6"/>
  <c r="AP31" i="6"/>
  <c r="AN31" i="6"/>
  <c r="AL31" i="6"/>
  <c r="AY31" i="6" s="1"/>
  <c r="AZ31" i="6" s="1"/>
  <c r="AI31" i="6"/>
  <c r="AA31" i="6"/>
  <c r="AB31" i="6" s="1"/>
  <c r="G31" i="6"/>
  <c r="BA30" i="6"/>
  <c r="BB30" i="6" s="1"/>
  <c r="BC30" i="6" s="1"/>
  <c r="BD30" i="6" s="1"/>
  <c r="AX30" i="6"/>
  <c r="AV30" i="6"/>
  <c r="AT30" i="6"/>
  <c r="AR30" i="6"/>
  <c r="AP30" i="6"/>
  <c r="AN30" i="6"/>
  <c r="AL30" i="6"/>
  <c r="AI30" i="6"/>
  <c r="AA30" i="6"/>
  <c r="AB30" i="6" s="1"/>
  <c r="G30" i="6"/>
  <c r="AC30" i="6" s="1"/>
  <c r="AD30" i="6" s="1"/>
  <c r="BA29" i="6"/>
  <c r="BB29" i="6" s="1"/>
  <c r="BC29" i="6" s="1"/>
  <c r="BD29" i="6" s="1"/>
  <c r="AX29" i="6"/>
  <c r="AV29" i="6"/>
  <c r="AT29" i="6"/>
  <c r="AR29" i="6"/>
  <c r="AP29" i="6"/>
  <c r="AN29" i="6"/>
  <c r="AL29" i="6"/>
  <c r="AI29" i="6"/>
  <c r="AA29" i="6"/>
  <c r="AB29" i="6" s="1"/>
  <c r="AC29" i="6" s="1"/>
  <c r="AD29" i="6" s="1"/>
  <c r="G29" i="6"/>
  <c r="BA28" i="6"/>
  <c r="BB28" i="6" s="1"/>
  <c r="AX28" i="6"/>
  <c r="AV28" i="6"/>
  <c r="AT28" i="6"/>
  <c r="AR28" i="6"/>
  <c r="AP28" i="6"/>
  <c r="AN28" i="6"/>
  <c r="AY28" i="6" s="1"/>
  <c r="AZ28" i="6" s="1"/>
  <c r="AL28" i="6"/>
  <c r="AI28" i="6"/>
  <c r="AA28" i="6"/>
  <c r="AB28" i="6" s="1"/>
  <c r="AC28" i="6" s="1"/>
  <c r="AD28" i="6" s="1"/>
  <c r="G28" i="6"/>
  <c r="BA27" i="6"/>
  <c r="BB27" i="6" s="1"/>
  <c r="AX27" i="6"/>
  <c r="AV27" i="6"/>
  <c r="AT27" i="6"/>
  <c r="AR27" i="6"/>
  <c r="AP27" i="6"/>
  <c r="AN27" i="6"/>
  <c r="AL27" i="6"/>
  <c r="AY27" i="6" s="1"/>
  <c r="AZ27" i="6" s="1"/>
  <c r="AI27" i="6"/>
  <c r="AB27" i="6"/>
  <c r="AC27" i="6" s="1"/>
  <c r="AD27" i="6" s="1"/>
  <c r="AA27" i="6"/>
  <c r="G27" i="6"/>
  <c r="BB26" i="6"/>
  <c r="BC26" i="6" s="1"/>
  <c r="BD26" i="6" s="1"/>
  <c r="BA26" i="6"/>
  <c r="AX26" i="6"/>
  <c r="AV26" i="6"/>
  <c r="AT26" i="6"/>
  <c r="AR26" i="6"/>
  <c r="AP26" i="6"/>
  <c r="AN26" i="6"/>
  <c r="AL26" i="6"/>
  <c r="AY26" i="6" s="1"/>
  <c r="AZ26" i="6" s="1"/>
  <c r="AI26" i="6"/>
  <c r="AB26" i="6"/>
  <c r="AA26" i="6"/>
  <c r="G26" i="6"/>
  <c r="BB25" i="6"/>
  <c r="BC25" i="6" s="1"/>
  <c r="BD25" i="6" s="1"/>
  <c r="BA25" i="6"/>
  <c r="AX25" i="6"/>
  <c r="AV25" i="6"/>
  <c r="AT25" i="6"/>
  <c r="AR25" i="6"/>
  <c r="AP25" i="6"/>
  <c r="AN25" i="6"/>
  <c r="AL25" i="6"/>
  <c r="AI25" i="6"/>
  <c r="AA25" i="6"/>
  <c r="AB25" i="6" s="1"/>
  <c r="G25" i="6"/>
  <c r="AX24" i="6"/>
  <c r="AV24" i="6"/>
  <c r="AT24" i="6"/>
  <c r="AR24" i="6"/>
  <c r="AP24" i="6"/>
  <c r="AN24" i="6"/>
  <c r="AL24" i="6"/>
  <c r="AI24" i="6"/>
  <c r="AB24" i="6"/>
  <c r="AC24" i="6" s="1"/>
  <c r="AD24" i="6" s="1"/>
  <c r="AA24" i="6"/>
  <c r="G24" i="6"/>
  <c r="AX23" i="6"/>
  <c r="AV23" i="6"/>
  <c r="AT23" i="6"/>
  <c r="AR23" i="6"/>
  <c r="AP23" i="6"/>
  <c r="AN23" i="6"/>
  <c r="AY23" i="6" s="1"/>
  <c r="AZ23" i="6" s="1"/>
  <c r="BA23" i="6" s="1"/>
  <c r="BB23" i="6" s="1"/>
  <c r="BC23" i="6" s="1"/>
  <c r="BD23" i="6" s="1"/>
  <c r="AL23" i="6"/>
  <c r="AI23" i="6"/>
  <c r="AA23" i="6"/>
  <c r="AB23" i="6" s="1"/>
  <c r="AC23" i="6" s="1"/>
  <c r="AD23" i="6" s="1"/>
  <c r="G23" i="6"/>
  <c r="AX22" i="6"/>
  <c r="AV22" i="6"/>
  <c r="AT22" i="6"/>
  <c r="AR22" i="6"/>
  <c r="AP22" i="6"/>
  <c r="AN22" i="6"/>
  <c r="AY22" i="6" s="1"/>
  <c r="AZ22" i="6" s="1"/>
  <c r="BA22" i="6" s="1"/>
  <c r="BB22" i="6" s="1"/>
  <c r="BC22" i="6" s="1"/>
  <c r="BD22" i="6" s="1"/>
  <c r="AL22" i="6"/>
  <c r="AI22" i="6"/>
  <c r="AA22" i="6"/>
  <c r="AB22" i="6" s="1"/>
  <c r="G22" i="6"/>
  <c r="AC22" i="6" s="1"/>
  <c r="AD22" i="6" s="1"/>
  <c r="AX21" i="6"/>
  <c r="AV21" i="6"/>
  <c r="AT21" i="6"/>
  <c r="AR21" i="6"/>
  <c r="AP21" i="6"/>
  <c r="AN21" i="6"/>
  <c r="AL21" i="6"/>
  <c r="AY21" i="6" s="1"/>
  <c r="AZ21" i="6" s="1"/>
  <c r="BA21" i="6" s="1"/>
  <c r="BB21" i="6" s="1"/>
  <c r="BC21" i="6" s="1"/>
  <c r="BD21" i="6" s="1"/>
  <c r="AI21" i="6"/>
  <c r="AD21" i="6"/>
  <c r="AA21" i="6"/>
  <c r="AB21" i="6" s="1"/>
  <c r="G21" i="6"/>
  <c r="AC21" i="6" s="1"/>
  <c r="AX20" i="6"/>
  <c r="AV20" i="6"/>
  <c r="AT20" i="6"/>
  <c r="AR20" i="6"/>
  <c r="AP20" i="6"/>
  <c r="AN20" i="6"/>
  <c r="AY20" i="6" s="1"/>
  <c r="AZ20" i="6" s="1"/>
  <c r="BA20" i="6" s="1"/>
  <c r="BB20" i="6" s="1"/>
  <c r="BC20" i="6" s="1"/>
  <c r="BD20" i="6" s="1"/>
  <c r="AL20" i="6"/>
  <c r="AI20" i="6"/>
  <c r="AA20" i="6"/>
  <c r="AB20" i="6" s="1"/>
  <c r="AC20" i="6" s="1"/>
  <c r="AD20" i="6" s="1"/>
  <c r="G20" i="6"/>
  <c r="AX19" i="6"/>
  <c r="AV19" i="6"/>
  <c r="AT19" i="6"/>
  <c r="AR19" i="6"/>
  <c r="AP19" i="6"/>
  <c r="AN19" i="6"/>
  <c r="AY19" i="6" s="1"/>
  <c r="AZ19" i="6" s="1"/>
  <c r="BA19" i="6" s="1"/>
  <c r="BB19" i="6" s="1"/>
  <c r="BC19" i="6" s="1"/>
  <c r="BD19" i="6" s="1"/>
  <c r="AL19" i="6"/>
  <c r="AI19" i="6"/>
  <c r="AC19" i="6"/>
  <c r="AD19" i="6" s="1"/>
  <c r="AB19" i="6"/>
  <c r="AA19" i="6"/>
  <c r="G19" i="6"/>
  <c r="AX18" i="6"/>
  <c r="AV18" i="6"/>
  <c r="AT18" i="6"/>
  <c r="AR18" i="6"/>
  <c r="AP18" i="6"/>
  <c r="AN18" i="6"/>
  <c r="AL18" i="6"/>
  <c r="AY18" i="6" s="1"/>
  <c r="AZ18" i="6" s="1"/>
  <c r="BA18" i="6" s="1"/>
  <c r="BB18" i="6" s="1"/>
  <c r="BC18" i="6" s="1"/>
  <c r="BD18" i="6" s="1"/>
  <c r="AI18" i="6"/>
  <c r="AC18" i="6"/>
  <c r="AD18" i="6" s="1"/>
  <c r="AB18" i="6"/>
  <c r="AA18" i="6"/>
  <c r="G18" i="6"/>
  <c r="AX17" i="6"/>
  <c r="AV17" i="6"/>
  <c r="AT17" i="6"/>
  <c r="AR17" i="6"/>
  <c r="AP17" i="6"/>
  <c r="AN17" i="6"/>
  <c r="AY17" i="6" s="1"/>
  <c r="AZ17" i="6" s="1"/>
  <c r="BA17" i="6" s="1"/>
  <c r="BB17" i="6" s="1"/>
  <c r="BC17" i="6" s="1"/>
  <c r="BD17" i="6" s="1"/>
  <c r="AL17" i="6"/>
  <c r="AI17" i="6"/>
  <c r="AA17" i="6"/>
  <c r="AB17" i="6" s="1"/>
  <c r="G17" i="6"/>
  <c r="AX16" i="6"/>
  <c r="AV16" i="6"/>
  <c r="AT16" i="6"/>
  <c r="AR16" i="6"/>
  <c r="AP16" i="6"/>
  <c r="AN16" i="6"/>
  <c r="AL16" i="6"/>
  <c r="AY16" i="6" s="1"/>
  <c r="AZ16" i="6" s="1"/>
  <c r="BA16" i="6" s="1"/>
  <c r="BB16" i="6" s="1"/>
  <c r="BC16" i="6" s="1"/>
  <c r="BD16" i="6" s="1"/>
  <c r="AI16" i="6"/>
  <c r="AB16" i="6"/>
  <c r="AA16" i="6"/>
  <c r="G16" i="6"/>
  <c r="AC16" i="6" s="1"/>
  <c r="AD16" i="6" s="1"/>
  <c r="AX15" i="6"/>
  <c r="AV15" i="6"/>
  <c r="AT15" i="6"/>
  <c r="AR15" i="6"/>
  <c r="AP15" i="6"/>
  <c r="AN15" i="6"/>
  <c r="AL15" i="6"/>
  <c r="AY15" i="6" s="1"/>
  <c r="AZ15" i="6" s="1"/>
  <c r="BA15" i="6" s="1"/>
  <c r="BB15" i="6" s="1"/>
  <c r="BC15" i="6" s="1"/>
  <c r="BD15" i="6" s="1"/>
  <c r="AI15" i="6"/>
  <c r="AA15" i="6"/>
  <c r="AB15" i="6" s="1"/>
  <c r="AC15" i="6" s="1"/>
  <c r="AD15" i="6" s="1"/>
  <c r="G15" i="6"/>
  <c r="AX14" i="6"/>
  <c r="AV14" i="6"/>
  <c r="AT14" i="6"/>
  <c r="AR14" i="6"/>
  <c r="AP14" i="6"/>
  <c r="AN14" i="6"/>
  <c r="AY14" i="6" s="1"/>
  <c r="AZ14" i="6" s="1"/>
  <c r="BA14" i="6" s="1"/>
  <c r="BB14" i="6" s="1"/>
  <c r="BC14" i="6" s="1"/>
  <c r="BD14" i="6" s="1"/>
  <c r="AL14" i="6"/>
  <c r="AI14" i="6"/>
  <c r="AA14" i="6"/>
  <c r="AB14" i="6" s="1"/>
  <c r="AC14" i="6" s="1"/>
  <c r="AD14" i="6" s="1"/>
  <c r="G14" i="6"/>
  <c r="AX13" i="6"/>
  <c r="AV13" i="6"/>
  <c r="AT13" i="6"/>
  <c r="AR13" i="6"/>
  <c r="AP13" i="6"/>
  <c r="AN13" i="6"/>
  <c r="AL13" i="6"/>
  <c r="AY13" i="6" s="1"/>
  <c r="AZ13" i="6" s="1"/>
  <c r="BA13" i="6" s="1"/>
  <c r="BB13" i="6" s="1"/>
  <c r="BC13" i="6" s="1"/>
  <c r="BD13" i="6" s="1"/>
  <c r="AI13" i="6"/>
  <c r="AC13" i="6"/>
  <c r="AD13" i="6" s="1"/>
  <c r="AB13" i="6"/>
  <c r="AA13" i="6"/>
  <c r="G13" i="6"/>
  <c r="AX12" i="6"/>
  <c r="AV12" i="6"/>
  <c r="AT12" i="6"/>
  <c r="AR12" i="6"/>
  <c r="AP12" i="6"/>
  <c r="AN12" i="6"/>
  <c r="AY12" i="6" s="1"/>
  <c r="AZ12" i="6" s="1"/>
  <c r="BA12" i="6" s="1"/>
  <c r="BB12" i="6" s="1"/>
  <c r="BC12" i="6" s="1"/>
  <c r="BD12" i="6" s="1"/>
  <c r="AL12" i="6"/>
  <c r="AI12" i="6"/>
  <c r="AA12" i="6"/>
  <c r="AB12" i="6" s="1"/>
  <c r="G12" i="6"/>
  <c r="AC12" i="6" s="1"/>
  <c r="AD12" i="6" s="1"/>
  <c r="AX11" i="6"/>
  <c r="AV11" i="6"/>
  <c r="AT11" i="6"/>
  <c r="AR11" i="6"/>
  <c r="AP11" i="6"/>
  <c r="AN11" i="6"/>
  <c r="AY11" i="6" s="1"/>
  <c r="AZ11" i="6" s="1"/>
  <c r="BA11" i="6" s="1"/>
  <c r="BB11" i="6" s="1"/>
  <c r="BC11" i="6" s="1"/>
  <c r="BD11" i="6" s="1"/>
  <c r="AL11" i="6"/>
  <c r="AI11" i="6"/>
  <c r="AB11" i="6"/>
  <c r="AC11" i="6" s="1"/>
  <c r="AD11" i="6" s="1"/>
  <c r="AA11" i="6"/>
  <c r="G11" i="6"/>
  <c r="AX10" i="6"/>
  <c r="AV10" i="6"/>
  <c r="AT10" i="6"/>
  <c r="AR10" i="6"/>
  <c r="AP10" i="6"/>
  <c r="AN10" i="6"/>
  <c r="AY10" i="6" s="1"/>
  <c r="AZ10" i="6" s="1"/>
  <c r="BA10" i="6" s="1"/>
  <c r="BB10" i="6" s="1"/>
  <c r="BC10" i="6" s="1"/>
  <c r="BD10" i="6" s="1"/>
  <c r="AL10" i="6"/>
  <c r="AI10" i="6"/>
  <c r="AB10" i="6"/>
  <c r="AC10" i="6" s="1"/>
  <c r="AD10" i="6" s="1"/>
  <c r="AA10" i="6"/>
  <c r="G10" i="6"/>
  <c r="AX9" i="6"/>
  <c r="AV9" i="6"/>
  <c r="AT9" i="6"/>
  <c r="AR9" i="6"/>
  <c r="AP9" i="6"/>
  <c r="AN9" i="6"/>
  <c r="AL9" i="6"/>
  <c r="AI9" i="6"/>
  <c r="AA9" i="6"/>
  <c r="AB9" i="6" s="1"/>
  <c r="AC9" i="6" s="1"/>
  <c r="AD9" i="6" s="1"/>
  <c r="G9" i="6"/>
  <c r="AX8" i="6"/>
  <c r="AV8" i="6"/>
  <c r="AT8" i="6"/>
  <c r="AR8" i="6"/>
  <c r="AP8" i="6"/>
  <c r="AN8" i="6"/>
  <c r="AY8" i="6" s="1"/>
  <c r="AZ8" i="6" s="1"/>
  <c r="BA8" i="6" s="1"/>
  <c r="BB8" i="6" s="1"/>
  <c r="BC8" i="6" s="1"/>
  <c r="BD8" i="6" s="1"/>
  <c r="AL8" i="6"/>
  <c r="AI8" i="6"/>
  <c r="AA8" i="6"/>
  <c r="AB8" i="6" s="1"/>
  <c r="G8" i="6"/>
  <c r="AC8" i="6" s="1"/>
  <c r="AD8" i="6" s="1"/>
  <c r="U92" i="5"/>
  <c r="R92" i="5"/>
  <c r="F92" i="5"/>
  <c r="G92" i="5" s="1"/>
  <c r="H92" i="5" s="1"/>
  <c r="Y92" i="5" s="1"/>
  <c r="Y91" i="5"/>
  <c r="U91" i="5"/>
  <c r="R91" i="5"/>
  <c r="H91" i="5"/>
  <c r="G91" i="5"/>
  <c r="U90" i="5"/>
  <c r="R90" i="5"/>
  <c r="G90" i="5"/>
  <c r="H90" i="5" s="1"/>
  <c r="U89" i="5"/>
  <c r="R89" i="5"/>
  <c r="G89" i="5"/>
  <c r="H89" i="5" s="1"/>
  <c r="Y88" i="5"/>
  <c r="Z88" i="5" s="1"/>
  <c r="U88" i="5"/>
  <c r="R88" i="5"/>
  <c r="H88" i="5"/>
  <c r="G88" i="5"/>
  <c r="U87" i="5"/>
  <c r="R87" i="5"/>
  <c r="Y87" i="5" s="1"/>
  <c r="G87" i="5"/>
  <c r="H87" i="5" s="1"/>
  <c r="U86" i="5"/>
  <c r="R86" i="5"/>
  <c r="Y86" i="5" s="1"/>
  <c r="G86" i="5"/>
  <c r="H86" i="5" s="1"/>
  <c r="U85" i="5"/>
  <c r="R85" i="5"/>
  <c r="Y85" i="5" s="1"/>
  <c r="Z85" i="5" s="1"/>
  <c r="G85" i="5"/>
  <c r="H85" i="5" s="1"/>
  <c r="AA84" i="5"/>
  <c r="U84" i="5"/>
  <c r="R84" i="5"/>
  <c r="H84" i="5"/>
  <c r="G84" i="5"/>
  <c r="U83" i="5"/>
  <c r="R83" i="5"/>
  <c r="Y83" i="5" s="1"/>
  <c r="AA83" i="5" s="1"/>
  <c r="Y84" i="5" s="1"/>
  <c r="Z84" i="5" s="1"/>
  <c r="H83" i="5"/>
  <c r="G83" i="5"/>
  <c r="U82" i="5"/>
  <c r="R82" i="5"/>
  <c r="G82" i="5"/>
  <c r="H82" i="5" s="1"/>
  <c r="U81" i="5"/>
  <c r="R81" i="5"/>
  <c r="G81" i="5"/>
  <c r="H81" i="5" s="1"/>
  <c r="U80" i="5"/>
  <c r="R80" i="5"/>
  <c r="Y80" i="5" s="1"/>
  <c r="H80" i="5"/>
  <c r="G80" i="5"/>
  <c r="U79" i="5"/>
  <c r="R79" i="5"/>
  <c r="G79" i="5"/>
  <c r="H79" i="5" s="1"/>
  <c r="AA78" i="5"/>
  <c r="Y78" i="5"/>
  <c r="Z78" i="5" s="1"/>
  <c r="U78" i="5"/>
  <c r="R78" i="5"/>
  <c r="H78" i="5"/>
  <c r="G78" i="5"/>
  <c r="Z77" i="5"/>
  <c r="U77" i="5"/>
  <c r="R77" i="5"/>
  <c r="H77" i="5"/>
  <c r="Y77" i="5" s="1"/>
  <c r="AA77" i="5" s="1"/>
  <c r="G77" i="5"/>
  <c r="U76" i="5"/>
  <c r="R76" i="5"/>
  <c r="G76" i="5"/>
  <c r="H76" i="5" s="1"/>
  <c r="U75" i="5"/>
  <c r="R75" i="5"/>
  <c r="Y75" i="5" s="1"/>
  <c r="H75" i="5"/>
  <c r="G75" i="5"/>
  <c r="U74" i="5"/>
  <c r="R74" i="5"/>
  <c r="G74" i="5"/>
  <c r="H74" i="5" s="1"/>
  <c r="U73" i="5"/>
  <c r="R73" i="5"/>
  <c r="Y73" i="5" s="1"/>
  <c r="G73" i="5"/>
  <c r="H73" i="5" s="1"/>
  <c r="U72" i="5"/>
  <c r="R72" i="5"/>
  <c r="H72" i="5"/>
  <c r="G72" i="5"/>
  <c r="U71" i="5"/>
  <c r="R71" i="5"/>
  <c r="G71" i="5"/>
  <c r="H71" i="5" s="1"/>
  <c r="U70" i="5"/>
  <c r="R70" i="5"/>
  <c r="G70" i="5"/>
  <c r="H70" i="5" s="1"/>
  <c r="F70" i="5"/>
  <c r="U69" i="5"/>
  <c r="R69" i="5"/>
  <c r="H69" i="5"/>
  <c r="F69" i="5"/>
  <c r="G69" i="5" s="1"/>
  <c r="U68" i="5"/>
  <c r="R68" i="5"/>
  <c r="G68" i="5"/>
  <c r="H68" i="5" s="1"/>
  <c r="F68" i="5"/>
  <c r="U67" i="5"/>
  <c r="R67" i="5"/>
  <c r="G67" i="5"/>
  <c r="H67" i="5" s="1"/>
  <c r="U66" i="5"/>
  <c r="R66" i="5"/>
  <c r="Y66" i="5" s="1"/>
  <c r="G66" i="5"/>
  <c r="H66" i="5" s="1"/>
  <c r="AA65" i="5"/>
  <c r="Y65" i="5"/>
  <c r="Z65" i="5" s="1"/>
  <c r="U65" i="5"/>
  <c r="R65" i="5"/>
  <c r="H65" i="5"/>
  <c r="G65" i="5"/>
  <c r="U64" i="5"/>
  <c r="R64" i="5"/>
  <c r="F64" i="5"/>
  <c r="G64" i="5" s="1"/>
  <c r="H64" i="5" s="1"/>
  <c r="Y63" i="5"/>
  <c r="U63" i="5"/>
  <c r="R63" i="5"/>
  <c r="H63" i="5"/>
  <c r="G63" i="5"/>
  <c r="AC62" i="5"/>
  <c r="AB62" i="5" s="1"/>
  <c r="AA62" i="5"/>
  <c r="Y62" i="5"/>
  <c r="Z62" i="5" s="1"/>
  <c r="AD62" i="5" s="1"/>
  <c r="U62" i="5"/>
  <c r="R62" i="5"/>
  <c r="H62" i="5"/>
  <c r="G62" i="5"/>
  <c r="U61" i="5"/>
  <c r="R61" i="5"/>
  <c r="G61" i="5"/>
  <c r="H61" i="5" s="1"/>
  <c r="U60" i="5"/>
  <c r="R60" i="5"/>
  <c r="H60" i="5"/>
  <c r="G60" i="5"/>
  <c r="U59" i="5"/>
  <c r="R59" i="5"/>
  <c r="G59" i="5"/>
  <c r="H59" i="5" s="1"/>
  <c r="U58" i="5"/>
  <c r="R58" i="5"/>
  <c r="G58" i="5"/>
  <c r="H58" i="5" s="1"/>
  <c r="Y58" i="5" s="1"/>
  <c r="AA58" i="5" s="1"/>
  <c r="Y59" i="5" s="1"/>
  <c r="U57" i="5"/>
  <c r="R57" i="5"/>
  <c r="G57" i="5"/>
  <c r="H57" i="5" s="1"/>
  <c r="U56" i="5"/>
  <c r="R56" i="5"/>
  <c r="G56" i="5"/>
  <c r="H56" i="5" s="1"/>
  <c r="U55" i="5"/>
  <c r="R55" i="5"/>
  <c r="G55" i="5"/>
  <c r="H55" i="5" s="1"/>
  <c r="Y55" i="5" s="1"/>
  <c r="U54" i="5"/>
  <c r="R54" i="5"/>
  <c r="G54" i="5"/>
  <c r="H54" i="5" s="1"/>
  <c r="U53" i="5"/>
  <c r="Y53" i="5" s="1"/>
  <c r="R53" i="5"/>
  <c r="G53" i="5"/>
  <c r="H53" i="5" s="1"/>
  <c r="U52" i="5"/>
  <c r="R52" i="5"/>
  <c r="G52" i="5"/>
  <c r="H52" i="5" s="1"/>
  <c r="U51" i="5"/>
  <c r="R51" i="5"/>
  <c r="G51" i="5"/>
  <c r="H51" i="5" s="1"/>
  <c r="Y51" i="5" s="1"/>
  <c r="U50" i="5"/>
  <c r="R50" i="5"/>
  <c r="H50" i="5"/>
  <c r="Y50" i="5" s="1"/>
  <c r="G50" i="5"/>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Y44" i="5" s="1"/>
  <c r="U43" i="5"/>
  <c r="R43" i="5"/>
  <c r="H43" i="5"/>
  <c r="G43" i="5"/>
  <c r="U42" i="5"/>
  <c r="R42" i="5"/>
  <c r="G42" i="5"/>
  <c r="H42" i="5" s="1"/>
  <c r="U41" i="5"/>
  <c r="R41" i="5"/>
  <c r="G41" i="5"/>
  <c r="H41" i="5" s="1"/>
  <c r="Y41" i="5" s="1"/>
  <c r="U40" i="5"/>
  <c r="R40" i="5"/>
  <c r="H40" i="5"/>
  <c r="G40" i="5"/>
  <c r="U39" i="5"/>
  <c r="R39" i="5"/>
  <c r="H39" i="5"/>
  <c r="G39" i="5"/>
  <c r="U37" i="5"/>
  <c r="R37" i="5"/>
  <c r="H37" i="5"/>
  <c r="G37" i="5"/>
  <c r="U36" i="5"/>
  <c r="R36" i="5"/>
  <c r="G36" i="5"/>
  <c r="H36" i="5" s="1"/>
  <c r="Y36" i="5" s="1"/>
  <c r="U35" i="5"/>
  <c r="R35" i="5"/>
  <c r="G35" i="5"/>
  <c r="H35" i="5" s="1"/>
  <c r="U34" i="5"/>
  <c r="R34" i="5"/>
  <c r="H34" i="5"/>
  <c r="G34" i="5"/>
  <c r="U33" i="5"/>
  <c r="R33" i="5"/>
  <c r="G33" i="5"/>
  <c r="H33" i="5" s="1"/>
  <c r="U32" i="5"/>
  <c r="R32" i="5"/>
  <c r="G32" i="5"/>
  <c r="H32" i="5" s="1"/>
  <c r="U31" i="5"/>
  <c r="R31" i="5"/>
  <c r="H31" i="5"/>
  <c r="G31" i="5"/>
  <c r="Y30" i="5"/>
  <c r="U30" i="5"/>
  <c r="R30" i="5"/>
  <c r="G30" i="5"/>
  <c r="H30" i="5" s="1"/>
  <c r="U29" i="5"/>
  <c r="R29" i="5"/>
  <c r="H29" i="5"/>
  <c r="G29" i="5"/>
  <c r="Y28" i="5"/>
  <c r="U28" i="5"/>
  <c r="R28" i="5"/>
  <c r="H28" i="5"/>
  <c r="G28" i="5"/>
  <c r="U27" i="5"/>
  <c r="R27" i="5"/>
  <c r="G27" i="5"/>
  <c r="H27" i="5" s="1"/>
  <c r="U26" i="5"/>
  <c r="R26" i="5"/>
  <c r="G26" i="5"/>
  <c r="H26" i="5" s="1"/>
  <c r="U25" i="5"/>
  <c r="R25" i="5"/>
  <c r="H25" i="5"/>
  <c r="G25" i="5"/>
  <c r="U24" i="5"/>
  <c r="R24" i="5"/>
  <c r="H24" i="5"/>
  <c r="G24" i="5"/>
  <c r="U23" i="5"/>
  <c r="R23" i="5"/>
  <c r="G23" i="5"/>
  <c r="H23" i="5" s="1"/>
  <c r="F23" i="5"/>
  <c r="U22" i="5"/>
  <c r="R22" i="5"/>
  <c r="F22" i="5"/>
  <c r="G22" i="5" s="1"/>
  <c r="H22" i="5" s="1"/>
  <c r="Y22" i="5" s="1"/>
  <c r="U21" i="5"/>
  <c r="R21" i="5"/>
  <c r="Y21" i="5" s="1"/>
  <c r="G21" i="5"/>
  <c r="H21" i="5" s="1"/>
  <c r="U20" i="5"/>
  <c r="R20" i="5"/>
  <c r="Y20" i="5" s="1"/>
  <c r="Z20" i="5" s="1"/>
  <c r="H20" i="5"/>
  <c r="G20" i="5"/>
  <c r="U19" i="5"/>
  <c r="R19" i="5"/>
  <c r="G19" i="5"/>
  <c r="H19" i="5" s="1"/>
  <c r="Y18" i="5"/>
  <c r="U18" i="5"/>
  <c r="R18" i="5"/>
  <c r="H18" i="5"/>
  <c r="G18" i="5"/>
  <c r="U17" i="5"/>
  <c r="R17" i="5"/>
  <c r="G17" i="5"/>
  <c r="H17" i="5" s="1"/>
  <c r="U16" i="5"/>
  <c r="R16" i="5"/>
  <c r="G16" i="5"/>
  <c r="H16" i="5" s="1"/>
  <c r="Y16" i="5" s="1"/>
  <c r="U15" i="5"/>
  <c r="R15" i="5"/>
  <c r="H15" i="5"/>
  <c r="G15" i="5"/>
  <c r="U14" i="5"/>
  <c r="R14" i="5"/>
  <c r="G14" i="5"/>
  <c r="H14" i="5" s="1"/>
  <c r="Y13" i="5"/>
  <c r="U13" i="5"/>
  <c r="R13" i="5"/>
  <c r="G13" i="5"/>
  <c r="H13" i="5" s="1"/>
  <c r="U12" i="5"/>
  <c r="R12" i="5"/>
  <c r="Y12" i="5" s="1"/>
  <c r="G12" i="5"/>
  <c r="H12" i="5" s="1"/>
  <c r="U11" i="5"/>
  <c r="R11" i="5"/>
  <c r="G11" i="5"/>
  <c r="H11" i="5" s="1"/>
  <c r="U10" i="5"/>
  <c r="R10" i="5"/>
  <c r="H10" i="5"/>
  <c r="G10" i="5"/>
  <c r="U9" i="5"/>
  <c r="R9" i="5"/>
  <c r="H9" i="5"/>
  <c r="G9" i="5"/>
  <c r="U8" i="5"/>
  <c r="R8" i="5"/>
  <c r="G8" i="5"/>
  <c r="H8" i="5" s="1"/>
  <c r="D8" i="5"/>
  <c r="O8" i="5" s="1"/>
  <c r="C8" i="5"/>
  <c r="B8" i="5"/>
  <c r="BR157" i="4"/>
  <c r="BQ157" i="4"/>
  <c r="BP157" i="4"/>
  <c r="BR97" i="4" s="1"/>
  <c r="BG157" i="4"/>
  <c r="BF157" i="4"/>
  <c r="BE157" i="4"/>
  <c r="BG97" i="4" s="1"/>
  <c r="AV157" i="4"/>
  <c r="AU157" i="4"/>
  <c r="BT157" i="4" s="1"/>
  <c r="AT157" i="4"/>
  <c r="AV97" i="4" s="1"/>
  <c r="U157" i="4"/>
  <c r="R157" i="4"/>
  <c r="G157" i="4"/>
  <c r="H157" i="4" s="1"/>
  <c r="BR156" i="4"/>
  <c r="BQ156" i="4"/>
  <c r="BP156" i="4"/>
  <c r="BG156" i="4"/>
  <c r="BF156" i="4"/>
  <c r="BE156" i="4"/>
  <c r="AV156" i="4"/>
  <c r="AU156" i="4"/>
  <c r="BT156" i="4" s="1"/>
  <c r="AT156" i="4"/>
  <c r="U156" i="4"/>
  <c r="R156" i="4"/>
  <c r="G156" i="4"/>
  <c r="H156" i="4" s="1"/>
  <c r="BR155" i="4"/>
  <c r="BQ155" i="4"/>
  <c r="BP155" i="4"/>
  <c r="BG155" i="4"/>
  <c r="BF155" i="4"/>
  <c r="BE155" i="4"/>
  <c r="AV155" i="4"/>
  <c r="AU155" i="4"/>
  <c r="AT155" i="4"/>
  <c r="U155" i="4"/>
  <c r="R155" i="4"/>
  <c r="Y156" i="4" s="1"/>
  <c r="Z156" i="4" s="1"/>
  <c r="G155" i="4"/>
  <c r="H155" i="4" s="1"/>
  <c r="BR154" i="4"/>
  <c r="BQ154" i="4"/>
  <c r="BP154" i="4"/>
  <c r="BG154" i="4"/>
  <c r="BF154" i="4"/>
  <c r="BE154" i="4"/>
  <c r="AV154" i="4"/>
  <c r="AU154" i="4"/>
  <c r="AT154" i="4"/>
  <c r="U154" i="4"/>
  <c r="R154" i="4"/>
  <c r="G154" i="4"/>
  <c r="H154" i="4" s="1"/>
  <c r="BR153" i="4"/>
  <c r="BQ153" i="4"/>
  <c r="BP153" i="4"/>
  <c r="BG153" i="4"/>
  <c r="BF153" i="4"/>
  <c r="BE153" i="4"/>
  <c r="AV153" i="4"/>
  <c r="AU153" i="4"/>
  <c r="AT153" i="4"/>
  <c r="U153" i="4"/>
  <c r="R153" i="4"/>
  <c r="AC154" i="4" s="1"/>
  <c r="AB154" i="4" s="1"/>
  <c r="G153" i="4"/>
  <c r="H153" i="4" s="1"/>
  <c r="BR152" i="4"/>
  <c r="BQ152" i="4"/>
  <c r="BP152" i="4"/>
  <c r="BG152" i="4"/>
  <c r="BF152" i="4"/>
  <c r="BE152" i="4"/>
  <c r="AV152" i="4"/>
  <c r="AU152" i="4"/>
  <c r="AT152" i="4"/>
  <c r="U152" i="4"/>
  <c r="R152" i="4"/>
  <c r="AC153" i="4" s="1"/>
  <c r="AB153" i="4" s="1"/>
  <c r="G152" i="4"/>
  <c r="H152" i="4" s="1"/>
  <c r="BR151" i="4"/>
  <c r="BQ151" i="4"/>
  <c r="BP151" i="4"/>
  <c r="BG151" i="4"/>
  <c r="BF151" i="4"/>
  <c r="BE151" i="4"/>
  <c r="AV151" i="4"/>
  <c r="AU151" i="4"/>
  <c r="AT151" i="4"/>
  <c r="U151" i="4"/>
  <c r="R151" i="4"/>
  <c r="G151" i="4"/>
  <c r="H151" i="4" s="1"/>
  <c r="BR150" i="4"/>
  <c r="BQ150" i="4"/>
  <c r="BP150" i="4"/>
  <c r="BG150" i="4"/>
  <c r="BF150" i="4"/>
  <c r="BE150" i="4"/>
  <c r="AV150" i="4"/>
  <c r="AU150" i="4"/>
  <c r="AT150" i="4"/>
  <c r="U150" i="4"/>
  <c r="R150" i="4"/>
  <c r="AC151" i="4" s="1"/>
  <c r="AB151" i="4" s="1"/>
  <c r="G150" i="4"/>
  <c r="H150" i="4" s="1"/>
  <c r="BR149" i="4"/>
  <c r="BQ149" i="4"/>
  <c r="BP149" i="4"/>
  <c r="BG149" i="4"/>
  <c r="BF149" i="4"/>
  <c r="BE149" i="4"/>
  <c r="AV149" i="4"/>
  <c r="AU149" i="4"/>
  <c r="AT149" i="4"/>
  <c r="U149" i="4"/>
  <c r="R149" i="4"/>
  <c r="AC150" i="4" s="1"/>
  <c r="AB150" i="4" s="1"/>
  <c r="G149" i="4"/>
  <c r="H149" i="4" s="1"/>
  <c r="BR148" i="4"/>
  <c r="BQ148" i="4"/>
  <c r="BP148" i="4"/>
  <c r="BG148" i="4"/>
  <c r="BF148" i="4"/>
  <c r="BE148" i="4"/>
  <c r="AV148" i="4"/>
  <c r="AU148" i="4"/>
  <c r="AT148" i="4"/>
  <c r="U148" i="4"/>
  <c r="R148" i="4"/>
  <c r="G148" i="4"/>
  <c r="H148" i="4" s="1"/>
  <c r="BR147" i="4"/>
  <c r="BQ147" i="4"/>
  <c r="BP147" i="4"/>
  <c r="BG147" i="4"/>
  <c r="BF147" i="4"/>
  <c r="BE147" i="4"/>
  <c r="AV147" i="4"/>
  <c r="AU147" i="4"/>
  <c r="AT147" i="4"/>
  <c r="U147" i="4"/>
  <c r="R147" i="4"/>
  <c r="G147" i="4"/>
  <c r="H147" i="4" s="1"/>
  <c r="BR146" i="4"/>
  <c r="BQ146" i="4"/>
  <c r="BP146" i="4"/>
  <c r="BG146" i="4"/>
  <c r="BF146" i="4"/>
  <c r="BE146" i="4"/>
  <c r="AV146" i="4"/>
  <c r="AU146" i="4"/>
  <c r="AT146" i="4"/>
  <c r="U146" i="4"/>
  <c r="R146" i="4"/>
  <c r="G146" i="4"/>
  <c r="H146" i="4" s="1"/>
  <c r="BR145" i="4"/>
  <c r="BQ145" i="4"/>
  <c r="BP145" i="4"/>
  <c r="BG145" i="4"/>
  <c r="BF145" i="4"/>
  <c r="BE145" i="4"/>
  <c r="AV145" i="4"/>
  <c r="AU145" i="4"/>
  <c r="AT145" i="4"/>
  <c r="U145" i="4"/>
  <c r="R145" i="4"/>
  <c r="G145" i="4"/>
  <c r="H145" i="4" s="1"/>
  <c r="BR144" i="4"/>
  <c r="BQ144" i="4"/>
  <c r="BP144" i="4"/>
  <c r="BG144" i="4"/>
  <c r="BF144" i="4"/>
  <c r="BE144" i="4"/>
  <c r="AV144" i="4"/>
  <c r="AU144" i="4"/>
  <c r="AT144" i="4"/>
  <c r="U144" i="4"/>
  <c r="R144" i="4"/>
  <c r="Y145" i="4" s="1"/>
  <c r="G144" i="4"/>
  <c r="H144" i="4" s="1"/>
  <c r="BR143" i="4"/>
  <c r="BQ143" i="4"/>
  <c r="BP143" i="4"/>
  <c r="BG143" i="4"/>
  <c r="BF143" i="4"/>
  <c r="BE143" i="4"/>
  <c r="AV143" i="4"/>
  <c r="AU143" i="4"/>
  <c r="AT143" i="4"/>
  <c r="U143" i="4"/>
  <c r="R143" i="4"/>
  <c r="AC144" i="4" s="1"/>
  <c r="AB144" i="4" s="1"/>
  <c r="G143" i="4"/>
  <c r="H143" i="4" s="1"/>
  <c r="BR142" i="4"/>
  <c r="BQ142" i="4"/>
  <c r="BP142" i="4"/>
  <c r="BG142" i="4"/>
  <c r="BF142" i="4"/>
  <c r="BE142" i="4"/>
  <c r="AV142" i="4"/>
  <c r="AU142" i="4"/>
  <c r="AT142" i="4"/>
  <c r="U142" i="4"/>
  <c r="R142" i="4"/>
  <c r="Y143" i="4" s="1"/>
  <c r="AA143" i="4" s="1"/>
  <c r="G142" i="4"/>
  <c r="H142" i="4" s="1"/>
  <c r="BR141" i="4"/>
  <c r="BQ141" i="4"/>
  <c r="BP141" i="4"/>
  <c r="BG141" i="4"/>
  <c r="BF141" i="4"/>
  <c r="BE141" i="4"/>
  <c r="AV141" i="4"/>
  <c r="AU141" i="4"/>
  <c r="AT141" i="4"/>
  <c r="U141" i="4"/>
  <c r="R141" i="4"/>
  <c r="G141" i="4"/>
  <c r="H141" i="4" s="1"/>
  <c r="BR140" i="4"/>
  <c r="BQ140" i="4"/>
  <c r="BP140" i="4"/>
  <c r="BG140" i="4"/>
  <c r="BF140" i="4"/>
  <c r="BE140" i="4"/>
  <c r="AV140" i="4"/>
  <c r="AU140" i="4"/>
  <c r="AT140" i="4"/>
  <c r="U140" i="4"/>
  <c r="R140" i="4"/>
  <c r="AC141" i="4" s="1"/>
  <c r="AB141" i="4" s="1"/>
  <c r="G140" i="4"/>
  <c r="H140" i="4" s="1"/>
  <c r="BR139" i="4"/>
  <c r="BQ139" i="4"/>
  <c r="BP139" i="4"/>
  <c r="BG139" i="4"/>
  <c r="BF139" i="4"/>
  <c r="BE139" i="4"/>
  <c r="AV139" i="4"/>
  <c r="AU139" i="4"/>
  <c r="AT139" i="4"/>
  <c r="U139" i="4"/>
  <c r="R139" i="4"/>
  <c r="AC140" i="4" s="1"/>
  <c r="AB140" i="4" s="1"/>
  <c r="G139" i="4"/>
  <c r="H139" i="4" s="1"/>
  <c r="BR138" i="4"/>
  <c r="BQ138" i="4"/>
  <c r="BP138" i="4"/>
  <c r="BG138" i="4"/>
  <c r="BF138" i="4"/>
  <c r="BE138" i="4"/>
  <c r="AV138" i="4"/>
  <c r="AU138" i="4"/>
  <c r="AT138" i="4"/>
  <c r="U138" i="4"/>
  <c r="R138" i="4"/>
  <c r="G138" i="4"/>
  <c r="H138" i="4" s="1"/>
  <c r="BR137" i="4"/>
  <c r="BQ137" i="4"/>
  <c r="BP137" i="4"/>
  <c r="BG137" i="4"/>
  <c r="BF137" i="4"/>
  <c r="BE137" i="4"/>
  <c r="AV137" i="4"/>
  <c r="AU137" i="4"/>
  <c r="AT137" i="4"/>
  <c r="U137" i="4"/>
  <c r="R137" i="4"/>
  <c r="AC138" i="4" s="1"/>
  <c r="AB138" i="4" s="1"/>
  <c r="G137" i="4"/>
  <c r="H137" i="4" s="1"/>
  <c r="BR136" i="4"/>
  <c r="BQ136" i="4"/>
  <c r="BP136" i="4"/>
  <c r="BG136" i="4"/>
  <c r="BF136" i="4"/>
  <c r="BE136" i="4"/>
  <c r="AV136" i="4"/>
  <c r="AU136" i="4"/>
  <c r="AT136" i="4"/>
  <c r="U136" i="4"/>
  <c r="R136" i="4"/>
  <c r="Y137" i="4" s="1"/>
  <c r="G136" i="4"/>
  <c r="H136" i="4" s="1"/>
  <c r="BR135" i="4"/>
  <c r="BQ135" i="4"/>
  <c r="BP135" i="4"/>
  <c r="BG135" i="4"/>
  <c r="BF135" i="4"/>
  <c r="BE135" i="4"/>
  <c r="AV135" i="4"/>
  <c r="AU135" i="4"/>
  <c r="AT135" i="4"/>
  <c r="U135" i="4"/>
  <c r="R135" i="4"/>
  <c r="AC136" i="4" s="1"/>
  <c r="AB136" i="4" s="1"/>
  <c r="G135" i="4"/>
  <c r="H135" i="4" s="1"/>
  <c r="BR134" i="4"/>
  <c r="BQ134" i="4"/>
  <c r="BP134" i="4"/>
  <c r="BG134" i="4"/>
  <c r="BF134" i="4"/>
  <c r="BE134" i="4"/>
  <c r="AV134" i="4"/>
  <c r="AU134" i="4"/>
  <c r="AT134" i="4"/>
  <c r="U134" i="4"/>
  <c r="R134" i="4"/>
  <c r="AC135" i="4" s="1"/>
  <c r="AB135" i="4" s="1"/>
  <c r="G134" i="4"/>
  <c r="H134" i="4" s="1"/>
  <c r="BR133" i="4"/>
  <c r="BQ133" i="4"/>
  <c r="BP133" i="4"/>
  <c r="BG133" i="4"/>
  <c r="BF133" i="4"/>
  <c r="BE133" i="4"/>
  <c r="AV133" i="4"/>
  <c r="AU133" i="4"/>
  <c r="AT133" i="4"/>
  <c r="U133" i="4"/>
  <c r="R133" i="4"/>
  <c r="G133" i="4"/>
  <c r="H133" i="4" s="1"/>
  <c r="BR132" i="4"/>
  <c r="BQ132" i="4"/>
  <c r="BP132" i="4"/>
  <c r="BG132" i="4"/>
  <c r="BF132" i="4"/>
  <c r="BE132" i="4"/>
  <c r="AV132" i="4"/>
  <c r="AU132" i="4"/>
  <c r="AT132" i="4"/>
  <c r="U132" i="4"/>
  <c r="R132" i="4"/>
  <c r="AC133" i="4" s="1"/>
  <c r="AB133" i="4" s="1"/>
  <c r="G132" i="4"/>
  <c r="H132" i="4" s="1"/>
  <c r="BR131" i="4"/>
  <c r="BQ131" i="4"/>
  <c r="BP131" i="4"/>
  <c r="BG131" i="4"/>
  <c r="BF131" i="4"/>
  <c r="BE131" i="4"/>
  <c r="AV131" i="4"/>
  <c r="AU131" i="4"/>
  <c r="AT131" i="4"/>
  <c r="U131" i="4"/>
  <c r="R131" i="4"/>
  <c r="AC132" i="4" s="1"/>
  <c r="AB132" i="4" s="1"/>
  <c r="G131" i="4"/>
  <c r="H131" i="4" s="1"/>
  <c r="BR130" i="4"/>
  <c r="BQ130" i="4"/>
  <c r="BP130" i="4"/>
  <c r="BG130" i="4"/>
  <c r="BF130" i="4"/>
  <c r="BE130" i="4"/>
  <c r="AV130" i="4"/>
  <c r="AU130" i="4"/>
  <c r="AT130" i="4"/>
  <c r="U130" i="4"/>
  <c r="R130" i="4"/>
  <c r="G130" i="4"/>
  <c r="H130" i="4" s="1"/>
  <c r="BR129" i="4"/>
  <c r="BQ129" i="4"/>
  <c r="BP129" i="4"/>
  <c r="BG129" i="4"/>
  <c r="BF129" i="4"/>
  <c r="BE129" i="4"/>
  <c r="AV129" i="4"/>
  <c r="AU129" i="4"/>
  <c r="AT129" i="4"/>
  <c r="U129" i="4"/>
  <c r="R129" i="4"/>
  <c r="AC130" i="4" s="1"/>
  <c r="AB130" i="4" s="1"/>
  <c r="G129" i="4"/>
  <c r="H129" i="4" s="1"/>
  <c r="BR128" i="4"/>
  <c r="BQ128" i="4"/>
  <c r="BP128" i="4"/>
  <c r="BG128" i="4"/>
  <c r="BF128" i="4"/>
  <c r="BE128" i="4"/>
  <c r="AV128" i="4"/>
  <c r="AU128" i="4"/>
  <c r="AT128" i="4"/>
  <c r="U128" i="4"/>
  <c r="R128" i="4"/>
  <c r="AC129" i="4" s="1"/>
  <c r="AB129" i="4" s="1"/>
  <c r="G128" i="4"/>
  <c r="H128" i="4" s="1"/>
  <c r="BR127" i="4"/>
  <c r="BQ127" i="4"/>
  <c r="BP127" i="4"/>
  <c r="BG127" i="4"/>
  <c r="BF127" i="4"/>
  <c r="BE127" i="4"/>
  <c r="AV127" i="4"/>
  <c r="AU127" i="4"/>
  <c r="AT127" i="4"/>
  <c r="U127" i="4"/>
  <c r="R127" i="4"/>
  <c r="G127" i="4"/>
  <c r="H127" i="4" s="1"/>
  <c r="BR126" i="4"/>
  <c r="BQ126" i="4"/>
  <c r="BP126" i="4"/>
  <c r="BG126" i="4"/>
  <c r="BF126" i="4"/>
  <c r="BE126" i="4"/>
  <c r="AV126" i="4"/>
  <c r="AU126" i="4"/>
  <c r="AT126" i="4"/>
  <c r="U126" i="4"/>
  <c r="R126" i="4"/>
  <c r="Y127" i="4" s="1"/>
  <c r="G126" i="4"/>
  <c r="H126" i="4" s="1"/>
  <c r="BR125" i="4"/>
  <c r="BQ125" i="4"/>
  <c r="BP125" i="4"/>
  <c r="BG125" i="4"/>
  <c r="BF125" i="4"/>
  <c r="BE125" i="4"/>
  <c r="AV125" i="4"/>
  <c r="AU125" i="4"/>
  <c r="AT125" i="4"/>
  <c r="U125" i="4"/>
  <c r="R125" i="4"/>
  <c r="AC126" i="4" s="1"/>
  <c r="AB126" i="4" s="1"/>
  <c r="G125" i="4"/>
  <c r="H125" i="4" s="1"/>
  <c r="BR124" i="4"/>
  <c r="BQ124" i="4"/>
  <c r="BP124" i="4"/>
  <c r="BG124" i="4"/>
  <c r="BF124" i="4"/>
  <c r="BE124" i="4"/>
  <c r="AV124" i="4"/>
  <c r="AU124" i="4"/>
  <c r="AT124" i="4"/>
  <c r="U124" i="4"/>
  <c r="R124" i="4"/>
  <c r="G124" i="4"/>
  <c r="H124" i="4" s="1"/>
  <c r="BR123" i="4"/>
  <c r="BQ123" i="4"/>
  <c r="BP123" i="4"/>
  <c r="BG123" i="4"/>
  <c r="BF123" i="4"/>
  <c r="BE123" i="4"/>
  <c r="AV123" i="4"/>
  <c r="AU123" i="4"/>
  <c r="AT123" i="4"/>
  <c r="U123" i="4"/>
  <c r="R123" i="4"/>
  <c r="AC124" i="4" s="1"/>
  <c r="AB124" i="4" s="1"/>
  <c r="G123" i="4"/>
  <c r="H123" i="4" s="1"/>
  <c r="BR122" i="4"/>
  <c r="BQ122" i="4"/>
  <c r="BP122" i="4"/>
  <c r="BG122" i="4"/>
  <c r="BF122" i="4"/>
  <c r="BE122" i="4"/>
  <c r="AV122" i="4"/>
  <c r="AU122" i="4"/>
  <c r="AT122" i="4"/>
  <c r="U122" i="4"/>
  <c r="R122" i="4"/>
  <c r="Y123" i="4" s="1"/>
  <c r="AA123" i="4" s="1"/>
  <c r="G122" i="4"/>
  <c r="H122" i="4" s="1"/>
  <c r="BR121" i="4"/>
  <c r="BQ121" i="4"/>
  <c r="BP121" i="4"/>
  <c r="BG121" i="4"/>
  <c r="BF121" i="4"/>
  <c r="BE121" i="4"/>
  <c r="AV121" i="4"/>
  <c r="AU121" i="4"/>
  <c r="AT121" i="4"/>
  <c r="U121" i="4"/>
  <c r="R121" i="4"/>
  <c r="G121" i="4"/>
  <c r="H121" i="4" s="1"/>
  <c r="BR120" i="4"/>
  <c r="BQ120" i="4"/>
  <c r="BP120" i="4"/>
  <c r="BG120" i="4"/>
  <c r="BF120" i="4"/>
  <c r="BE120" i="4"/>
  <c r="AV120" i="4"/>
  <c r="AU120" i="4"/>
  <c r="AT120" i="4"/>
  <c r="U120" i="4"/>
  <c r="R120" i="4"/>
  <c r="AC121" i="4" s="1"/>
  <c r="AB121" i="4" s="1"/>
  <c r="G120" i="4"/>
  <c r="H120" i="4" s="1"/>
  <c r="BR119" i="4"/>
  <c r="BQ119" i="4"/>
  <c r="BP119" i="4"/>
  <c r="BG119" i="4"/>
  <c r="BF119" i="4"/>
  <c r="BE119" i="4"/>
  <c r="AV119" i="4"/>
  <c r="AU119" i="4"/>
  <c r="AT119" i="4"/>
  <c r="U119" i="4"/>
  <c r="R119" i="4"/>
  <c r="AC120" i="4" s="1"/>
  <c r="AB120" i="4" s="1"/>
  <c r="G119" i="4"/>
  <c r="H119" i="4" s="1"/>
  <c r="BR118" i="4"/>
  <c r="BQ118" i="4"/>
  <c r="BP118" i="4"/>
  <c r="BG118" i="4"/>
  <c r="BF118" i="4"/>
  <c r="BE118" i="4"/>
  <c r="AV118" i="4"/>
  <c r="AU118" i="4"/>
  <c r="AT118" i="4"/>
  <c r="U118" i="4"/>
  <c r="R118" i="4"/>
  <c r="AC119" i="4" s="1"/>
  <c r="AB119" i="4" s="1"/>
  <c r="G118" i="4"/>
  <c r="H118" i="4" s="1"/>
  <c r="BR117" i="4"/>
  <c r="BQ117" i="4"/>
  <c r="BP117" i="4"/>
  <c r="BG117" i="4"/>
  <c r="BF117" i="4"/>
  <c r="BE117" i="4"/>
  <c r="AV117" i="4"/>
  <c r="AU117" i="4"/>
  <c r="AT117" i="4"/>
  <c r="U117" i="4"/>
  <c r="R117" i="4"/>
  <c r="G117" i="4"/>
  <c r="H117" i="4" s="1"/>
  <c r="BR116" i="4"/>
  <c r="BQ116" i="4"/>
  <c r="BP116" i="4"/>
  <c r="BG116" i="4"/>
  <c r="BF116" i="4"/>
  <c r="BE116" i="4"/>
  <c r="AV116" i="4"/>
  <c r="AU116" i="4"/>
  <c r="AT116" i="4"/>
  <c r="U116" i="4"/>
  <c r="R116" i="4"/>
  <c r="G116" i="4"/>
  <c r="H116" i="4" s="1"/>
  <c r="BR115" i="4"/>
  <c r="BQ115" i="4"/>
  <c r="BP115" i="4"/>
  <c r="BG115" i="4"/>
  <c r="BF115" i="4"/>
  <c r="BE115" i="4"/>
  <c r="AV115" i="4"/>
  <c r="AU115" i="4"/>
  <c r="AT115" i="4"/>
  <c r="U115" i="4"/>
  <c r="R115" i="4"/>
  <c r="G115" i="4"/>
  <c r="H115" i="4" s="1"/>
  <c r="BR114" i="4"/>
  <c r="BQ114" i="4"/>
  <c r="BP114" i="4"/>
  <c r="BG114" i="4"/>
  <c r="BF114" i="4"/>
  <c r="BE114" i="4"/>
  <c r="AV114" i="4"/>
  <c r="AU114" i="4"/>
  <c r="AT114" i="4"/>
  <c r="U114" i="4"/>
  <c r="R114" i="4"/>
  <c r="G114" i="4"/>
  <c r="H114" i="4" s="1"/>
  <c r="BR113" i="4"/>
  <c r="BQ113" i="4"/>
  <c r="BP113" i="4"/>
  <c r="BG113" i="4"/>
  <c r="BF113" i="4"/>
  <c r="BE113" i="4"/>
  <c r="AV113" i="4"/>
  <c r="AU113" i="4"/>
  <c r="AT113" i="4"/>
  <c r="U113" i="4"/>
  <c r="R113" i="4"/>
  <c r="G113" i="4"/>
  <c r="H113" i="4" s="1"/>
  <c r="BR112" i="4"/>
  <c r="BQ112" i="4"/>
  <c r="BP112" i="4"/>
  <c r="BG112" i="4"/>
  <c r="BF112" i="4"/>
  <c r="BE112" i="4"/>
  <c r="AV112" i="4"/>
  <c r="AU112" i="4"/>
  <c r="AT112" i="4"/>
  <c r="U112" i="4"/>
  <c r="R112" i="4"/>
  <c r="G112" i="4"/>
  <c r="H112" i="4" s="1"/>
  <c r="BR111" i="4"/>
  <c r="BQ111" i="4"/>
  <c r="BP111" i="4"/>
  <c r="BG111" i="4"/>
  <c r="BF111" i="4"/>
  <c r="BE111" i="4"/>
  <c r="AV111" i="4"/>
  <c r="AU111" i="4"/>
  <c r="AT111" i="4"/>
  <c r="U111" i="4"/>
  <c r="R111" i="4"/>
  <c r="Y112" i="4" s="1"/>
  <c r="G111" i="4"/>
  <c r="H111" i="4" s="1"/>
  <c r="BR110" i="4"/>
  <c r="BQ110" i="4"/>
  <c r="BP110" i="4"/>
  <c r="BG110" i="4"/>
  <c r="BF110" i="4"/>
  <c r="BE110" i="4"/>
  <c r="AV110" i="4"/>
  <c r="AU110" i="4"/>
  <c r="AT110" i="4"/>
  <c r="U110" i="4"/>
  <c r="R110" i="4"/>
  <c r="G110" i="4"/>
  <c r="H110" i="4" s="1"/>
  <c r="BR109" i="4"/>
  <c r="BQ109" i="4"/>
  <c r="BP109" i="4"/>
  <c r="BG109" i="4"/>
  <c r="BF109" i="4"/>
  <c r="BE109" i="4"/>
  <c r="AV109" i="4"/>
  <c r="AU109" i="4"/>
  <c r="AT109" i="4"/>
  <c r="U109" i="4"/>
  <c r="R109" i="4"/>
  <c r="Y110" i="4" s="1"/>
  <c r="G109" i="4"/>
  <c r="H109" i="4" s="1"/>
  <c r="BR108" i="4"/>
  <c r="BQ108" i="4"/>
  <c r="BP108" i="4"/>
  <c r="BG108" i="4"/>
  <c r="BF108" i="4"/>
  <c r="BE108" i="4"/>
  <c r="AV108" i="4"/>
  <c r="AU108" i="4"/>
  <c r="AT108" i="4"/>
  <c r="U108" i="4"/>
  <c r="R108" i="4"/>
  <c r="G108" i="4"/>
  <c r="H108" i="4" s="1"/>
  <c r="BR107" i="4"/>
  <c r="BQ107" i="4"/>
  <c r="BP107" i="4"/>
  <c r="BG107" i="4"/>
  <c r="BF107" i="4"/>
  <c r="BE107" i="4"/>
  <c r="AV107" i="4"/>
  <c r="AU107" i="4"/>
  <c r="AT107" i="4"/>
  <c r="U107" i="4"/>
  <c r="R107" i="4"/>
  <c r="Y108" i="4" s="1"/>
  <c r="G107" i="4"/>
  <c r="H107" i="4" s="1"/>
  <c r="BR106" i="4"/>
  <c r="BQ106" i="4"/>
  <c r="BP106" i="4"/>
  <c r="BG106" i="4"/>
  <c r="BF106" i="4"/>
  <c r="BE106" i="4"/>
  <c r="AV106" i="4"/>
  <c r="AU106" i="4"/>
  <c r="AT106" i="4"/>
  <c r="U106" i="4"/>
  <c r="R106" i="4"/>
  <c r="AC107" i="4" s="1"/>
  <c r="AB107" i="4" s="1"/>
  <c r="G106" i="4"/>
  <c r="H106" i="4" s="1"/>
  <c r="BR105" i="4"/>
  <c r="BQ105" i="4"/>
  <c r="BP105" i="4"/>
  <c r="BG105" i="4"/>
  <c r="BF105" i="4"/>
  <c r="BE105" i="4"/>
  <c r="AV105" i="4"/>
  <c r="AU105" i="4"/>
  <c r="AT105" i="4"/>
  <c r="U105" i="4"/>
  <c r="R105" i="4"/>
  <c r="G105" i="4"/>
  <c r="H105" i="4" s="1"/>
  <c r="BR104" i="4"/>
  <c r="BQ104" i="4"/>
  <c r="BP104" i="4"/>
  <c r="BG104" i="4"/>
  <c r="BF104" i="4"/>
  <c r="BE104" i="4"/>
  <c r="AV104" i="4"/>
  <c r="AU104" i="4"/>
  <c r="AT104" i="4"/>
  <c r="U104" i="4"/>
  <c r="R104" i="4"/>
  <c r="Y105" i="4" s="1"/>
  <c r="Z105" i="4" s="1"/>
  <c r="G104" i="4"/>
  <c r="H104" i="4" s="1"/>
  <c r="BR103" i="4"/>
  <c r="BQ103" i="4"/>
  <c r="BP103" i="4"/>
  <c r="BG103" i="4"/>
  <c r="BF103" i="4"/>
  <c r="BE103" i="4"/>
  <c r="AV103" i="4"/>
  <c r="AU103" i="4"/>
  <c r="AT103" i="4"/>
  <c r="U103" i="4"/>
  <c r="R103" i="4"/>
  <c r="AC104" i="4" s="1"/>
  <c r="AB104" i="4" s="1"/>
  <c r="G103" i="4"/>
  <c r="H103" i="4" s="1"/>
  <c r="BR102" i="4"/>
  <c r="BQ102" i="4"/>
  <c r="BP102" i="4"/>
  <c r="BG102" i="4"/>
  <c r="BF102" i="4"/>
  <c r="BE102" i="4"/>
  <c r="AV102" i="4"/>
  <c r="AU102" i="4"/>
  <c r="AT102" i="4"/>
  <c r="U102" i="4"/>
  <c r="R102" i="4"/>
  <c r="G102" i="4"/>
  <c r="H102" i="4" s="1"/>
  <c r="BR101" i="4"/>
  <c r="BQ101" i="4"/>
  <c r="BP101" i="4"/>
  <c r="BG101" i="4"/>
  <c r="BF101" i="4"/>
  <c r="BE101" i="4"/>
  <c r="AV101" i="4"/>
  <c r="AU101" i="4"/>
  <c r="AT101" i="4"/>
  <c r="U101" i="4"/>
  <c r="R101" i="4"/>
  <c r="Y102" i="4" s="1"/>
  <c r="G101" i="4"/>
  <c r="H101" i="4" s="1"/>
  <c r="BR100" i="4"/>
  <c r="BQ100" i="4"/>
  <c r="BP100" i="4"/>
  <c r="BG100" i="4"/>
  <c r="BF100" i="4"/>
  <c r="BE100" i="4"/>
  <c r="AV100" i="4"/>
  <c r="AU100" i="4"/>
  <c r="AT100" i="4"/>
  <c r="U100" i="4"/>
  <c r="R100" i="4"/>
  <c r="AC101" i="4" s="1"/>
  <c r="AB101" i="4" s="1"/>
  <c r="G100" i="4"/>
  <c r="H100" i="4" s="1"/>
  <c r="BR99" i="4"/>
  <c r="BQ99" i="4"/>
  <c r="BP99" i="4"/>
  <c r="BG99" i="4"/>
  <c r="BF99" i="4"/>
  <c r="BE99" i="4"/>
  <c r="AV99" i="4"/>
  <c r="AU99" i="4"/>
  <c r="AT99" i="4"/>
  <c r="U99" i="4"/>
  <c r="R99" i="4"/>
  <c r="G99" i="4"/>
  <c r="H99" i="4" s="1"/>
  <c r="BR98" i="4"/>
  <c r="BQ98" i="4"/>
  <c r="BP98" i="4"/>
  <c r="BG98" i="4"/>
  <c r="BF98" i="4"/>
  <c r="BE98" i="4"/>
  <c r="AV98" i="4"/>
  <c r="AU98" i="4"/>
  <c r="AT98" i="4"/>
  <c r="U98" i="4"/>
  <c r="R98" i="4"/>
  <c r="G98" i="4"/>
  <c r="H98" i="4" s="1"/>
  <c r="BQ97" i="4"/>
  <c r="BP97" i="4"/>
  <c r="BF97" i="4"/>
  <c r="BE97" i="4"/>
  <c r="AU97" i="4"/>
  <c r="AT97" i="4"/>
  <c r="U97" i="4"/>
  <c r="R97" i="4"/>
  <c r="G97" i="4"/>
  <c r="H97" i="4" s="1"/>
  <c r="BQ96" i="4"/>
  <c r="BP96" i="4"/>
  <c r="BF96" i="4"/>
  <c r="BE96" i="4"/>
  <c r="AU96" i="4"/>
  <c r="AT96" i="4"/>
  <c r="U96" i="4"/>
  <c r="R96" i="4"/>
  <c r="G96" i="4"/>
  <c r="H96" i="4" s="1"/>
  <c r="BQ95" i="4"/>
  <c r="BP95" i="4"/>
  <c r="BR94" i="4" s="1"/>
  <c r="BF95" i="4"/>
  <c r="BE95" i="4"/>
  <c r="BG94" i="4" s="1"/>
  <c r="AU95" i="4"/>
  <c r="AT95" i="4"/>
  <c r="U95" i="4"/>
  <c r="R95" i="4"/>
  <c r="G95" i="4"/>
  <c r="H95" i="4" s="1"/>
  <c r="BQ94" i="4"/>
  <c r="BP94" i="4"/>
  <c r="BR93" i="4" s="1"/>
  <c r="BF94" i="4"/>
  <c r="BE94" i="4"/>
  <c r="BG93" i="4" s="1"/>
  <c r="AU94" i="4"/>
  <c r="AT94" i="4"/>
  <c r="U94" i="4"/>
  <c r="R94" i="4"/>
  <c r="G94" i="4"/>
  <c r="H94" i="4" s="1"/>
  <c r="BQ93" i="4"/>
  <c r="BP93" i="4"/>
  <c r="BR92" i="4" s="1"/>
  <c r="BF93" i="4"/>
  <c r="BE93" i="4"/>
  <c r="BG92" i="4" s="1"/>
  <c r="AU93" i="4"/>
  <c r="AT93" i="4"/>
  <c r="U93" i="4"/>
  <c r="R93" i="4"/>
  <c r="G93" i="4"/>
  <c r="H93" i="4" s="1"/>
  <c r="BQ92" i="4"/>
  <c r="BP92" i="4"/>
  <c r="BR91" i="4" s="1"/>
  <c r="BF92" i="4"/>
  <c r="BE92" i="4"/>
  <c r="BG91" i="4" s="1"/>
  <c r="AU92" i="4"/>
  <c r="AT92" i="4"/>
  <c r="AV91" i="4" s="1"/>
  <c r="U92" i="4"/>
  <c r="R92" i="4"/>
  <c r="G92" i="4"/>
  <c r="H92" i="4" s="1"/>
  <c r="BQ91" i="4"/>
  <c r="BP91" i="4"/>
  <c r="BR90" i="4" s="1"/>
  <c r="BF91" i="4"/>
  <c r="BE91" i="4"/>
  <c r="BG90" i="4" s="1"/>
  <c r="AU91" i="4"/>
  <c r="AT91" i="4"/>
  <c r="U91" i="4"/>
  <c r="R91" i="4"/>
  <c r="G91" i="4"/>
  <c r="H91" i="4" s="1"/>
  <c r="BQ90" i="4"/>
  <c r="BP90" i="4"/>
  <c r="BR89" i="4" s="1"/>
  <c r="BF90" i="4"/>
  <c r="BE90" i="4"/>
  <c r="BG89" i="4" s="1"/>
  <c r="AU90" i="4"/>
  <c r="AT90" i="4"/>
  <c r="U90" i="4"/>
  <c r="R90" i="4"/>
  <c r="G90" i="4"/>
  <c r="H90" i="4" s="1"/>
  <c r="BQ89" i="4"/>
  <c r="BP89" i="4"/>
  <c r="BR88" i="4" s="1"/>
  <c r="BF89" i="4"/>
  <c r="BE89" i="4"/>
  <c r="BG88" i="4" s="1"/>
  <c r="AU89" i="4"/>
  <c r="AT89" i="4"/>
  <c r="AV88" i="4" s="1"/>
  <c r="U89" i="4"/>
  <c r="R89" i="4"/>
  <c r="G89" i="4"/>
  <c r="H89" i="4" s="1"/>
  <c r="BQ88" i="4"/>
  <c r="BP88" i="4"/>
  <c r="BR87" i="4" s="1"/>
  <c r="BF88" i="4"/>
  <c r="BE88" i="4"/>
  <c r="BG87" i="4" s="1"/>
  <c r="AU88" i="4"/>
  <c r="AT88" i="4"/>
  <c r="U88" i="4"/>
  <c r="R88" i="4"/>
  <c r="G88" i="4"/>
  <c r="H88" i="4" s="1"/>
  <c r="BQ87" i="4"/>
  <c r="BP87" i="4"/>
  <c r="BR86" i="4" s="1"/>
  <c r="BF87" i="4"/>
  <c r="BE87" i="4"/>
  <c r="BG86" i="4" s="1"/>
  <c r="AU87" i="4"/>
  <c r="AT87" i="4"/>
  <c r="AV86" i="4" s="1"/>
  <c r="U87" i="4"/>
  <c r="R87" i="4"/>
  <c r="G87" i="4"/>
  <c r="H87" i="4" s="1"/>
  <c r="BQ86" i="4"/>
  <c r="BP86" i="4"/>
  <c r="BR85" i="4" s="1"/>
  <c r="BF86" i="4"/>
  <c r="BE86" i="4"/>
  <c r="BG85" i="4" s="1"/>
  <c r="AU86" i="4"/>
  <c r="AT86" i="4"/>
  <c r="AV85" i="4" s="1"/>
  <c r="U86" i="4"/>
  <c r="R86" i="4"/>
  <c r="G86" i="4"/>
  <c r="H86" i="4" s="1"/>
  <c r="BQ85" i="4"/>
  <c r="BP85" i="4"/>
  <c r="BR84" i="4" s="1"/>
  <c r="BF85" i="4"/>
  <c r="BE85" i="4"/>
  <c r="BG84" i="4" s="1"/>
  <c r="AU85" i="4"/>
  <c r="AT85" i="4"/>
  <c r="U85" i="4"/>
  <c r="R85" i="4"/>
  <c r="G85" i="4"/>
  <c r="H85" i="4" s="1"/>
  <c r="BQ84" i="4"/>
  <c r="BP84" i="4"/>
  <c r="BR83" i="4" s="1"/>
  <c r="BF84" i="4"/>
  <c r="BE84" i="4"/>
  <c r="BG83" i="4" s="1"/>
  <c r="AU84" i="4"/>
  <c r="AT84" i="4"/>
  <c r="U84" i="4"/>
  <c r="R84" i="4"/>
  <c r="G84" i="4"/>
  <c r="H84" i="4" s="1"/>
  <c r="BQ83" i="4"/>
  <c r="BP83" i="4"/>
  <c r="BR82" i="4" s="1"/>
  <c r="BF83" i="4"/>
  <c r="BE83" i="4"/>
  <c r="AU83" i="4"/>
  <c r="AT83" i="4"/>
  <c r="AV82" i="4" s="1"/>
  <c r="U83" i="4"/>
  <c r="R83" i="4"/>
  <c r="G83" i="4"/>
  <c r="H83" i="4" s="1"/>
  <c r="BQ82" i="4"/>
  <c r="BP82" i="4"/>
  <c r="BR81" i="4" s="1"/>
  <c r="BF82" i="4"/>
  <c r="BE82" i="4"/>
  <c r="BG81" i="4" s="1"/>
  <c r="AU82" i="4"/>
  <c r="AT82" i="4"/>
  <c r="U82" i="4"/>
  <c r="R82" i="4"/>
  <c r="G82" i="4"/>
  <c r="H82" i="4" s="1"/>
  <c r="BQ81" i="4"/>
  <c r="BP81" i="4"/>
  <c r="BR80" i="4" s="1"/>
  <c r="BF81" i="4"/>
  <c r="BE81" i="4"/>
  <c r="BG80" i="4" s="1"/>
  <c r="AU81" i="4"/>
  <c r="AT81" i="4"/>
  <c r="U81" i="4"/>
  <c r="R81" i="4"/>
  <c r="G81" i="4"/>
  <c r="H81" i="4" s="1"/>
  <c r="BQ80" i="4"/>
  <c r="BP80" i="4"/>
  <c r="BR79" i="4" s="1"/>
  <c r="BF80" i="4"/>
  <c r="BE80" i="4"/>
  <c r="BG79" i="4" s="1"/>
  <c r="AU80" i="4"/>
  <c r="AT80" i="4"/>
  <c r="U80" i="4"/>
  <c r="R80" i="4"/>
  <c r="G80" i="4"/>
  <c r="H80" i="4" s="1"/>
  <c r="BQ79" i="4"/>
  <c r="BP79" i="4"/>
  <c r="BR78" i="4" s="1"/>
  <c r="BF79" i="4"/>
  <c r="BE79" i="4"/>
  <c r="BG78" i="4" s="1"/>
  <c r="AU79" i="4"/>
  <c r="AT79" i="4"/>
  <c r="U79" i="4"/>
  <c r="R79" i="4"/>
  <c r="G79" i="4"/>
  <c r="H79" i="4" s="1"/>
  <c r="BQ78" i="4"/>
  <c r="BP78" i="4"/>
  <c r="BR77" i="4" s="1"/>
  <c r="BF78" i="4"/>
  <c r="BE78" i="4"/>
  <c r="BG77" i="4" s="1"/>
  <c r="AU78" i="4"/>
  <c r="AT78" i="4"/>
  <c r="U78" i="4"/>
  <c r="R78" i="4"/>
  <c r="G78" i="4"/>
  <c r="H78" i="4" s="1"/>
  <c r="BQ77" i="4"/>
  <c r="BP77" i="4"/>
  <c r="BR76" i="4" s="1"/>
  <c r="BF77" i="4"/>
  <c r="BE77" i="4"/>
  <c r="BG76" i="4" s="1"/>
  <c r="AU77" i="4"/>
  <c r="AT77" i="4"/>
  <c r="AV76" i="4" s="1"/>
  <c r="U77" i="4"/>
  <c r="R77" i="4"/>
  <c r="G77" i="4"/>
  <c r="H77" i="4" s="1"/>
  <c r="BQ76" i="4"/>
  <c r="BP76" i="4"/>
  <c r="BR75" i="4" s="1"/>
  <c r="BF76" i="4"/>
  <c r="BE76" i="4"/>
  <c r="BG75" i="4" s="1"/>
  <c r="AU76" i="4"/>
  <c r="AT76" i="4"/>
  <c r="U76" i="4"/>
  <c r="R76" i="4"/>
  <c r="G76" i="4"/>
  <c r="H76" i="4" s="1"/>
  <c r="BQ75" i="4"/>
  <c r="BP75" i="4"/>
  <c r="BR74" i="4" s="1"/>
  <c r="BF75" i="4"/>
  <c r="BE75" i="4"/>
  <c r="BG74" i="4" s="1"/>
  <c r="AU75" i="4"/>
  <c r="AT75" i="4"/>
  <c r="AV74" i="4" s="1"/>
  <c r="U75" i="4"/>
  <c r="R75" i="4"/>
  <c r="G75" i="4"/>
  <c r="H75" i="4" s="1"/>
  <c r="BQ74" i="4"/>
  <c r="BP74" i="4"/>
  <c r="BR73" i="4" s="1"/>
  <c r="BF74" i="4"/>
  <c r="BE74" i="4"/>
  <c r="BG73" i="4" s="1"/>
  <c r="AU74" i="4"/>
  <c r="AT74" i="4"/>
  <c r="AV73" i="4" s="1"/>
  <c r="U74" i="4"/>
  <c r="R74" i="4"/>
  <c r="G74" i="4"/>
  <c r="H74" i="4" s="1"/>
  <c r="BQ73" i="4"/>
  <c r="BP73" i="4"/>
  <c r="BR72" i="4" s="1"/>
  <c r="BF73" i="4"/>
  <c r="BE73" i="4"/>
  <c r="BG72" i="4" s="1"/>
  <c r="AU73" i="4"/>
  <c r="AT73" i="4"/>
  <c r="AV72" i="4" s="1"/>
  <c r="U73" i="4"/>
  <c r="R73" i="4"/>
  <c r="G73" i="4"/>
  <c r="H73" i="4" s="1"/>
  <c r="BQ72" i="4"/>
  <c r="BP72" i="4"/>
  <c r="BR71" i="4" s="1"/>
  <c r="BF72" i="4"/>
  <c r="BE72" i="4"/>
  <c r="BG71" i="4" s="1"/>
  <c r="AU72" i="4"/>
  <c r="AT72" i="4"/>
  <c r="AV71" i="4" s="1"/>
  <c r="U72" i="4"/>
  <c r="R72" i="4"/>
  <c r="F72" i="4"/>
  <c r="G72" i="4" s="1"/>
  <c r="H72" i="4" s="1"/>
  <c r="BQ71" i="4"/>
  <c r="BP71" i="4"/>
  <c r="BR70" i="4" s="1"/>
  <c r="BF71" i="4"/>
  <c r="BE71" i="4"/>
  <c r="BG70" i="4" s="1"/>
  <c r="AU71" i="4"/>
  <c r="AT71" i="4"/>
  <c r="U71" i="4"/>
  <c r="R71" i="4"/>
  <c r="G71" i="4"/>
  <c r="H71" i="4" s="1"/>
  <c r="BQ70" i="4"/>
  <c r="BP70" i="4"/>
  <c r="BR69" i="4" s="1"/>
  <c r="BF70" i="4"/>
  <c r="BE70" i="4"/>
  <c r="BG69" i="4" s="1"/>
  <c r="AU70" i="4"/>
  <c r="AT70" i="4"/>
  <c r="U70" i="4"/>
  <c r="R70" i="4"/>
  <c r="G70" i="4"/>
  <c r="H70" i="4" s="1"/>
  <c r="BQ69" i="4"/>
  <c r="BP69" i="4"/>
  <c r="BR68" i="4" s="1"/>
  <c r="BF69" i="4"/>
  <c r="BE69" i="4"/>
  <c r="BG68" i="4" s="1"/>
  <c r="AU69" i="4"/>
  <c r="AT69" i="4"/>
  <c r="AV68" i="4" s="1"/>
  <c r="U69" i="4"/>
  <c r="R69" i="4"/>
  <c r="G69" i="4"/>
  <c r="H69" i="4" s="1"/>
  <c r="BQ68" i="4"/>
  <c r="BP68" i="4"/>
  <c r="BR67" i="4" s="1"/>
  <c r="BF68" i="4"/>
  <c r="BE68" i="4"/>
  <c r="BG67" i="4" s="1"/>
  <c r="AU68" i="4"/>
  <c r="AT68" i="4"/>
  <c r="U68" i="4"/>
  <c r="R68" i="4"/>
  <c r="G68" i="4"/>
  <c r="H68" i="4" s="1"/>
  <c r="BQ67" i="4"/>
  <c r="BP67" i="4"/>
  <c r="BR66" i="4" s="1"/>
  <c r="BF67" i="4"/>
  <c r="BE67" i="4"/>
  <c r="BG66" i="4" s="1"/>
  <c r="AU67" i="4"/>
  <c r="AT67" i="4"/>
  <c r="U67" i="4"/>
  <c r="R67" i="4"/>
  <c r="G67" i="4"/>
  <c r="H67" i="4" s="1"/>
  <c r="BQ66" i="4"/>
  <c r="BP66" i="4"/>
  <c r="BR65" i="4" s="1"/>
  <c r="BF66" i="4"/>
  <c r="BE66" i="4"/>
  <c r="AU66" i="4"/>
  <c r="AT66" i="4"/>
  <c r="AV65" i="4" s="1"/>
  <c r="U66" i="4"/>
  <c r="R66" i="4"/>
  <c r="G66" i="4"/>
  <c r="H66" i="4" s="1"/>
  <c r="BQ65" i="4"/>
  <c r="BP65" i="4"/>
  <c r="BR64" i="4" s="1"/>
  <c r="BF65" i="4"/>
  <c r="BE65" i="4"/>
  <c r="BG64" i="4" s="1"/>
  <c r="AU65" i="4"/>
  <c r="AT65" i="4"/>
  <c r="U65" i="4"/>
  <c r="R65" i="4"/>
  <c r="G65" i="4"/>
  <c r="H65" i="4" s="1"/>
  <c r="BQ64" i="4"/>
  <c r="BP64" i="4"/>
  <c r="BR63" i="4" s="1"/>
  <c r="BF64" i="4"/>
  <c r="BE64" i="4"/>
  <c r="BG63" i="4" s="1"/>
  <c r="AU64" i="4"/>
  <c r="AT64" i="4"/>
  <c r="AV63" i="4" s="1"/>
  <c r="U64" i="4"/>
  <c r="R64" i="4"/>
  <c r="G64" i="4"/>
  <c r="H64" i="4" s="1"/>
  <c r="BQ63" i="4"/>
  <c r="BP63" i="4"/>
  <c r="BR62" i="4" s="1"/>
  <c r="BF63" i="4"/>
  <c r="BE63" i="4"/>
  <c r="BG62" i="4" s="1"/>
  <c r="AU63" i="4"/>
  <c r="AT63" i="4"/>
  <c r="AV62" i="4" s="1"/>
  <c r="U63" i="4"/>
  <c r="R63" i="4"/>
  <c r="G63" i="4"/>
  <c r="H63" i="4" s="1"/>
  <c r="BQ62" i="4"/>
  <c r="BP62" i="4"/>
  <c r="BR61" i="4" s="1"/>
  <c r="BF62" i="4"/>
  <c r="BE62" i="4"/>
  <c r="BG61" i="4" s="1"/>
  <c r="AU62" i="4"/>
  <c r="AT62" i="4"/>
  <c r="U62" i="4"/>
  <c r="R62" i="4"/>
  <c r="G62" i="4"/>
  <c r="H62" i="4" s="1"/>
  <c r="BQ61" i="4"/>
  <c r="BP61" i="4"/>
  <c r="BR60" i="4" s="1"/>
  <c r="BF61" i="4"/>
  <c r="BE61" i="4"/>
  <c r="AU61" i="4"/>
  <c r="AT61" i="4"/>
  <c r="AV60" i="4" s="1"/>
  <c r="U61" i="4"/>
  <c r="R61" i="4"/>
  <c r="G61" i="4"/>
  <c r="H61" i="4" s="1"/>
  <c r="BQ60" i="4"/>
  <c r="BP60" i="4"/>
  <c r="BR59" i="4" s="1"/>
  <c r="BF60" i="4"/>
  <c r="BE60" i="4"/>
  <c r="BG59" i="4" s="1"/>
  <c r="AU60" i="4"/>
  <c r="AT60" i="4"/>
  <c r="U60" i="4"/>
  <c r="R60" i="4"/>
  <c r="G60" i="4"/>
  <c r="H60" i="4" s="1"/>
  <c r="BQ59" i="4"/>
  <c r="BP59" i="4"/>
  <c r="BR58" i="4" s="1"/>
  <c r="BF59" i="4"/>
  <c r="BE59" i="4"/>
  <c r="BG58" i="4" s="1"/>
  <c r="AU59" i="4"/>
  <c r="AT59" i="4"/>
  <c r="AV58" i="4" s="1"/>
  <c r="U59" i="4"/>
  <c r="R59" i="4"/>
  <c r="G59" i="4"/>
  <c r="H59" i="4" s="1"/>
  <c r="BQ58" i="4"/>
  <c r="BP58" i="4"/>
  <c r="BR57" i="4" s="1"/>
  <c r="BF58" i="4"/>
  <c r="BE58" i="4"/>
  <c r="AU58" i="4"/>
  <c r="AT58" i="4"/>
  <c r="AV57" i="4" s="1"/>
  <c r="U58" i="4"/>
  <c r="R58" i="4"/>
  <c r="G58" i="4"/>
  <c r="H58" i="4" s="1"/>
  <c r="BQ57" i="4"/>
  <c r="BP57" i="4"/>
  <c r="BR56" i="4" s="1"/>
  <c r="BF57" i="4"/>
  <c r="BE57" i="4"/>
  <c r="BG56" i="4" s="1"/>
  <c r="AU57" i="4"/>
  <c r="AT57" i="4"/>
  <c r="U57" i="4"/>
  <c r="R57" i="4"/>
  <c r="G57" i="4"/>
  <c r="H57" i="4" s="1"/>
  <c r="BQ56" i="4"/>
  <c r="BP56" i="4"/>
  <c r="BR55" i="4" s="1"/>
  <c r="BF56" i="4"/>
  <c r="BE56" i="4"/>
  <c r="BG55" i="4" s="1"/>
  <c r="AU56" i="4"/>
  <c r="AT56" i="4"/>
  <c r="AV55" i="4" s="1"/>
  <c r="U56" i="4"/>
  <c r="R56" i="4"/>
  <c r="G56" i="4"/>
  <c r="H56" i="4" s="1"/>
  <c r="BQ55" i="4"/>
  <c r="BP55" i="4"/>
  <c r="BR54" i="4" s="1"/>
  <c r="BF55" i="4"/>
  <c r="BE55" i="4"/>
  <c r="AU55" i="4"/>
  <c r="AT55" i="4"/>
  <c r="AV54" i="4" s="1"/>
  <c r="U55" i="4"/>
  <c r="R55" i="4"/>
  <c r="G55" i="4"/>
  <c r="H55" i="4" s="1"/>
  <c r="BQ54" i="4"/>
  <c r="BP54" i="4"/>
  <c r="BR53" i="4" s="1"/>
  <c r="BF54" i="4"/>
  <c r="BE54" i="4"/>
  <c r="BG53" i="4" s="1"/>
  <c r="AU54" i="4"/>
  <c r="AT54" i="4"/>
  <c r="U54" i="4"/>
  <c r="R54" i="4"/>
  <c r="G54" i="4"/>
  <c r="H54" i="4" s="1"/>
  <c r="BQ53" i="4"/>
  <c r="BP53" i="4"/>
  <c r="BR52" i="4" s="1"/>
  <c r="BF53" i="4"/>
  <c r="BE53" i="4"/>
  <c r="AU53" i="4"/>
  <c r="AT53" i="4"/>
  <c r="AV52" i="4" s="1"/>
  <c r="U53" i="4"/>
  <c r="R53" i="4"/>
  <c r="G53" i="4"/>
  <c r="H53" i="4" s="1"/>
  <c r="BQ52" i="4"/>
  <c r="BP52" i="4"/>
  <c r="BF52" i="4"/>
  <c r="BE52" i="4"/>
  <c r="BG51" i="4" s="1"/>
  <c r="AU52" i="4"/>
  <c r="AT52" i="4"/>
  <c r="U52" i="4"/>
  <c r="R52" i="4"/>
  <c r="G52" i="4"/>
  <c r="H52" i="4" s="1"/>
  <c r="BQ51" i="4"/>
  <c r="BP51" i="4"/>
  <c r="BR50" i="4" s="1"/>
  <c r="BF51" i="4"/>
  <c r="BE51" i="4"/>
  <c r="BG50" i="4" s="1"/>
  <c r="AU51" i="4"/>
  <c r="AT51" i="4"/>
  <c r="AV50" i="4" s="1"/>
  <c r="U51" i="4"/>
  <c r="R51" i="4"/>
  <c r="G51" i="4"/>
  <c r="H51" i="4" s="1"/>
  <c r="BQ50" i="4"/>
  <c r="BP50" i="4"/>
  <c r="BR49" i="4" s="1"/>
  <c r="BF50" i="4"/>
  <c r="BE50" i="4"/>
  <c r="AU50" i="4"/>
  <c r="AT50" i="4"/>
  <c r="AV49" i="4" s="1"/>
  <c r="U50" i="4"/>
  <c r="R50" i="4"/>
  <c r="G50" i="4"/>
  <c r="H50" i="4" s="1"/>
  <c r="BQ49" i="4"/>
  <c r="BP49" i="4"/>
  <c r="BR48" i="4" s="1"/>
  <c r="BF49" i="4"/>
  <c r="BE49" i="4"/>
  <c r="BG48" i="4" s="1"/>
  <c r="AU49" i="4"/>
  <c r="AT49" i="4"/>
  <c r="U49" i="4"/>
  <c r="R49" i="4"/>
  <c r="G49" i="4"/>
  <c r="H49" i="4" s="1"/>
  <c r="BQ48" i="4"/>
  <c r="BP48" i="4"/>
  <c r="BR47" i="4" s="1"/>
  <c r="BF48" i="4"/>
  <c r="BE48" i="4"/>
  <c r="BG47" i="4" s="1"/>
  <c r="AU48" i="4"/>
  <c r="AT48" i="4"/>
  <c r="AV47" i="4" s="1"/>
  <c r="U48" i="4"/>
  <c r="R48" i="4"/>
  <c r="G48" i="4"/>
  <c r="H48" i="4" s="1"/>
  <c r="BQ47" i="4"/>
  <c r="BP47" i="4"/>
  <c r="BR46" i="4" s="1"/>
  <c r="BF47" i="4"/>
  <c r="BE47" i="4"/>
  <c r="AU47" i="4"/>
  <c r="AT47" i="4"/>
  <c r="AV46" i="4" s="1"/>
  <c r="U47" i="4"/>
  <c r="R47" i="4"/>
  <c r="G47" i="4"/>
  <c r="H47" i="4" s="1"/>
  <c r="BQ46" i="4"/>
  <c r="BP46" i="4"/>
  <c r="BR45" i="4" s="1"/>
  <c r="BF46" i="4"/>
  <c r="BE46" i="4"/>
  <c r="BG45" i="4" s="1"/>
  <c r="AU46" i="4"/>
  <c r="AT46" i="4"/>
  <c r="AV45" i="4" s="1"/>
  <c r="U46" i="4"/>
  <c r="R46" i="4"/>
  <c r="G46" i="4"/>
  <c r="H46" i="4" s="1"/>
  <c r="BQ45" i="4"/>
  <c r="BP45" i="4"/>
  <c r="BR44" i="4" s="1"/>
  <c r="BF45" i="4"/>
  <c r="BE45" i="4"/>
  <c r="BG43" i="4" s="1"/>
  <c r="AU45" i="4"/>
  <c r="AT45" i="4"/>
  <c r="AV44" i="4" s="1"/>
  <c r="U45" i="4"/>
  <c r="R45" i="4"/>
  <c r="G45" i="4"/>
  <c r="H45" i="4" s="1"/>
  <c r="BQ44" i="4"/>
  <c r="BP44" i="4"/>
  <c r="BR42" i="4" s="1"/>
  <c r="BF44" i="4"/>
  <c r="BE44" i="4"/>
  <c r="BG42" i="4" s="1"/>
  <c r="AU44" i="4"/>
  <c r="AT44" i="4"/>
  <c r="AV42" i="4" s="1"/>
  <c r="U44" i="4"/>
  <c r="R44" i="4"/>
  <c r="G44" i="4"/>
  <c r="H44" i="4" s="1"/>
  <c r="BQ43" i="4"/>
  <c r="BP43" i="4"/>
  <c r="BF43" i="4"/>
  <c r="BE43" i="4"/>
  <c r="AU43" i="4"/>
  <c r="AT43" i="4"/>
  <c r="U43" i="4"/>
  <c r="R43" i="4"/>
  <c r="G43" i="4"/>
  <c r="H43" i="4" s="1"/>
  <c r="BQ42" i="4"/>
  <c r="BP42" i="4"/>
  <c r="BR41" i="4" s="1"/>
  <c r="BF42" i="4"/>
  <c r="BE42" i="4"/>
  <c r="BG41" i="4" s="1"/>
  <c r="AU42" i="4"/>
  <c r="AT42" i="4"/>
  <c r="U42" i="4"/>
  <c r="R42" i="4"/>
  <c r="G42" i="4"/>
  <c r="H42" i="4" s="1"/>
  <c r="BQ41" i="4"/>
  <c r="BP41" i="4"/>
  <c r="BR40" i="4" s="1"/>
  <c r="BF41" i="4"/>
  <c r="BE41" i="4"/>
  <c r="BG40" i="4" s="1"/>
  <c r="AU41" i="4"/>
  <c r="AT41" i="4"/>
  <c r="AV40" i="4" s="1"/>
  <c r="U41" i="4"/>
  <c r="R41" i="4"/>
  <c r="G41" i="4"/>
  <c r="H41" i="4" s="1"/>
  <c r="BQ40" i="4"/>
  <c r="BP40" i="4"/>
  <c r="BR39" i="4" s="1"/>
  <c r="BF40" i="4"/>
  <c r="BE40" i="4"/>
  <c r="BG39" i="4" s="1"/>
  <c r="AU40" i="4"/>
  <c r="AT40" i="4"/>
  <c r="AV39" i="4" s="1"/>
  <c r="U40" i="4"/>
  <c r="R40" i="4"/>
  <c r="G40" i="4"/>
  <c r="H40" i="4" s="1"/>
  <c r="BQ39" i="4"/>
  <c r="BP39" i="4"/>
  <c r="BR38" i="4" s="1"/>
  <c r="BF39" i="4"/>
  <c r="BE39" i="4"/>
  <c r="BG38" i="4" s="1"/>
  <c r="AU39" i="4"/>
  <c r="AT39" i="4"/>
  <c r="U39" i="4"/>
  <c r="R39" i="4"/>
  <c r="G39" i="4"/>
  <c r="H39" i="4" s="1"/>
  <c r="BQ38" i="4"/>
  <c r="BP38" i="4"/>
  <c r="BR37" i="4" s="1"/>
  <c r="BF38" i="4"/>
  <c r="BE38" i="4"/>
  <c r="BG37" i="4" s="1"/>
  <c r="AU38" i="4"/>
  <c r="AT38" i="4"/>
  <c r="AV37" i="4" s="1"/>
  <c r="U38" i="4"/>
  <c r="R38" i="4"/>
  <c r="G38" i="4"/>
  <c r="H38" i="4" s="1"/>
  <c r="BQ37" i="4"/>
  <c r="BP37" i="4"/>
  <c r="BR36" i="4" s="1"/>
  <c r="BF37" i="4"/>
  <c r="BE37" i="4"/>
  <c r="AU37" i="4"/>
  <c r="AT37" i="4"/>
  <c r="AV36" i="4" s="1"/>
  <c r="U37" i="4"/>
  <c r="R37" i="4"/>
  <c r="G37" i="4"/>
  <c r="H37" i="4" s="1"/>
  <c r="BQ36" i="4"/>
  <c r="BP36" i="4"/>
  <c r="BF36" i="4"/>
  <c r="BE36" i="4"/>
  <c r="AU36" i="4"/>
  <c r="AT36" i="4"/>
  <c r="AC36" i="4"/>
  <c r="AB36" i="4" s="1"/>
  <c r="Y36" i="4"/>
  <c r="AA36" i="4" s="1"/>
  <c r="U36" i="4"/>
  <c r="R36" i="4"/>
  <c r="G36" i="4"/>
  <c r="H36" i="4" s="1"/>
  <c r="BR35" i="4"/>
  <c r="BQ35" i="4"/>
  <c r="BP35" i="4"/>
  <c r="BG35" i="4"/>
  <c r="BF35" i="4"/>
  <c r="BE35" i="4"/>
  <c r="AV35" i="4"/>
  <c r="AU35" i="4"/>
  <c r="AT35" i="4"/>
  <c r="U35" i="4"/>
  <c r="R35" i="4"/>
  <c r="G35" i="4"/>
  <c r="H35" i="4" s="1"/>
  <c r="BR34" i="4"/>
  <c r="BQ34" i="4"/>
  <c r="BP34" i="4"/>
  <c r="BR33" i="4" s="1"/>
  <c r="BG34" i="4"/>
  <c r="BF34" i="4"/>
  <c r="BE34" i="4"/>
  <c r="BG33" i="4" s="1"/>
  <c r="AV34" i="4"/>
  <c r="AU34" i="4"/>
  <c r="AT34" i="4"/>
  <c r="U34" i="4"/>
  <c r="R34" i="4"/>
  <c r="G34" i="4"/>
  <c r="H34" i="4" s="1"/>
  <c r="BQ33" i="4"/>
  <c r="BP33" i="4"/>
  <c r="BR32" i="4" s="1"/>
  <c r="BF33" i="4"/>
  <c r="BE33" i="4"/>
  <c r="BG31" i="4" s="1"/>
  <c r="AU33" i="4"/>
  <c r="AT33" i="4"/>
  <c r="AV31" i="4" s="1"/>
  <c r="U33" i="4"/>
  <c r="R33" i="4"/>
  <c r="G33" i="4"/>
  <c r="H33" i="4" s="1"/>
  <c r="BQ32" i="4"/>
  <c r="BP32" i="4"/>
  <c r="BR29" i="4" s="1"/>
  <c r="BF32" i="4"/>
  <c r="BE32" i="4"/>
  <c r="BG29" i="4" s="1"/>
  <c r="AU32" i="4"/>
  <c r="AT32" i="4"/>
  <c r="AV30" i="4" s="1"/>
  <c r="U32" i="4"/>
  <c r="R32" i="4"/>
  <c r="G32" i="4"/>
  <c r="H32" i="4" s="1"/>
  <c r="BQ31" i="4"/>
  <c r="BP31" i="4"/>
  <c r="BF31" i="4"/>
  <c r="BE31" i="4"/>
  <c r="AU31" i="4"/>
  <c r="AT31" i="4"/>
  <c r="U31" i="4"/>
  <c r="R31" i="4"/>
  <c r="G31" i="4"/>
  <c r="H31" i="4" s="1"/>
  <c r="BQ30" i="4"/>
  <c r="BP30" i="4"/>
  <c r="BR27" i="4" s="1"/>
  <c r="BF30" i="4"/>
  <c r="BE30" i="4"/>
  <c r="BG27" i="4" s="1"/>
  <c r="AU30" i="4"/>
  <c r="AT30" i="4"/>
  <c r="AV28" i="4" s="1"/>
  <c r="U30" i="4"/>
  <c r="R30" i="4"/>
  <c r="G30" i="4"/>
  <c r="H30" i="4" s="1"/>
  <c r="BQ29" i="4"/>
  <c r="BP29" i="4"/>
  <c r="BF29" i="4"/>
  <c r="BE29" i="4"/>
  <c r="AU29" i="4"/>
  <c r="AT29" i="4"/>
  <c r="U29" i="4"/>
  <c r="R29" i="4"/>
  <c r="G29" i="4"/>
  <c r="H29" i="4" s="1"/>
  <c r="BQ28" i="4"/>
  <c r="BP28" i="4"/>
  <c r="BR25" i="4" s="1"/>
  <c r="BF28" i="4"/>
  <c r="BE28" i="4"/>
  <c r="BG26" i="4" s="1"/>
  <c r="AU28" i="4"/>
  <c r="AT28" i="4"/>
  <c r="AV25" i="4" s="1"/>
  <c r="U28" i="4"/>
  <c r="R28" i="4"/>
  <c r="G28" i="4"/>
  <c r="H28" i="4" s="1"/>
  <c r="BQ27" i="4"/>
  <c r="BP27" i="4"/>
  <c r="BF27" i="4"/>
  <c r="BE27" i="4"/>
  <c r="AU27" i="4"/>
  <c r="AT27" i="4"/>
  <c r="U27" i="4"/>
  <c r="R27" i="4"/>
  <c r="G27" i="4"/>
  <c r="H27" i="4" s="1"/>
  <c r="BQ26" i="4"/>
  <c r="BP26" i="4"/>
  <c r="BR23" i="4" s="1"/>
  <c r="BF26" i="4"/>
  <c r="BE26" i="4"/>
  <c r="BG23" i="4" s="1"/>
  <c r="AU26" i="4"/>
  <c r="AT26" i="4"/>
  <c r="U26" i="4"/>
  <c r="R26" i="4"/>
  <c r="G26" i="4"/>
  <c r="H26" i="4" s="1"/>
  <c r="BQ25" i="4"/>
  <c r="BP25" i="4"/>
  <c r="BF25" i="4"/>
  <c r="BE25" i="4"/>
  <c r="AU25" i="4"/>
  <c r="AT25" i="4"/>
  <c r="U25" i="4"/>
  <c r="R25" i="4"/>
  <c r="G25" i="4"/>
  <c r="H25" i="4" s="1"/>
  <c r="BQ24" i="4"/>
  <c r="BP24" i="4"/>
  <c r="BR22" i="4" s="1"/>
  <c r="BF24" i="4"/>
  <c r="BE24" i="4"/>
  <c r="BG22" i="4" s="1"/>
  <c r="AU24" i="4"/>
  <c r="AT24" i="4"/>
  <c r="AV22" i="4" s="1"/>
  <c r="U24" i="4"/>
  <c r="R24" i="4"/>
  <c r="G24" i="4"/>
  <c r="H24" i="4" s="1"/>
  <c r="BQ23" i="4"/>
  <c r="BP23" i="4"/>
  <c r="BF23" i="4"/>
  <c r="BE23" i="4"/>
  <c r="AU23" i="4"/>
  <c r="AT23" i="4"/>
  <c r="U23" i="4"/>
  <c r="R23" i="4"/>
  <c r="G23" i="4"/>
  <c r="H23" i="4" s="1"/>
  <c r="BQ22" i="4"/>
  <c r="BP22" i="4"/>
  <c r="BR21" i="4" s="1"/>
  <c r="BF22" i="4"/>
  <c r="BE22" i="4"/>
  <c r="BG21" i="4" s="1"/>
  <c r="AU22" i="4"/>
  <c r="AT22" i="4"/>
  <c r="AV21" i="4" s="1"/>
  <c r="U22" i="4"/>
  <c r="R22" i="4"/>
  <c r="G22" i="4"/>
  <c r="H22" i="4" s="1"/>
  <c r="BQ21" i="4"/>
  <c r="BP21" i="4"/>
  <c r="BR20" i="4" s="1"/>
  <c r="BF21" i="4"/>
  <c r="BE21" i="4"/>
  <c r="BG20" i="4" s="1"/>
  <c r="AU21" i="4"/>
  <c r="AT21" i="4"/>
  <c r="AV20" i="4" s="1"/>
  <c r="U21" i="4"/>
  <c r="R21" i="4"/>
  <c r="G21" i="4"/>
  <c r="H21" i="4" s="1"/>
  <c r="BQ20" i="4"/>
  <c r="BP20" i="4"/>
  <c r="BR19" i="4" s="1"/>
  <c r="BF20" i="4"/>
  <c r="BE20" i="4"/>
  <c r="BG19" i="4" s="1"/>
  <c r="AU20" i="4"/>
  <c r="AT20" i="4"/>
  <c r="AV19" i="4" s="1"/>
  <c r="U20" i="4"/>
  <c r="R20" i="4"/>
  <c r="G20" i="4"/>
  <c r="H20" i="4" s="1"/>
  <c r="BQ19" i="4"/>
  <c r="BP19" i="4"/>
  <c r="BR18" i="4" s="1"/>
  <c r="BF19" i="4"/>
  <c r="BE19" i="4"/>
  <c r="BG18" i="4" s="1"/>
  <c r="AU19" i="4"/>
  <c r="AT19" i="4"/>
  <c r="AV18" i="4" s="1"/>
  <c r="U19" i="4"/>
  <c r="R19" i="4"/>
  <c r="G19" i="4"/>
  <c r="H19" i="4" s="1"/>
  <c r="BQ18" i="4"/>
  <c r="BP18" i="4"/>
  <c r="BR17" i="4" s="1"/>
  <c r="BF18" i="4"/>
  <c r="BE18" i="4"/>
  <c r="AU18" i="4"/>
  <c r="AT18" i="4"/>
  <c r="AV17" i="4" s="1"/>
  <c r="U18" i="4"/>
  <c r="R18" i="4"/>
  <c r="G18" i="4"/>
  <c r="H18" i="4" s="1"/>
  <c r="BQ17" i="4"/>
  <c r="BP17" i="4"/>
  <c r="BR16" i="4" s="1"/>
  <c r="BF17" i="4"/>
  <c r="BE17" i="4"/>
  <c r="BG16" i="4" s="1"/>
  <c r="AU17" i="4"/>
  <c r="AT17" i="4"/>
  <c r="AV16" i="4" s="1"/>
  <c r="U17" i="4"/>
  <c r="R17" i="4"/>
  <c r="G17" i="4"/>
  <c r="H17" i="4" s="1"/>
  <c r="BQ16" i="4"/>
  <c r="BP16" i="4"/>
  <c r="BR15" i="4" s="1"/>
  <c r="BF16" i="4"/>
  <c r="BE16" i="4"/>
  <c r="AU16" i="4"/>
  <c r="AT16" i="4"/>
  <c r="AV15" i="4" s="1"/>
  <c r="U16" i="4"/>
  <c r="R16" i="4"/>
  <c r="G16" i="4"/>
  <c r="H16" i="4" s="1"/>
  <c r="BQ15" i="4"/>
  <c r="BP15" i="4"/>
  <c r="BR14" i="4" s="1"/>
  <c r="BF15" i="4"/>
  <c r="BE15" i="4"/>
  <c r="BG14" i="4" s="1"/>
  <c r="AU15" i="4"/>
  <c r="AT15" i="4"/>
  <c r="AV14" i="4" s="1"/>
  <c r="U15" i="4"/>
  <c r="R15" i="4"/>
  <c r="G15" i="4"/>
  <c r="H15" i="4" s="1"/>
  <c r="BQ14" i="4"/>
  <c r="BP14" i="4"/>
  <c r="BR13" i="4" s="1"/>
  <c r="BF14" i="4"/>
  <c r="BE14" i="4"/>
  <c r="AU14" i="4"/>
  <c r="AT14" i="4"/>
  <c r="AV13" i="4" s="1"/>
  <c r="U14" i="4"/>
  <c r="R14" i="4"/>
  <c r="G14" i="4"/>
  <c r="H14" i="4" s="1"/>
  <c r="BQ13" i="4"/>
  <c r="BP13" i="4"/>
  <c r="BR12" i="4" s="1"/>
  <c r="BF13" i="4"/>
  <c r="BE13" i="4"/>
  <c r="BG12" i="4" s="1"/>
  <c r="AU13" i="4"/>
  <c r="AT13" i="4"/>
  <c r="U13" i="4"/>
  <c r="R13" i="4"/>
  <c r="G13" i="4"/>
  <c r="H13" i="4" s="1"/>
  <c r="BQ12" i="4"/>
  <c r="BP12" i="4"/>
  <c r="BF12" i="4"/>
  <c r="BE12" i="4"/>
  <c r="BG10" i="4" s="1"/>
  <c r="AU12" i="4"/>
  <c r="AT12" i="4"/>
  <c r="AV11" i="4" s="1"/>
  <c r="U12" i="4"/>
  <c r="R12" i="4"/>
  <c r="G12" i="4"/>
  <c r="H12" i="4" s="1"/>
  <c r="BR11" i="4"/>
  <c r="BQ11" i="4"/>
  <c r="BP11" i="4"/>
  <c r="BF11" i="4"/>
  <c r="BE11" i="4"/>
  <c r="AU11" i="4"/>
  <c r="AT11" i="4"/>
  <c r="U11" i="4"/>
  <c r="R11" i="4"/>
  <c r="G11" i="4"/>
  <c r="H11" i="4" s="1"/>
  <c r="BR10" i="4"/>
  <c r="BQ10" i="4"/>
  <c r="BP10" i="4"/>
  <c r="BR9" i="4" s="1"/>
  <c r="BF10" i="4"/>
  <c r="BE10" i="4"/>
  <c r="BG9" i="4" s="1"/>
  <c r="AU10" i="4"/>
  <c r="AT10" i="4"/>
  <c r="U10" i="4"/>
  <c r="R10" i="4"/>
  <c r="G10" i="4"/>
  <c r="H10" i="4" s="1"/>
  <c r="BQ9" i="4"/>
  <c r="BP9" i="4"/>
  <c r="BR8" i="4" s="1"/>
  <c r="BF9" i="4"/>
  <c r="BE9" i="4"/>
  <c r="BG8" i="4" s="1"/>
  <c r="AU9" i="4"/>
  <c r="AT9" i="4"/>
  <c r="U9" i="4"/>
  <c r="R9" i="4"/>
  <c r="G9" i="4"/>
  <c r="H9" i="4" s="1"/>
  <c r="BQ8" i="4"/>
  <c r="BP8" i="4"/>
  <c r="BF8" i="4"/>
  <c r="BE8" i="4"/>
  <c r="AU8" i="4"/>
  <c r="AT8" i="4"/>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3" i="14"/>
  <c r="H210" i="14"/>
  <c r="B222" i="14"/>
  <c r="B221" i="14"/>
  <c r="AV95" i="4" l="1"/>
  <c r="BG28" i="4"/>
  <c r="I249" i="8"/>
  <c r="J249" i="8" s="1"/>
  <c r="BG95" i="4"/>
  <c r="AV10" i="4"/>
  <c r="BR28" i="4"/>
  <c r="BR43" i="4"/>
  <c r="BT121" i="4"/>
  <c r="BT135" i="4"/>
  <c r="BT136" i="4"/>
  <c r="BT22" i="4"/>
  <c r="BR95" i="4"/>
  <c r="BT111" i="4"/>
  <c r="BT112" i="4"/>
  <c r="BG24" i="4"/>
  <c r="BR51" i="4"/>
  <c r="BG96" i="4"/>
  <c r="AV96" i="4"/>
  <c r="BR96" i="4"/>
  <c r="BT97" i="4"/>
  <c r="BS95" i="4"/>
  <c r="BT91" i="4"/>
  <c r="I159" i="8"/>
  <c r="J159" i="8" s="1"/>
  <c r="I168" i="8"/>
  <c r="J168" i="8" s="1"/>
  <c r="BT18" i="4"/>
  <c r="AV27" i="4"/>
  <c r="BT61" i="4"/>
  <c r="BT132" i="4"/>
  <c r="BT71" i="4"/>
  <c r="AV43" i="4"/>
  <c r="AV26" i="4"/>
  <c r="BS122" i="4"/>
  <c r="BS153" i="4"/>
  <c r="BS157" i="4"/>
  <c r="Y92" i="4"/>
  <c r="AA92" i="4" s="1"/>
  <c r="Y93" i="4" s="1"/>
  <c r="Z93" i="4" s="1"/>
  <c r="BT33" i="4"/>
  <c r="AC149" i="4"/>
  <c r="AB149" i="4" s="1"/>
  <c r="BS11" i="4"/>
  <c r="BT26" i="4"/>
  <c r="BS34" i="4"/>
  <c r="BS35" i="4"/>
  <c r="BT69" i="4"/>
  <c r="BS134" i="4"/>
  <c r="BS10" i="4"/>
  <c r="BT24" i="4"/>
  <c r="BS123" i="4"/>
  <c r="BS76" i="4"/>
  <c r="BT98" i="4"/>
  <c r="BT99" i="4"/>
  <c r="BT10" i="4"/>
  <c r="BT73" i="4"/>
  <c r="BT38" i="4"/>
  <c r="Y44" i="4"/>
  <c r="Z44" i="4" s="1"/>
  <c r="BS16" i="4"/>
  <c r="BT34" i="4"/>
  <c r="BT36" i="4"/>
  <c r="BS124" i="4"/>
  <c r="BT130" i="4"/>
  <c r="BS131" i="4"/>
  <c r="BS142" i="4"/>
  <c r="BS143" i="4"/>
  <c r="BR26" i="4"/>
  <c r="BS37" i="4"/>
  <c r="BS48" i="4"/>
  <c r="Y72" i="4"/>
  <c r="AA72" i="4" s="1"/>
  <c r="BT72" i="4"/>
  <c r="BT87" i="4"/>
  <c r="Y90" i="4"/>
  <c r="AA90" i="4" s="1"/>
  <c r="Y91" i="4" s="1"/>
  <c r="BT108" i="4"/>
  <c r="BS109" i="4"/>
  <c r="BS110" i="4"/>
  <c r="BS129" i="4"/>
  <c r="BT140" i="4"/>
  <c r="BT142" i="4"/>
  <c r="BT143" i="4"/>
  <c r="BT51" i="4"/>
  <c r="BT54" i="4"/>
  <c r="BT66" i="4"/>
  <c r="BS70" i="4"/>
  <c r="BT84" i="4"/>
  <c r="Y113" i="4"/>
  <c r="AA113" i="4" s="1"/>
  <c r="Y48" i="4"/>
  <c r="BS65" i="4"/>
  <c r="BS130" i="4"/>
  <c r="AV9" i="4"/>
  <c r="Y12" i="4"/>
  <c r="AA12" i="4" s="1"/>
  <c r="BT16" i="4"/>
  <c r="BS20" i="4"/>
  <c r="BS29" i="4"/>
  <c r="BT30" i="4"/>
  <c r="BS31" i="4"/>
  <c r="BS53" i="4"/>
  <c r="BS66" i="4"/>
  <c r="BT75" i="4"/>
  <c r="BT83" i="4"/>
  <c r="BT89" i="4"/>
  <c r="BT139" i="4"/>
  <c r="BS141" i="4"/>
  <c r="BS154" i="4"/>
  <c r="BS155" i="4"/>
  <c r="BS14" i="4"/>
  <c r="Y20" i="4"/>
  <c r="AA20" i="4" s="1"/>
  <c r="BT28" i="4"/>
  <c r="BT29" i="4"/>
  <c r="BT31" i="4"/>
  <c r="BT46" i="4"/>
  <c r="BT53" i="4"/>
  <c r="BT56" i="4"/>
  <c r="Y71" i="4"/>
  <c r="BS83" i="4"/>
  <c r="BT104" i="4"/>
  <c r="BS107" i="4"/>
  <c r="AC108" i="4"/>
  <c r="AB108" i="4" s="1"/>
  <c r="BT109" i="4"/>
  <c r="BS120" i="4"/>
  <c r="BT122" i="4"/>
  <c r="BT125" i="4"/>
  <c r="BS152" i="4"/>
  <c r="BT154" i="4"/>
  <c r="BT8" i="4"/>
  <c r="BT14" i="4"/>
  <c r="BT20" i="4"/>
  <c r="BG25" i="4"/>
  <c r="AC45" i="4"/>
  <c r="AB45" i="4" s="1"/>
  <c r="BT45" i="4"/>
  <c r="Y56" i="4"/>
  <c r="AA56" i="4" s="1"/>
  <c r="BT59" i="4"/>
  <c r="BT79" i="4"/>
  <c r="BS90" i="4"/>
  <c r="BT94" i="4"/>
  <c r="BT95" i="4"/>
  <c r="BT100" i="4"/>
  <c r="BS101" i="4"/>
  <c r="BT106" i="4"/>
  <c r="BT117" i="4"/>
  <c r="BT144" i="4"/>
  <c r="BT149" i="4"/>
  <c r="BS18" i="4"/>
  <c r="Y38" i="4"/>
  <c r="AA38" i="4" s="1"/>
  <c r="Y39" i="4" s="1"/>
  <c r="BS55" i="4"/>
  <c r="BT62" i="4"/>
  <c r="BS71" i="4"/>
  <c r="BS78" i="4"/>
  <c r="BS93" i="4"/>
  <c r="AV94" i="4"/>
  <c r="BS97" i="4"/>
  <c r="BS98" i="4"/>
  <c r="BS99" i="4"/>
  <c r="AC112" i="4"/>
  <c r="AB112" i="4" s="1"/>
  <c r="BT113" i="4"/>
  <c r="Y124" i="4"/>
  <c r="Z124" i="4" s="1"/>
  <c r="AD124" i="4" s="1"/>
  <c r="BS128" i="4"/>
  <c r="Y133" i="4"/>
  <c r="AA133" i="4" s="1"/>
  <c r="Y146" i="4"/>
  <c r="Z146" i="4" s="1"/>
  <c r="BT145" i="4"/>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BS47" i="4"/>
  <c r="BG46" i="4"/>
  <c r="BT13" i="4"/>
  <c r="BT15" i="4"/>
  <c r="BT17" i="4"/>
  <c r="BT19" i="4"/>
  <c r="BS22" i="4"/>
  <c r="BS24" i="4"/>
  <c r="Y25" i="4"/>
  <c r="BT25" i="4"/>
  <c r="AV32" i="4"/>
  <c r="BS33" i="4"/>
  <c r="BS36" i="4"/>
  <c r="BS41" i="4"/>
  <c r="BT48" i="4"/>
  <c r="Y57" i="4"/>
  <c r="Z57" i="4" s="1"/>
  <c r="Y106" i="4"/>
  <c r="Y117" i="4"/>
  <c r="Z117" i="4" s="1"/>
  <c r="AC152" i="4"/>
  <c r="AB152" i="4" s="1"/>
  <c r="Y152" i="4"/>
  <c r="Z152" i="4" s="1"/>
  <c r="BG30" i="4"/>
  <c r="BS81" i="4"/>
  <c r="AV80" i="4"/>
  <c r="AC127" i="4"/>
  <c r="AB127" i="4" s="1"/>
  <c r="AC128" i="4"/>
  <c r="AB128" i="4" s="1"/>
  <c r="AC157" i="4"/>
  <c r="AB157" i="4" s="1"/>
  <c r="Y157" i="4"/>
  <c r="AA157" i="4" s="1"/>
  <c r="BT147" i="4"/>
  <c r="Y42" i="4"/>
  <c r="Z42" i="4" s="1"/>
  <c r="Y21" i="4"/>
  <c r="BS25" i="4"/>
  <c r="BT49" i="4"/>
  <c r="Y55" i="4"/>
  <c r="AA55" i="4" s="1"/>
  <c r="BT78" i="4"/>
  <c r="BT81" i="4"/>
  <c r="BT90" i="4"/>
  <c r="Y126" i="4"/>
  <c r="BT11" i="4"/>
  <c r="BG13" i="4"/>
  <c r="BG15" i="4"/>
  <c r="BG17" i="4"/>
  <c r="BT21" i="4"/>
  <c r="BS27" i="4"/>
  <c r="BT35" i="4"/>
  <c r="Y37" i="4"/>
  <c r="AA37" i="4" s="1"/>
  <c r="BS39" i="4"/>
  <c r="BS40" i="4"/>
  <c r="BS42" i="4"/>
  <c r="BS50" i="4"/>
  <c r="BG49" i="4"/>
  <c r="BS58" i="4"/>
  <c r="BG57" i="4"/>
  <c r="AV79" i="4"/>
  <c r="BS80" i="4"/>
  <c r="Y125" i="4"/>
  <c r="AC118" i="4"/>
  <c r="AB118" i="4" s="1"/>
  <c r="Y118" i="4"/>
  <c r="BT50" i="4"/>
  <c r="BT12" i="4"/>
  <c r="Y11" i="4"/>
  <c r="Z11" i="4" s="1"/>
  <c r="BS13" i="4"/>
  <c r="BS15" i="4"/>
  <c r="BS17" i="4"/>
  <c r="BS19" i="4"/>
  <c r="Y23" i="4"/>
  <c r="AA23" i="4" s="1"/>
  <c r="Y26" i="4"/>
  <c r="Z26" i="4" s="1"/>
  <c r="BT27" i="4"/>
  <c r="BR30" i="4"/>
  <c r="BR31" i="4"/>
  <c r="BT32" i="4"/>
  <c r="AV33" i="4"/>
  <c r="BG36" i="4"/>
  <c r="BT42" i="4"/>
  <c r="BG54" i="4"/>
  <c r="BS62" i="4"/>
  <c r="AV61" i="4"/>
  <c r="BT65" i="4"/>
  <c r="BT86" i="4"/>
  <c r="Z102" i="4"/>
  <c r="AA102" i="4"/>
  <c r="Y114" i="4"/>
  <c r="Z114" i="4" s="1"/>
  <c r="AC114" i="4"/>
  <c r="AB114" i="4" s="1"/>
  <c r="Y134" i="4"/>
  <c r="BS68" i="4"/>
  <c r="BT80" i="4"/>
  <c r="BT82" i="4"/>
  <c r="Y88" i="4"/>
  <c r="Z88" i="4" s="1"/>
  <c r="Y89" i="4"/>
  <c r="AA89" i="4" s="1"/>
  <c r="BS92" i="4"/>
  <c r="BS132" i="4"/>
  <c r="BS133" i="4"/>
  <c r="BT134" i="4"/>
  <c r="BS135" i="4"/>
  <c r="Y136" i="4"/>
  <c r="AA136" i="4" s="1"/>
  <c r="BS137" i="4"/>
  <c r="Y140" i="4"/>
  <c r="Z140" i="4" s="1"/>
  <c r="AD140" i="4" s="1"/>
  <c r="BS146" i="4"/>
  <c r="BT148" i="4"/>
  <c r="Y149" i="4"/>
  <c r="AA149" i="4" s="1"/>
  <c r="BT151" i="4"/>
  <c r="BT44" i="4"/>
  <c r="Y49" i="4"/>
  <c r="Z49" i="4" s="1"/>
  <c r="BS54" i="4"/>
  <c r="BT68" i="4"/>
  <c r="BT70" i="4"/>
  <c r="BS75" i="4"/>
  <c r="BT76" i="4"/>
  <c r="BT77" i="4"/>
  <c r="BS77" i="4"/>
  <c r="BT92" i="4"/>
  <c r="BT101" i="4"/>
  <c r="BS102" i="4"/>
  <c r="BS105" i="4"/>
  <c r="BT110" i="4"/>
  <c r="BS111" i="4"/>
  <c r="BT115" i="4"/>
  <c r="BT116" i="4"/>
  <c r="BT119" i="4"/>
  <c r="Y121" i="4"/>
  <c r="AA121" i="4" s="1"/>
  <c r="BT123" i="4"/>
  <c r="BT124" i="4"/>
  <c r="BS126" i="4"/>
  <c r="BT128" i="4"/>
  <c r="BT133" i="4"/>
  <c r="BS136" i="4"/>
  <c r="BT137" i="4"/>
  <c r="BS138" i="4"/>
  <c r="AC142" i="4"/>
  <c r="AB142" i="4" s="1"/>
  <c r="Y142" i="4"/>
  <c r="AC143" i="4"/>
  <c r="AB143" i="4" s="1"/>
  <c r="BS145" i="4"/>
  <c r="BT146" i="4"/>
  <c r="BS147" i="4"/>
  <c r="BS150" i="4"/>
  <c r="BT152" i="4"/>
  <c r="BT155" i="4"/>
  <c r="BT39" i="4"/>
  <c r="BS43" i="4"/>
  <c r="Y45" i="4"/>
  <c r="Z45" i="4" s="1"/>
  <c r="BS46" i="4"/>
  <c r="BS57" i="4"/>
  <c r="BS59" i="4"/>
  <c r="BT60" i="4"/>
  <c r="BT64" i="4"/>
  <c r="BS67" i="4"/>
  <c r="AV69" i="4"/>
  <c r="BS72" i="4"/>
  <c r="BS73" i="4"/>
  <c r="BT74" i="4"/>
  <c r="Y81" i="4"/>
  <c r="AA81" i="4" s="1"/>
  <c r="BS84" i="4"/>
  <c r="BS86" i="4"/>
  <c r="BS87" i="4"/>
  <c r="BT93" i="4"/>
  <c r="Y97" i="4"/>
  <c r="BT102" i="4"/>
  <c r="BS103" i="4"/>
  <c r="BS104" i="4"/>
  <c r="BT105" i="4"/>
  <c r="BT107" i="4"/>
  <c r="AC113" i="4"/>
  <c r="AB113" i="4" s="1"/>
  <c r="BS112" i="4"/>
  <c r="BS113" i="4"/>
  <c r="BS114" i="4"/>
  <c r="BS118" i="4"/>
  <c r="BT120" i="4"/>
  <c r="AC125" i="4"/>
  <c r="AB125" i="4" s="1"/>
  <c r="BS125" i="4"/>
  <c r="BT126" i="4"/>
  <c r="BS127" i="4"/>
  <c r="Y130" i="4"/>
  <c r="Z130" i="4" s="1"/>
  <c r="AD130" i="4" s="1"/>
  <c r="AC134" i="4"/>
  <c r="AB134" i="4" s="1"/>
  <c r="AC137" i="4"/>
  <c r="AB137" i="4" s="1"/>
  <c r="Y139" i="4"/>
  <c r="AA139" i="4" s="1"/>
  <c r="BT138" i="4"/>
  <c r="BS139" i="4"/>
  <c r="BS140" i="4"/>
  <c r="BT141" i="4"/>
  <c r="AC145" i="4"/>
  <c r="AB145" i="4" s="1"/>
  <c r="BS144" i="4"/>
  <c r="AC146" i="4"/>
  <c r="AB146" i="4" s="1"/>
  <c r="AC148" i="4"/>
  <c r="AB148" i="4" s="1"/>
  <c r="BS148" i="4"/>
  <c r="BS149" i="4"/>
  <c r="BT150" i="4"/>
  <c r="BS151" i="4"/>
  <c r="Y154" i="4"/>
  <c r="Z154" i="4" s="1"/>
  <c r="AD154" i="4" s="1"/>
  <c r="BT153" i="4"/>
  <c r="BS156" i="4"/>
  <c r="BT41" i="4"/>
  <c r="BS49" i="4"/>
  <c r="BS51" i="4"/>
  <c r="BT52" i="4"/>
  <c r="AV53" i="4"/>
  <c r="BS56" i="4"/>
  <c r="BT57" i="4"/>
  <c r="BT58" i="4"/>
  <c r="BS61" i="4"/>
  <c r="BS63" i="4"/>
  <c r="BG65" i="4"/>
  <c r="BT67" i="4"/>
  <c r="BT85" i="4"/>
  <c r="BT88" i="4"/>
  <c r="BT96" i="4"/>
  <c r="AC100" i="4"/>
  <c r="AB100" i="4" s="1"/>
  <c r="BS100" i="4"/>
  <c r="BT103" i="4"/>
  <c r="BS106" i="4"/>
  <c r="BS108" i="4"/>
  <c r="BT114" i="4"/>
  <c r="BS115" i="4"/>
  <c r="BS116" i="4"/>
  <c r="BS117" i="4"/>
  <c r="BT118" i="4"/>
  <c r="BS119" i="4"/>
  <c r="Y120" i="4"/>
  <c r="Z120" i="4" s="1"/>
  <c r="AD120" i="4" s="1"/>
  <c r="AC122" i="4"/>
  <c r="AB122" i="4" s="1"/>
  <c r="BS121" i="4"/>
  <c r="BT127" i="4"/>
  <c r="BT129" i="4"/>
  <c r="BT131" i="4"/>
  <c r="Y141" i="4"/>
  <c r="Y150" i="4"/>
  <c r="AV67" i="4"/>
  <c r="Y68" i="4"/>
  <c r="Z68" i="4" s="1"/>
  <c r="Y75" i="4"/>
  <c r="AA75" i="4" s="1"/>
  <c r="Y76" i="4" s="1"/>
  <c r="Y87" i="4"/>
  <c r="AA87" i="4" s="1"/>
  <c r="Y98" i="4"/>
  <c r="AA98" i="4" s="1"/>
  <c r="AC106" i="4"/>
  <c r="AB106" i="4" s="1"/>
  <c r="AC117" i="4"/>
  <c r="AB117" i="4" s="1"/>
  <c r="Y129" i="4"/>
  <c r="Z129" i="4" s="1"/>
  <c r="AD129" i="4" s="1"/>
  <c r="AC156" i="4"/>
  <c r="AB156" i="4" s="1"/>
  <c r="AD156"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D9" i="4"/>
  <c r="BS8" i="4"/>
  <c r="A9" i="3"/>
  <c r="C11" i="5" s="1"/>
  <c r="C9" i="4"/>
  <c r="BT9" i="4"/>
  <c r="AV12" i="4"/>
  <c r="BT23" i="4"/>
  <c r="Y24" i="4"/>
  <c r="BT37" i="4"/>
  <c r="Y40" i="4"/>
  <c r="BT43" i="4"/>
  <c r="BS44" i="4"/>
  <c r="Y62" i="4"/>
  <c r="BS64" i="4"/>
  <c r="C10" i="4"/>
  <c r="BS12" i="4"/>
  <c r="Y15" i="4"/>
  <c r="BS21" i="4"/>
  <c r="BS38" i="4"/>
  <c r="AV51" i="4"/>
  <c r="BS52" i="4"/>
  <c r="D10" i="4"/>
  <c r="BS32" i="4"/>
  <c r="AV29" i="4"/>
  <c r="AA48" i="4"/>
  <c r="Z48" i="4"/>
  <c r="AV59" i="4"/>
  <c r="BS60" i="4"/>
  <c r="BT40" i="4"/>
  <c r="BT47" i="4"/>
  <c r="Z56" i="4"/>
  <c r="Y65" i="4"/>
  <c r="Y9" i="4"/>
  <c r="BG11" i="4"/>
  <c r="Y22" i="4"/>
  <c r="BS26" i="4"/>
  <c r="AV23" i="4"/>
  <c r="Y46" i="4"/>
  <c r="Y51" i="4"/>
  <c r="BT55" i="4"/>
  <c r="Y58" i="4"/>
  <c r="Y8" i="4"/>
  <c r="B9" i="4"/>
  <c r="AV8" i="4"/>
  <c r="BS9" i="4"/>
  <c r="Y13" i="4"/>
  <c r="BS23" i="4"/>
  <c r="AV24" i="4"/>
  <c r="BR24" i="4"/>
  <c r="Y29" i="4"/>
  <c r="Y33" i="4"/>
  <c r="Y52" i="4"/>
  <c r="Y61" i="4"/>
  <c r="BT63" i="4"/>
  <c r="Y66" i="4"/>
  <c r="AA71" i="4"/>
  <c r="Z71" i="4"/>
  <c r="BS28" i="4"/>
  <c r="BG32" i="4"/>
  <c r="AV38" i="4"/>
  <c r="AV41" i="4"/>
  <c r="AV48" i="4"/>
  <c r="BG52" i="4"/>
  <c r="AV56" i="4"/>
  <c r="Y59" i="4"/>
  <c r="BG60" i="4"/>
  <c r="AV64" i="4"/>
  <c r="Y77" i="4"/>
  <c r="BG82" i="4"/>
  <c r="BS85" i="4"/>
  <c r="AV84" i="4"/>
  <c r="AV89" i="4"/>
  <c r="BS89" i="4"/>
  <c r="Y94" i="4"/>
  <c r="AC99" i="4"/>
  <c r="AB99" i="4" s="1"/>
  <c r="Y101" i="4"/>
  <c r="Y103" i="4"/>
  <c r="AA105" i="4"/>
  <c r="Y107" i="4"/>
  <c r="Y109" i="4"/>
  <c r="AC116" i="4"/>
  <c r="AB116" i="4" s="1"/>
  <c r="Y116" i="4"/>
  <c r="AC115" i="4"/>
  <c r="AB115" i="4" s="1"/>
  <c r="AA127" i="4"/>
  <c r="Z127" i="4"/>
  <c r="BS69" i="4"/>
  <c r="Y73" i="4"/>
  <c r="BS82" i="4"/>
  <c r="AV81" i="4"/>
  <c r="BS96" i="4"/>
  <c r="AA110" i="4"/>
  <c r="Z110" i="4"/>
  <c r="Z113" i="4"/>
  <c r="Z137" i="4"/>
  <c r="AA137" i="4"/>
  <c r="BS30" i="4"/>
  <c r="BS45" i="4"/>
  <c r="AV66" i="4"/>
  <c r="Y70" i="4"/>
  <c r="AV70" i="4"/>
  <c r="BS74" i="4"/>
  <c r="BS79" i="4"/>
  <c r="AV78" i="4"/>
  <c r="AV83" i="4"/>
  <c r="Y100" i="4"/>
  <c r="AC103" i="4"/>
  <c r="AB103" i="4" s="1"/>
  <c r="Y104" i="4"/>
  <c r="AC111" i="4"/>
  <c r="AB111" i="4" s="1"/>
  <c r="Y111" i="4"/>
  <c r="Z112" i="4"/>
  <c r="AA112" i="4"/>
  <c r="AC21" i="4"/>
  <c r="AB21" i="4" s="1"/>
  <c r="Z36" i="4"/>
  <c r="AD36" i="4" s="1"/>
  <c r="BG44" i="4"/>
  <c r="BS94" i="4"/>
  <c r="AV93" i="4"/>
  <c r="AV75" i="4"/>
  <c r="AV77" i="4"/>
  <c r="Y82" i="4"/>
  <c r="BS91" i="4"/>
  <c r="AV90" i="4"/>
  <c r="Y99" i="4"/>
  <c r="AC102" i="4"/>
  <c r="AB102" i="4" s="1"/>
  <c r="Z108" i="4"/>
  <c r="AA108" i="4"/>
  <c r="AC109" i="4"/>
  <c r="AB109" i="4" s="1"/>
  <c r="Y79" i="4"/>
  <c r="BS88" i="4"/>
  <c r="AV87" i="4"/>
  <c r="AV92" i="4"/>
  <c r="AC110" i="4"/>
  <c r="AB110" i="4" s="1"/>
  <c r="AA55" i="5"/>
  <c r="Z55" i="5"/>
  <c r="AC105" i="4"/>
  <c r="AB105" i="4" s="1"/>
  <c r="AD105" i="4" s="1"/>
  <c r="Y119" i="4"/>
  <c r="Y128" i="4"/>
  <c r="Y135" i="4"/>
  <c r="Y144" i="4"/>
  <c r="Y151" i="4"/>
  <c r="Y153" i="4"/>
  <c r="Z41" i="5"/>
  <c r="AA41" i="5"/>
  <c r="Y45" i="5"/>
  <c r="Z63" i="5"/>
  <c r="AA63" i="5"/>
  <c r="Z73" i="5"/>
  <c r="AA73" i="5"/>
  <c r="AA86" i="5"/>
  <c r="Z86" i="5"/>
  <c r="Z123" i="4"/>
  <c r="AC131" i="4"/>
  <c r="AB131" i="4" s="1"/>
  <c r="Y132" i="4"/>
  <c r="AC147" i="4"/>
  <c r="AB147" i="4" s="1"/>
  <c r="Y148" i="4"/>
  <c r="Y8" i="5"/>
  <c r="Z16" i="5"/>
  <c r="AA16" i="5"/>
  <c r="AA21" i="5"/>
  <c r="Z21" i="5"/>
  <c r="AA30" i="5"/>
  <c r="Z30" i="5"/>
  <c r="Y32" i="5"/>
  <c r="Z48" i="5"/>
  <c r="AA48" i="5"/>
  <c r="AA49" i="5"/>
  <c r="Z49" i="5"/>
  <c r="AA51" i="5"/>
  <c r="Z51" i="5"/>
  <c r="Z66" i="5"/>
  <c r="AA66" i="5"/>
  <c r="Z80" i="5"/>
  <c r="AA80" i="5"/>
  <c r="AA18" i="5"/>
  <c r="Z18" i="5"/>
  <c r="AA44" i="5"/>
  <c r="Z44" i="5"/>
  <c r="Y56" i="5"/>
  <c r="AA59" i="5"/>
  <c r="Z59" i="5"/>
  <c r="Z75" i="5"/>
  <c r="AA75" i="5"/>
  <c r="Z145" i="4"/>
  <c r="AA145" i="4"/>
  <c r="AA12" i="5"/>
  <c r="Z12" i="5"/>
  <c r="AA13" i="5"/>
  <c r="Z13" i="5"/>
  <c r="Y17" i="5"/>
  <c r="Z50" i="5"/>
  <c r="AA50" i="5"/>
  <c r="AA87" i="5"/>
  <c r="Z87" i="5"/>
  <c r="Y122" i="4"/>
  <c r="AC123" i="4"/>
  <c r="AB123" i="4" s="1"/>
  <c r="Y138" i="4"/>
  <c r="AC139" i="4"/>
  <c r="AB139" i="4" s="1"/>
  <c r="Z143" i="4"/>
  <c r="AC155" i="4"/>
  <c r="AB155" i="4" s="1"/>
  <c r="Y155" i="4"/>
  <c r="AA156"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AA92" i="5"/>
  <c r="Z92"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A49" i="4" l="1"/>
  <c r="Y50" i="4" s="1"/>
  <c r="AA26" i="4"/>
  <c r="Y27" i="4" s="1"/>
  <c r="AA27" i="4" s="1"/>
  <c r="Y28" i="4" s="1"/>
  <c r="B10" i="4"/>
  <c r="D10" i="5"/>
  <c r="N10" i="5" s="1"/>
  <c r="C9" i="5"/>
  <c r="B10" i="5"/>
  <c r="Z81" i="4"/>
  <c r="Z55" i="4"/>
  <c r="Z37" i="4"/>
  <c r="Z92" i="4"/>
  <c r="AA93" i="4"/>
  <c r="AA11" i="4"/>
  <c r="AA117" i="4"/>
  <c r="AA44" i="4"/>
  <c r="Z90" i="4"/>
  <c r="Z38" i="4"/>
  <c r="Z23" i="4"/>
  <c r="AD137" i="4"/>
  <c r="Z121" i="4"/>
  <c r="AD121" i="4" s="1"/>
  <c r="AD143" i="4"/>
  <c r="AA42" i="4"/>
  <c r="Y43" i="4" s="1"/>
  <c r="Z87" i="4"/>
  <c r="Z20" i="4"/>
  <c r="AD114" i="4"/>
  <c r="Z72" i="4"/>
  <c r="AD45" i="4"/>
  <c r="AD145" i="4"/>
  <c r="AA146" i="4"/>
  <c r="AD108" i="4"/>
  <c r="AD127" i="4"/>
  <c r="AD146" i="4"/>
  <c r="Z133" i="4"/>
  <c r="AD133" i="4" s="1"/>
  <c r="AD112" i="4"/>
  <c r="AD113" i="4"/>
  <c r="AD152" i="4"/>
  <c r="AD117" i="4"/>
  <c r="Z12" i="4"/>
  <c r="AA45" i="4"/>
  <c r="AA124" i="4"/>
  <c r="AA140" i="4"/>
  <c r="Z98" i="4"/>
  <c r="AA120" i="4"/>
  <c r="Z139" i="4"/>
  <c r="AD139" i="4" s="1"/>
  <c r="AA130" i="4"/>
  <c r="AD102" i="4"/>
  <c r="AA154" i="4"/>
  <c r="AA152" i="4"/>
  <c r="Z149" i="4"/>
  <c r="AD149" i="4" s="1"/>
  <c r="AA68" i="4"/>
  <c r="Y69" i="4" s="1"/>
  <c r="Z69" i="4" s="1"/>
  <c r="AA97" i="4"/>
  <c r="Z97" i="4"/>
  <c r="AA134" i="4"/>
  <c r="Z134" i="4"/>
  <c r="AD134" i="4" s="1"/>
  <c r="Z136" i="4"/>
  <c r="AD136" i="4" s="1"/>
  <c r="Z157" i="4"/>
  <c r="AD157" i="4" s="1"/>
  <c r="AA88" i="4"/>
  <c r="AA129" i="4"/>
  <c r="Z75" i="4"/>
  <c r="AA25" i="4"/>
  <c r="Z25" i="4"/>
  <c r="Z106" i="4"/>
  <c r="AD106" i="4" s="1"/>
  <c r="AA106" i="4"/>
  <c r="AD110" i="4"/>
  <c r="AA142" i="4"/>
  <c r="Z142" i="4"/>
  <c r="AD142" i="4" s="1"/>
  <c r="Z89" i="4"/>
  <c r="Z150" i="4"/>
  <c r="AD150" i="4" s="1"/>
  <c r="AA150" i="4"/>
  <c r="AA125" i="4"/>
  <c r="Z125" i="4"/>
  <c r="AD125" i="4" s="1"/>
  <c r="AA126" i="4"/>
  <c r="Z126" i="4"/>
  <c r="AD126" i="4" s="1"/>
  <c r="AA118" i="4"/>
  <c r="Z118" i="4"/>
  <c r="AD118" i="4" s="1"/>
  <c r="AA114" i="4"/>
  <c r="AA57" i="4"/>
  <c r="Z141" i="4"/>
  <c r="AD141" i="4" s="1"/>
  <c r="AA141" i="4"/>
  <c r="Z21" i="4"/>
  <c r="AD21" i="4" s="1"/>
  <c r="AA21" i="4"/>
  <c r="A10" i="3"/>
  <c r="B11" i="4" s="1"/>
  <c r="B9" i="5"/>
  <c r="Z29" i="5"/>
  <c r="AA29" i="5"/>
  <c r="AA50" i="4"/>
  <c r="Z50" i="4"/>
  <c r="Z37" i="5"/>
  <c r="AA37" i="5"/>
  <c r="Z27" i="4"/>
  <c r="Z76" i="4"/>
  <c r="AA76" i="4"/>
  <c r="AA76" i="5"/>
  <c r="Z76" i="5"/>
  <c r="Z24" i="5"/>
  <c r="AA24" i="5"/>
  <c r="Y25" i="5" s="1"/>
  <c r="AA67" i="5"/>
  <c r="Y68" i="5" s="1"/>
  <c r="Z67" i="5"/>
  <c r="Z57" i="5"/>
  <c r="AA57" i="5"/>
  <c r="AA54" i="5"/>
  <c r="Z54" i="5"/>
  <c r="AA155" i="4"/>
  <c r="Z155" i="4"/>
  <c r="AD155" i="4" s="1"/>
  <c r="Z138" i="4"/>
  <c r="AD138" i="4" s="1"/>
  <c r="AA138" i="4"/>
  <c r="AD123" i="4"/>
  <c r="Z144" i="4"/>
  <c r="AD144" i="4" s="1"/>
  <c r="AA144" i="4"/>
  <c r="AA104" i="4"/>
  <c r="Z104" i="4"/>
  <c r="AD104" i="4" s="1"/>
  <c r="AA59" i="4"/>
  <c r="Y60" i="4" s="1"/>
  <c r="Z59" i="4"/>
  <c r="AA61" i="4"/>
  <c r="Z61" i="4"/>
  <c r="AA33" i="4"/>
  <c r="Y34" i="4" s="1"/>
  <c r="Z33" i="4"/>
  <c r="AA8" i="4"/>
  <c r="Z8" i="4"/>
  <c r="AA62" i="4"/>
  <c r="Y63" i="4" s="1"/>
  <c r="Z62" i="4"/>
  <c r="D9" i="5"/>
  <c r="D11" i="5"/>
  <c r="N11" i="5" s="1"/>
  <c r="AA69" i="5"/>
  <c r="Y70" i="5" s="1"/>
  <c r="Z69" i="5"/>
  <c r="Z52" i="5"/>
  <c r="AA52" i="5"/>
  <c r="AA43" i="4"/>
  <c r="Z43" i="4"/>
  <c r="Z109" i="4"/>
  <c r="AD109" i="4" s="1"/>
  <c r="AA109" i="4"/>
  <c r="Z29" i="4"/>
  <c r="AA29" i="4"/>
  <c r="Y30" i="4" s="1"/>
  <c r="AA61" i="5"/>
  <c r="Z61" i="5"/>
  <c r="Z89" i="5"/>
  <c r="AA89" i="5"/>
  <c r="AA14" i="5"/>
  <c r="Y15" i="5" s="1"/>
  <c r="Z14" i="5"/>
  <c r="Z43" i="5"/>
  <c r="AA43" i="5"/>
  <c r="AA147" i="4"/>
  <c r="Z147" i="4"/>
  <c r="AD147" i="4" s="1"/>
  <c r="AA39" i="5"/>
  <c r="Y40" i="5" s="1"/>
  <c r="Z39" i="5"/>
  <c r="Z56" i="5"/>
  <c r="AA56" i="5"/>
  <c r="AA8" i="5"/>
  <c r="Z8" i="5"/>
  <c r="AA132" i="4"/>
  <c r="Z132" i="4"/>
  <c r="AD132" i="4" s="1"/>
  <c r="Z45" i="5"/>
  <c r="AA45" i="5"/>
  <c r="Y46" i="5" s="1"/>
  <c r="AA135" i="4"/>
  <c r="Z135" i="4"/>
  <c r="AD135" i="4" s="1"/>
  <c r="Z100" i="4"/>
  <c r="AD100" i="4" s="1"/>
  <c r="AA100" i="4"/>
  <c r="AA73" i="4"/>
  <c r="Y74" i="4" s="1"/>
  <c r="Z73" i="4"/>
  <c r="AA107" i="4"/>
  <c r="Z107" i="4"/>
  <c r="AD107" i="4" s="1"/>
  <c r="Z94" i="4"/>
  <c r="AA94" i="4"/>
  <c r="Y95" i="4" s="1"/>
  <c r="Z13" i="4"/>
  <c r="AA13" i="4"/>
  <c r="Y14" i="4" s="1"/>
  <c r="AA51" i="4"/>
  <c r="Y96" i="4" s="1"/>
  <c r="Z51" i="4"/>
  <c r="Z9" i="4"/>
  <c r="AA9" i="4"/>
  <c r="Y10" i="4" s="1"/>
  <c r="Z65" i="4"/>
  <c r="AA65" i="4"/>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N10" i="4"/>
  <c r="AA24" i="4"/>
  <c r="Z24" i="4"/>
  <c r="Z64" i="5"/>
  <c r="AA64" i="5"/>
  <c r="AA74" i="5"/>
  <c r="Z74" i="5"/>
  <c r="AA79" i="5"/>
  <c r="Z79" i="5"/>
  <c r="Z60" i="5"/>
  <c r="AA60" i="5"/>
  <c r="AA115" i="4"/>
  <c r="Z115" i="4"/>
  <c r="AD115" i="4" s="1"/>
  <c r="AA19" i="5"/>
  <c r="Z19" i="5"/>
  <c r="Z153" i="4"/>
  <c r="AD153" i="4" s="1"/>
  <c r="AA153" i="4"/>
  <c r="Z79" i="4"/>
  <c r="AA79" i="4"/>
  <c r="Y80" i="4" s="1"/>
  <c r="AA99" i="4"/>
  <c r="Z99" i="4"/>
  <c r="AD99" i="4" s="1"/>
  <c r="Z82" i="4"/>
  <c r="AA82" i="4"/>
  <c r="Y83" i="4" s="1"/>
  <c r="Z111" i="4"/>
  <c r="AD111" i="4" s="1"/>
  <c r="AA111" i="4"/>
  <c r="AA70" i="4"/>
  <c r="Z70" i="4"/>
  <c r="Z103" i="4"/>
  <c r="AD103" i="4" s="1"/>
  <c r="AA103" i="4"/>
  <c r="Z52" i="4"/>
  <c r="AA52" i="4"/>
  <c r="Y53" i="4" s="1"/>
  <c r="AA46" i="4"/>
  <c r="Y47" i="4" s="1"/>
  <c r="Z46" i="4"/>
  <c r="AA22" i="4"/>
  <c r="Z22" i="4"/>
  <c r="AA40" i="4"/>
  <c r="Y41" i="4" s="1"/>
  <c r="Z40" i="4"/>
  <c r="N9" i="4"/>
  <c r="O9" i="4"/>
  <c r="O10" i="4" s="1"/>
  <c r="AE8" i="6"/>
  <c r="AF8" i="6"/>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AD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AD92" i="4" s="1"/>
  <c r="M110" i="4"/>
  <c r="L110" i="4"/>
  <c r="M128" i="4"/>
  <c r="L128" i="4"/>
  <c r="M30" i="5"/>
  <c r="L30" i="5"/>
  <c r="AC30" i="5" s="1"/>
  <c r="AB30" i="5" s="1"/>
  <c r="AD30" i="5" s="1"/>
  <c r="M47" i="5"/>
  <c r="L47" i="5"/>
  <c r="AC47" i="5" s="1"/>
  <c r="AB47" i="5" s="1"/>
  <c r="AD47" i="5" s="1"/>
  <c r="M50" i="4"/>
  <c r="L50" i="4"/>
  <c r="AC50" i="4" s="1"/>
  <c r="AB50" i="4" s="1"/>
  <c r="M66" i="4"/>
  <c r="L66" i="4"/>
  <c r="AC66" i="4" s="1"/>
  <c r="AB66" i="4" s="1"/>
  <c r="M83" i="4"/>
  <c r="L83" i="4"/>
  <c r="AC83" i="4" s="1"/>
  <c r="AB83" i="4" s="1"/>
  <c r="L91" i="4"/>
  <c r="AC91" i="4" s="1"/>
  <c r="AB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AD45" i="5" s="1"/>
  <c r="L93" i="4"/>
  <c r="AC93" i="4" s="1"/>
  <c r="AB93" i="4" s="1"/>
  <c r="AD93" i="4" s="1"/>
  <c r="M93" i="4"/>
  <c r="L109" i="4"/>
  <c r="M109" i="4"/>
  <c r="L125" i="4"/>
  <c r="M125" i="4"/>
  <c r="M141" i="4"/>
  <c r="L141" i="4"/>
  <c r="M157" i="4"/>
  <c r="L157" i="4"/>
  <c r="M23" i="5"/>
  <c r="L23" i="5"/>
  <c r="AC23" i="5" s="1"/>
  <c r="AB23" i="5" s="1"/>
  <c r="AD23" i="5" s="1"/>
  <c r="M37" i="5"/>
  <c r="L37" i="5"/>
  <c r="AC37" i="5" s="1"/>
  <c r="AB37" i="5" s="1"/>
  <c r="AD37" i="5" s="1"/>
  <c r="L51" i="5"/>
  <c r="AC51" i="5" s="1"/>
  <c r="AB51" i="5" s="1"/>
  <c r="AD51" i="5" s="1"/>
  <c r="M51" i="5"/>
  <c r="L55" i="5"/>
  <c r="AC55" i="5" s="1"/>
  <c r="AB55" i="5" s="1"/>
  <c r="AD55" i="5" s="1"/>
  <c r="M55" i="5"/>
  <c r="L59" i="5"/>
  <c r="AC59" i="5" s="1"/>
  <c r="AB59" i="5" s="1"/>
  <c r="AD59" i="5" s="1"/>
  <c r="M59" i="5"/>
  <c r="L64" i="5"/>
  <c r="AC64" i="5" s="1"/>
  <c r="AB64" i="5" s="1"/>
  <c r="AD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AD90" i="5" s="1"/>
  <c r="M90" i="5"/>
  <c r="L28" i="4"/>
  <c r="AC28" i="4" s="1"/>
  <c r="AB28" i="4" s="1"/>
  <c r="M28" i="4"/>
  <c r="M26" i="5"/>
  <c r="L26" i="5"/>
  <c r="AC26" i="5" s="1"/>
  <c r="AB26" i="5" s="1"/>
  <c r="M144" i="4"/>
  <c r="L144" i="4"/>
  <c r="L12" i="4"/>
  <c r="AC12" i="4" s="1"/>
  <c r="AB12" i="4" s="1"/>
  <c r="AD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AD15" i="4" s="1"/>
  <c r="M18" i="4"/>
  <c r="L18" i="4"/>
  <c r="AC18" i="4" s="1"/>
  <c r="AB18" i="4" s="1"/>
  <c r="M34" i="4"/>
  <c r="L34" i="4"/>
  <c r="AC34" i="4" s="1"/>
  <c r="AB34" i="4" s="1"/>
  <c r="L64" i="4"/>
  <c r="M64" i="4"/>
  <c r="M108" i="4"/>
  <c r="L108" i="4"/>
  <c r="M94" i="4"/>
  <c r="L94" i="4"/>
  <c r="AC94" i="4" s="1"/>
  <c r="AB94" i="4" s="1"/>
  <c r="M51" i="4"/>
  <c r="L51" i="4"/>
  <c r="AC51" i="4" s="1"/>
  <c r="AB51" i="4" s="1"/>
  <c r="AD51" i="4" s="1"/>
  <c r="M67" i="4"/>
  <c r="L67" i="4"/>
  <c r="AC67" i="4" s="1"/>
  <c r="AB67" i="4" s="1"/>
  <c r="L80" i="4"/>
  <c r="AC80" i="4" s="1"/>
  <c r="AB80" i="4" s="1"/>
  <c r="M80" i="4"/>
  <c r="M98" i="4"/>
  <c r="L98" i="4"/>
  <c r="AC98" i="4" s="1"/>
  <c r="AB98" i="4" s="1"/>
  <c r="M114" i="4"/>
  <c r="L114" i="4"/>
  <c r="M132" i="4"/>
  <c r="L132" i="4"/>
  <c r="M148" i="4"/>
  <c r="L148" i="4"/>
  <c r="M34" i="5"/>
  <c r="L34" i="5"/>
  <c r="AC34" i="5" s="1"/>
  <c r="AB34" i="5" s="1"/>
  <c r="AD34" i="5" s="1"/>
  <c r="M38" i="4"/>
  <c r="L38" i="4"/>
  <c r="M54" i="4"/>
  <c r="L54" i="4"/>
  <c r="AC54" i="4" s="1"/>
  <c r="AB54" i="4" s="1"/>
  <c r="M70" i="4"/>
  <c r="L70" i="4"/>
  <c r="AC70" i="4" s="1"/>
  <c r="AB70" i="4" s="1"/>
  <c r="M87" i="4"/>
  <c r="L87" i="4"/>
  <c r="AC87" i="4" s="1"/>
  <c r="AB87" i="4" s="1"/>
  <c r="AD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AD32" i="5" s="1"/>
  <c r="M49" i="5"/>
  <c r="L49" i="5"/>
  <c r="AC49" i="5" s="1"/>
  <c r="AB49" i="5" s="1"/>
  <c r="AD49" i="5" s="1"/>
  <c r="L97" i="4"/>
  <c r="AC97" i="4" s="1"/>
  <c r="AB97" i="4" s="1"/>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AD13" i="4" s="1"/>
  <c r="M61" i="4"/>
  <c r="L61" i="4"/>
  <c r="AC61" i="4" s="1"/>
  <c r="AB61" i="4" s="1"/>
  <c r="L20" i="4"/>
  <c r="AC20" i="4" s="1"/>
  <c r="AB20" i="4" s="1"/>
  <c r="AD20" i="4" s="1"/>
  <c r="M20" i="4"/>
  <c r="L36" i="4"/>
  <c r="M36" i="4"/>
  <c r="L68" i="4"/>
  <c r="AC68" i="4" s="1"/>
  <c r="AB68" i="4" s="1"/>
  <c r="AD68" i="4" s="1"/>
  <c r="M68" i="4"/>
  <c r="M112" i="4"/>
  <c r="L112"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AD23" i="4" s="1"/>
  <c r="M22" i="4"/>
  <c r="L22" i="4"/>
  <c r="AC22" i="4" s="1"/>
  <c r="AB22" i="4" s="1"/>
  <c r="AD22" i="4" s="1"/>
  <c r="M45" i="4"/>
  <c r="L45" i="4"/>
  <c r="L73" i="4"/>
  <c r="AC73" i="4" s="1"/>
  <c r="AB73" i="4" s="1"/>
  <c r="M73" i="4"/>
  <c r="M116" i="4"/>
  <c r="L116" i="4"/>
  <c r="L39" i="4"/>
  <c r="M39" i="4"/>
  <c r="M55" i="4"/>
  <c r="L55" i="4"/>
  <c r="AC55" i="4" s="1"/>
  <c r="AB55" i="4" s="1"/>
  <c r="AD55" i="4" s="1"/>
  <c r="L71" i="4"/>
  <c r="AC71" i="4" s="1"/>
  <c r="AB71" i="4" s="1"/>
  <c r="AD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AD58" i="4" s="1"/>
  <c r="M75" i="4"/>
  <c r="L75" i="4"/>
  <c r="M90" i="4"/>
  <c r="L90" i="4"/>
  <c r="AC90" i="4" s="1"/>
  <c r="AB90" i="4" s="1"/>
  <c r="AD90" i="4" s="1"/>
  <c r="L99" i="4"/>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AD8" i="4" s="1"/>
  <c r="M8" i="4"/>
  <c r="L24" i="4"/>
  <c r="AC24" i="4" s="1"/>
  <c r="AB24" i="4" s="1"/>
  <c r="M24" i="4"/>
  <c r="M41" i="4"/>
  <c r="L41" i="4"/>
  <c r="AC41" i="4" s="1"/>
  <c r="AB41" i="4" s="1"/>
  <c r="L77" i="4"/>
  <c r="AC77" i="4" s="1"/>
  <c r="AB77" i="4" s="1"/>
  <c r="AD77" i="4" s="1"/>
  <c r="M77" i="4"/>
  <c r="M120" i="4"/>
  <c r="L120" i="4"/>
  <c r="M37" i="4"/>
  <c r="L37" i="4"/>
  <c r="AC37" i="4" s="1"/>
  <c r="AB37" i="4" s="1"/>
  <c r="AD37" i="4" s="1"/>
  <c r="L35" i="4"/>
  <c r="AC35" i="4" s="1"/>
  <c r="AB35" i="4" s="1"/>
  <c r="M35" i="4"/>
  <c r="M65" i="4"/>
  <c r="L65" i="4"/>
  <c r="AC65" i="4" s="1"/>
  <c r="AB65" i="4" s="1"/>
  <c r="AD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AD81" i="4" s="1"/>
  <c r="M81" i="4"/>
  <c r="M124" i="4"/>
  <c r="L124" i="4"/>
  <c r="M43" i="4"/>
  <c r="L43" i="4"/>
  <c r="AC43" i="4" s="1"/>
  <c r="AB43" i="4" s="1"/>
  <c r="AD43" i="4" s="1"/>
  <c r="M59" i="4"/>
  <c r="L59" i="4"/>
  <c r="AC59" i="4" s="1"/>
  <c r="AB59" i="4" s="1"/>
  <c r="AD59" i="4" s="1"/>
  <c r="L72" i="4"/>
  <c r="AC72" i="4" s="1"/>
  <c r="AB72" i="4" s="1"/>
  <c r="AD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M62" i="4"/>
  <c r="L62" i="4"/>
  <c r="AC62" i="4" s="1"/>
  <c r="AB62" i="4" s="1"/>
  <c r="M79" i="4"/>
  <c r="L79" i="4"/>
  <c r="AC79" i="4" s="1"/>
  <c r="AB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A69" i="4" l="1"/>
  <c r="AD25" i="4"/>
  <c r="AD27" i="4"/>
  <c r="AD89" i="4"/>
  <c r="B12" i="5"/>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P9" i="4"/>
  <c r="C11" i="4"/>
  <c r="A11" i="3"/>
  <c r="D13" i="5" s="1"/>
  <c r="N13" i="5" s="1"/>
  <c r="D11" i="4"/>
  <c r="N11" i="4" s="1"/>
  <c r="P10" i="4"/>
  <c r="AA83" i="4"/>
  <c r="Y84" i="4" s="1"/>
  <c r="Z83" i="4"/>
  <c r="AD83" i="4" s="1"/>
  <c r="AA14" i="4"/>
  <c r="Z14" i="4"/>
  <c r="AD14" i="4" s="1"/>
  <c r="AA46" i="5"/>
  <c r="Z46" i="5"/>
  <c r="Z68" i="5"/>
  <c r="AA68" i="5"/>
  <c r="AD46" i="5"/>
  <c r="Z33" i="5"/>
  <c r="AA33" i="5"/>
  <c r="Z72" i="5"/>
  <c r="AD72" i="5" s="1"/>
  <c r="AA72" i="5"/>
  <c r="AA74" i="4"/>
  <c r="Z74" i="4"/>
  <c r="AD74" i="4" s="1"/>
  <c r="AA30" i="4"/>
  <c r="Z30" i="4"/>
  <c r="AA63" i="4"/>
  <c r="Y64" i="4" s="1"/>
  <c r="Z63" i="4"/>
  <c r="AA25" i="5"/>
  <c r="Y26" i="5" s="1"/>
  <c r="Z25" i="5"/>
  <c r="AD82" i="5"/>
  <c r="AA82" i="5"/>
  <c r="Z82" i="5"/>
  <c r="AA10" i="4"/>
  <c r="Z10" i="4"/>
  <c r="AD10" i="4" s="1"/>
  <c r="AA95" i="4"/>
  <c r="Z95" i="4"/>
  <c r="AD95" i="4" s="1"/>
  <c r="N9" i="5"/>
  <c r="O9" i="5"/>
  <c r="AD25"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D30" i="4"/>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C13" i="5" l="1"/>
  <c r="B13" i="5"/>
  <c r="AD63" i="4"/>
  <c r="A12" i="3"/>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AF9" i="6" l="1"/>
  <c r="AE9" i="6"/>
  <c r="A13" i="3"/>
  <c r="B14" i="5" s="1"/>
  <c r="D12" i="4"/>
  <c r="B12" i="4"/>
  <c r="C12" i="4"/>
  <c r="AA31" i="4"/>
  <c r="Z31" i="4"/>
  <c r="AD31" i="4" s="1"/>
  <c r="AA18" i="4"/>
  <c r="Y19" i="4" s="1"/>
  <c r="Z18" i="4"/>
  <c r="AD18" i="4" s="1"/>
  <c r="O11" i="5"/>
  <c r="P10" i="5"/>
  <c r="AA27" i="5"/>
  <c r="Z27" i="5"/>
  <c r="AD27" i="5" s="1"/>
  <c r="Z85" i="4"/>
  <c r="AD85" i="4" s="1"/>
  <c r="AA85" i="4"/>
  <c r="Y86" i="4" s="1"/>
  <c r="Z32" i="4"/>
  <c r="AD32" i="4" s="1"/>
  <c r="AA32" i="4"/>
  <c r="C14" i="5" l="1"/>
  <c r="AG9" i="6"/>
  <c r="N12" i="4"/>
  <c r="O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C28" i="4"/>
  <c r="B15" i="6"/>
  <c r="D72" i="4"/>
  <c r="N72" i="4" s="1"/>
  <c r="B95" i="4"/>
  <c r="C24" i="6"/>
  <c r="B35" i="4"/>
  <c r="C29" i="4"/>
  <c r="B27" i="4"/>
  <c r="D31" i="5"/>
  <c r="N31" i="5" s="1"/>
  <c r="C80" i="5"/>
  <c r="B30" i="5"/>
  <c r="D66" i="5"/>
  <c r="N66" i="5" s="1"/>
  <c r="C28" i="5"/>
  <c r="D23" i="4"/>
  <c r="N23" i="4" s="1"/>
  <c r="B27" i="5"/>
  <c r="D76" i="5"/>
  <c r="N76" i="5" s="1"/>
  <c r="B43" i="5"/>
  <c r="B36" i="4"/>
  <c r="C78" i="5"/>
  <c r="C51" i="5"/>
  <c r="D45" i="5"/>
  <c r="N45" i="5" s="1"/>
  <c r="C25" i="5"/>
  <c r="B87" i="4"/>
  <c r="D63" i="5"/>
  <c r="N63" i="5" s="1"/>
  <c r="D42" i="4"/>
  <c r="N42" i="4" s="1"/>
  <c r="B14" i="6"/>
  <c r="C45" i="5"/>
  <c r="B47" i="4"/>
  <c r="D55" i="4"/>
  <c r="N55" i="4" s="1"/>
  <c r="B46" i="4"/>
  <c r="D80" i="5"/>
  <c r="N80" i="5" s="1"/>
  <c r="C87" i="4"/>
  <c r="D28" i="4"/>
  <c r="N28" i="4" s="1"/>
  <c r="D18" i="6"/>
  <c r="B19" i="6"/>
  <c r="C51" i="4"/>
  <c r="D65" i="5"/>
  <c r="N65" i="5" s="1"/>
  <c r="D15" i="6"/>
  <c r="B31" i="5"/>
  <c r="D19" i="6"/>
  <c r="C91" i="5"/>
  <c r="B96" i="4"/>
  <c r="C21" i="6"/>
  <c r="B81" i="5"/>
  <c r="D16" i="6"/>
  <c r="D49" i="5"/>
  <c r="N49" i="5" s="1"/>
  <c r="D51" i="5"/>
  <c r="N51" i="5" s="1"/>
  <c r="D52" i="5"/>
  <c r="N52" i="5" s="1"/>
  <c r="B60" i="4"/>
  <c r="D21" i="5"/>
  <c r="N21" i="5" s="1"/>
  <c r="B41" i="4"/>
  <c r="O18" i="5"/>
  <c r="P17" i="5"/>
  <c r="P20" i="4" l="1"/>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D20" i="6"/>
  <c r="AE20" i="6"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AE16" i="6"/>
  <c r="B47" i="5"/>
  <c r="AE19" i="6"/>
  <c r="AE15" i="6"/>
  <c r="C56" i="5"/>
  <c r="D57" i="5"/>
  <c r="N57" i="5" s="1"/>
  <c r="AE18" i="6"/>
  <c r="B20" i="5"/>
  <c r="C54" i="4"/>
  <c r="B82" i="4"/>
  <c r="B26" i="5"/>
  <c r="C87" i="5"/>
  <c r="D64" i="5"/>
  <c r="D74" i="5"/>
  <c r="N74" i="5" s="1"/>
  <c r="B86" i="5"/>
  <c r="C59" i="5"/>
  <c r="B24" i="6"/>
  <c r="B52" i="4"/>
  <c r="C67" i="4"/>
  <c r="B25" i="4"/>
  <c r="D13" i="6"/>
  <c r="B32" i="5"/>
  <c r="C81" i="5"/>
  <c r="C21" i="5"/>
  <c r="D24" i="6"/>
  <c r="AE24" i="6" s="1"/>
  <c r="C84" i="5"/>
  <c r="C19" i="6"/>
  <c r="D85" i="5"/>
  <c r="N85" i="5" s="1"/>
  <c r="D58" i="5"/>
  <c r="N58" i="5" s="1"/>
  <c r="C50" i="4"/>
  <c r="C31" i="4"/>
  <c r="D71" i="5"/>
  <c r="N71" i="5" s="1"/>
  <c r="C23" i="6"/>
  <c r="B48" i="4"/>
  <c r="C22" i="6"/>
  <c r="B85" i="5"/>
  <c r="D22" i="6"/>
  <c r="AE22"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1" i="6"/>
  <c r="D29" i="5"/>
  <c r="N29" i="5" s="1"/>
  <c r="B35" i="5"/>
  <c r="C71" i="5"/>
  <c r="B22" i="6"/>
  <c r="C92" i="5"/>
  <c r="B73" i="5"/>
  <c r="B57" i="5"/>
  <c r="D30" i="5"/>
  <c r="N30" i="5" s="1"/>
  <c r="C13" i="6"/>
  <c r="C26" i="5"/>
  <c r="D21" i="6"/>
  <c r="AE21"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3" i="6"/>
  <c r="AE23"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35"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20" i="6"/>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D35" i="4"/>
  <c r="N35" i="4" s="1"/>
  <c r="B78" i="4"/>
  <c r="C76" i="4"/>
  <c r="D34" i="5"/>
  <c r="N34" i="5" s="1"/>
  <c r="B34" i="5"/>
  <c r="D32" i="5"/>
  <c r="N32" i="5" s="1"/>
  <c r="C74" i="5"/>
  <c r="B84" i="4"/>
  <c r="D36" i="5"/>
  <c r="N36" i="5" s="1"/>
  <c r="B54" i="4"/>
  <c r="D54" i="5"/>
  <c r="N54" i="5" s="1"/>
  <c r="C57" i="4"/>
  <c r="D56" i="4"/>
  <c r="N56" i="4" s="1"/>
  <c r="B94" i="4"/>
  <c r="D46" i="4"/>
  <c r="N46" i="4" s="1"/>
  <c r="C59" i="4"/>
  <c r="C82" i="5"/>
  <c r="B80" i="4"/>
  <c r="B75" i="4"/>
  <c r="C20" i="6"/>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1" i="4"/>
  <c r="N71" i="4" s="1"/>
  <c r="D73" i="4"/>
  <c r="N73" i="4" s="1"/>
  <c r="B26" i="4"/>
  <c r="C53" i="4"/>
  <c r="B64" i="4"/>
  <c r="D53" i="5"/>
  <c r="N53" i="5" s="1"/>
  <c r="D43" i="5"/>
  <c r="N43" i="5" s="1"/>
  <c r="D76" i="4"/>
  <c r="N76" i="4" s="1"/>
  <c r="C49" i="4"/>
  <c r="C83" i="4"/>
  <c r="D23" i="5"/>
  <c r="N23" i="5" s="1"/>
  <c r="D50" i="4"/>
  <c r="N50" i="4" s="1"/>
  <c r="C26" i="4"/>
  <c r="C47" i="4"/>
  <c r="D44" i="5"/>
  <c r="N44" i="5" s="1"/>
  <c r="C14" i="6"/>
  <c r="B23"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B95" i="6"/>
  <c r="A70" i="3"/>
  <c r="B115" i="6" s="1"/>
  <c r="C33" i="6"/>
  <c r="D100" i="6"/>
  <c r="AE100" i="6" s="1"/>
  <c r="B145" i="4"/>
  <c r="D72" i="6"/>
  <c r="AE72" i="6" s="1"/>
  <c r="C93" i="6"/>
  <c r="D110" i="6"/>
  <c r="AE110" i="6" s="1"/>
  <c r="D47" i="6"/>
  <c r="AE47" i="6" s="1"/>
  <c r="B113" i="6"/>
  <c r="D46" i="6"/>
  <c r="AE46" i="6" s="1"/>
  <c r="C84" i="6"/>
  <c r="D90" i="5"/>
  <c r="N90" i="5" s="1"/>
  <c r="C46" i="6"/>
  <c r="B88" i="6"/>
  <c r="B141" i="4"/>
  <c r="D142" i="6"/>
  <c r="AE142" i="6" s="1"/>
  <c r="D84" i="6"/>
  <c r="AE84" i="6" s="1"/>
  <c r="D150" i="4"/>
  <c r="N150" i="4" s="1"/>
  <c r="B136" i="6"/>
  <c r="B25" i="6"/>
  <c r="C85" i="6"/>
  <c r="D149" i="6"/>
  <c r="AE149" i="6" s="1"/>
  <c r="B150" i="4"/>
  <c r="D63" i="6"/>
  <c r="AE63" i="6" s="1"/>
  <c r="B140" i="6"/>
  <c r="C127" i="4"/>
  <c r="C129" i="4"/>
  <c r="B134" i="6"/>
  <c r="C26" i="6"/>
  <c r="B73" i="6"/>
  <c r="B41" i="6"/>
  <c r="D120" i="6"/>
  <c r="AE120" i="6" s="1"/>
  <c r="D102" i="6"/>
  <c r="AE102" i="6" s="1"/>
  <c r="B107" i="4"/>
  <c r="B115" i="4"/>
  <c r="B101" i="6"/>
  <c r="B86" i="6"/>
  <c r="C45" i="6"/>
  <c r="B133" i="6"/>
  <c r="B150" i="6"/>
  <c r="C147" i="6"/>
  <c r="B46" i="6"/>
  <c r="D140" i="4"/>
  <c r="N140" i="4" s="1"/>
  <c r="D143" i="4"/>
  <c r="N143" i="4" s="1"/>
  <c r="B126" i="4"/>
  <c r="C94" i="6"/>
  <c r="D131" i="4"/>
  <c r="N131" i="4" s="1"/>
  <c r="D86" i="6"/>
  <c r="AE86" i="6" s="1"/>
  <c r="D26" i="6"/>
  <c r="AE26" i="6" s="1"/>
  <c r="D118" i="4"/>
  <c r="N118" i="4" s="1"/>
  <c r="C150" i="6"/>
  <c r="C123" i="6"/>
  <c r="D134" i="4"/>
  <c r="N134" i="4" s="1"/>
  <c r="D43" i="6"/>
  <c r="AE43" i="6" s="1"/>
  <c r="B106" i="6"/>
  <c r="B38" i="6"/>
  <c r="C144" i="6"/>
  <c r="B148" i="6"/>
  <c r="C141" i="6"/>
  <c r="C130" i="4"/>
  <c r="C131" i="6"/>
  <c r="C80" i="6"/>
  <c r="B94" i="6"/>
  <c r="D114" i="6"/>
  <c r="AE114" i="6" s="1"/>
  <c r="B114" i="4"/>
  <c r="D102" i="4"/>
  <c r="N102" i="4" s="1"/>
  <c r="D105" i="6"/>
  <c r="AE105" i="6" s="1"/>
  <c r="D156" i="4"/>
  <c r="N156" i="4" s="1"/>
  <c r="C69" i="6"/>
  <c r="D44" i="6"/>
  <c r="AE44" i="6" s="1"/>
  <c r="D103" i="6"/>
  <c r="AE103" i="6" s="1"/>
  <c r="B117" i="4"/>
  <c r="B119" i="6"/>
  <c r="B127" i="4"/>
  <c r="B92" i="6"/>
  <c r="D96" i="6"/>
  <c r="AE96" i="6" s="1"/>
  <c r="D135" i="6"/>
  <c r="AE135" i="6" s="1"/>
  <c r="B113" i="4"/>
  <c r="D25" i="6"/>
  <c r="AE25" i="6" s="1"/>
  <c r="D130" i="6"/>
  <c r="AE130" i="6" s="1"/>
  <c r="D131" i="6"/>
  <c r="AE131" i="6" s="1"/>
  <c r="B75" i="6"/>
  <c r="D121" i="6"/>
  <c r="AE121" i="6" s="1"/>
  <c r="C105" i="4"/>
  <c r="D144" i="4"/>
  <c r="N144" i="4" s="1"/>
  <c r="D33" i="6"/>
  <c r="AE33" i="6" s="1"/>
  <c r="C58" i="6"/>
  <c r="D97" i="4"/>
  <c r="N97" i="4" s="1"/>
  <c r="C77" i="6"/>
  <c r="B62" i="6"/>
  <c r="D136" i="6"/>
  <c r="AE136" i="6" s="1"/>
  <c r="B98" i="4"/>
  <c r="D127" i="6"/>
  <c r="AE127" i="6" s="1"/>
  <c r="B112" i="6"/>
  <c r="C47" i="6"/>
  <c r="D115" i="6"/>
  <c r="AE115" i="6" s="1"/>
  <c r="C134" i="6"/>
  <c r="B116" i="6"/>
  <c r="C74" i="6"/>
  <c r="C149" i="6"/>
  <c r="C131" i="4"/>
  <c r="D151" i="4"/>
  <c r="N151" i="4" s="1"/>
  <c r="D27" i="6"/>
  <c r="AE27" i="6" s="1"/>
  <c r="B152" i="4"/>
  <c r="C72" i="6"/>
  <c r="C146" i="4"/>
  <c r="D125" i="6"/>
  <c r="AE125" i="6" s="1"/>
  <c r="C55" i="6"/>
  <c r="B91" i="6"/>
  <c r="B89" i="5"/>
  <c r="C149" i="4"/>
  <c r="D34" i="6"/>
  <c r="AE34" i="6" s="1"/>
  <c r="D54" i="6"/>
  <c r="AE54" i="6" s="1"/>
  <c r="C133" i="4"/>
  <c r="D57" i="6"/>
  <c r="AE57" i="6" s="1"/>
  <c r="D89" i="5"/>
  <c r="N89" i="5" s="1"/>
  <c r="B48" i="6"/>
  <c r="C38" i="6"/>
  <c r="B66" i="6"/>
  <c r="D148" i="6"/>
  <c r="AE148" i="6" s="1"/>
  <c r="D116" i="6"/>
  <c r="AE116" i="6" s="1"/>
  <c r="D38" i="6"/>
  <c r="AE38" i="6" s="1"/>
  <c r="C121" i="6"/>
  <c r="D155" i="4"/>
  <c r="N155" i="4" s="1"/>
  <c r="C34" i="6"/>
  <c r="D118" i="6"/>
  <c r="AE118" i="6" s="1"/>
  <c r="C106" i="4"/>
  <c r="C143" i="6"/>
  <c r="C133" i="6"/>
  <c r="D89" i="6"/>
  <c r="AE89" i="6" s="1"/>
  <c r="C27" i="6"/>
  <c r="D103" i="4"/>
  <c r="N103" i="4" s="1"/>
  <c r="C90" i="5"/>
  <c r="C61" i="6"/>
  <c r="C100" i="6"/>
  <c r="D137" i="6"/>
  <c r="AE137" i="6" s="1"/>
  <c r="B155" i="4"/>
  <c r="C79" i="6"/>
  <c r="B131" i="6"/>
  <c r="C89" i="6"/>
  <c r="D128" i="4"/>
  <c r="N128" i="4" s="1"/>
  <c r="D145" i="6"/>
  <c r="AE145" i="6" s="1"/>
  <c r="B51" i="6"/>
  <c r="D136" i="4"/>
  <c r="N136" i="4" s="1"/>
  <c r="D129" i="6"/>
  <c r="AE129" i="6" s="1"/>
  <c r="D132" i="6"/>
  <c r="AE132" i="6" s="1"/>
  <c r="B139" i="6"/>
  <c r="C40" i="6"/>
  <c r="B99" i="6"/>
  <c r="D77" i="6"/>
  <c r="AE77" i="6" s="1"/>
  <c r="C113" i="6"/>
  <c r="B93" i="6"/>
  <c r="B63" i="6"/>
  <c r="C39" i="6"/>
  <c r="B119" i="4"/>
  <c r="D126" i="4"/>
  <c r="N126" i="4" s="1"/>
  <c r="B102" i="6"/>
  <c r="D141" i="6"/>
  <c r="AE141" i="6" s="1"/>
  <c r="C144" i="4"/>
  <c r="D111" i="6"/>
  <c r="AE111" i="6" s="1"/>
  <c r="D58" i="6"/>
  <c r="AE58" i="6" s="1"/>
  <c r="B120" i="6"/>
  <c r="B36" i="6"/>
  <c r="B117" i="6"/>
  <c r="C57" i="6"/>
  <c r="D95" i="6"/>
  <c r="AE95" i="6" s="1"/>
  <c r="D133" i="4"/>
  <c r="N133" i="4" s="1"/>
  <c r="B141" i="6"/>
  <c r="B43" i="6"/>
  <c r="C132" i="4"/>
  <c r="B90" i="6"/>
  <c r="C41" i="6"/>
  <c r="B55" i="6"/>
  <c r="C110" i="4"/>
  <c r="C52" i="6"/>
  <c r="C107" i="6"/>
  <c r="C95" i="6"/>
  <c r="D87" i="6"/>
  <c r="AE87" i="6" s="1"/>
  <c r="C107" i="4"/>
  <c r="D60" i="6"/>
  <c r="AE60" i="6" s="1"/>
  <c r="C97" i="4"/>
  <c r="C142" i="4"/>
  <c r="D104" i="4"/>
  <c r="N104" i="4" s="1"/>
  <c r="D88" i="5"/>
  <c r="N88" i="5" s="1"/>
  <c r="C120" i="6"/>
  <c r="C116" i="6"/>
  <c r="C30" i="6"/>
  <c r="D149" i="4"/>
  <c r="N149" i="4" s="1"/>
  <c r="B47" i="6"/>
  <c r="C150" i="4"/>
  <c r="D56" i="6"/>
  <c r="AE56" i="6" s="1"/>
  <c r="C103" i="4"/>
  <c r="C136" i="6"/>
  <c r="C126" i="4"/>
  <c r="D117" i="4"/>
  <c r="N117" i="4" s="1"/>
  <c r="D78" i="6"/>
  <c r="AE78" i="6" s="1"/>
  <c r="C153" i="4"/>
  <c r="B153" i="4"/>
  <c r="B122" i="6"/>
  <c r="D141" i="4"/>
  <c r="N141" i="4" s="1"/>
  <c r="C35" i="6"/>
  <c r="B57" i="6"/>
  <c r="D124" i="6"/>
  <c r="AE124" i="6" s="1"/>
  <c r="B146" i="4"/>
  <c r="C81" i="6"/>
  <c r="B105" i="4"/>
  <c r="B112" i="4"/>
  <c r="C154" i="4"/>
  <c r="D121" i="4"/>
  <c r="N121" i="4" s="1"/>
  <c r="C140" i="4"/>
  <c r="B146" i="6"/>
  <c r="B61" i="6"/>
  <c r="B130" i="4"/>
  <c r="D116" i="4"/>
  <c r="N116" i="4" s="1"/>
  <c r="D71" i="6"/>
  <c r="AE71" i="6" s="1"/>
  <c r="C145" i="6"/>
  <c r="D49" i="6"/>
  <c r="AE49" i="6" s="1"/>
  <c r="B148" i="4"/>
  <c r="C142" i="6"/>
  <c r="D88" i="6"/>
  <c r="AE88" i="6" s="1"/>
  <c r="D123" i="6"/>
  <c r="AE123" i="6" s="1"/>
  <c r="C73" i="6"/>
  <c r="C114" i="6"/>
  <c r="D92" i="6"/>
  <c r="AE92" i="6" s="1"/>
  <c r="B31" i="6"/>
  <c r="D82" i="6"/>
  <c r="AE82" i="6" s="1"/>
  <c r="D67" i="6"/>
  <c r="AE67" i="6" s="1"/>
  <c r="B133" i="4"/>
  <c r="B140" i="4"/>
  <c r="B151" i="4"/>
  <c r="C49" i="6"/>
  <c r="C88" i="6"/>
  <c r="B97" i="4"/>
  <c r="C123" i="4"/>
  <c r="D68" i="6"/>
  <c r="AE68" i="6" s="1"/>
  <c r="B64" i="6"/>
  <c r="C92" i="6"/>
  <c r="D100" i="4"/>
  <c r="N100" i="4" s="1"/>
  <c r="C125" i="6"/>
  <c r="D107" i="6"/>
  <c r="AE107" i="6" s="1"/>
  <c r="C102" i="6"/>
  <c r="B80" i="6"/>
  <c r="D106" i="4"/>
  <c r="N106" i="4" s="1"/>
  <c r="C116" i="4"/>
  <c r="C118" i="4"/>
  <c r="D112" i="4"/>
  <c r="N112" i="4" s="1"/>
  <c r="C67" i="6"/>
  <c r="C75" i="6"/>
  <c r="C120" i="4"/>
  <c r="D147" i="4"/>
  <c r="N147" i="4" s="1"/>
  <c r="D105" i="4"/>
  <c r="N105" i="4" s="1"/>
  <c r="B72" i="6"/>
  <c r="D55" i="6"/>
  <c r="AE55" i="6" s="1"/>
  <c r="B104" i="6"/>
  <c r="C98" i="4"/>
  <c r="D108" i="4"/>
  <c r="N108" i="4" s="1"/>
  <c r="D146" i="6"/>
  <c r="AE146" i="6" s="1"/>
  <c r="D51" i="6"/>
  <c r="AE51" i="6" s="1"/>
  <c r="D119" i="4"/>
  <c r="N119" i="4" s="1"/>
  <c r="B129" i="4"/>
  <c r="B99" i="4"/>
  <c r="B135" i="4"/>
  <c r="B149" i="4"/>
  <c r="C109" i="6"/>
  <c r="B109" i="4"/>
  <c r="D99" i="4"/>
  <c r="N99" i="4" s="1"/>
  <c r="B134" i="4"/>
  <c r="B154" i="4"/>
  <c r="C119" i="4"/>
  <c r="B32" i="6"/>
  <c r="D134" i="6"/>
  <c r="AE134" i="6" s="1"/>
  <c r="D120" i="4"/>
  <c r="N120" i="4" s="1"/>
  <c r="C121" i="4"/>
  <c r="C146" i="6"/>
  <c r="B81" i="6"/>
  <c r="B132" i="4"/>
  <c r="B77" i="6"/>
  <c r="B118" i="4"/>
  <c r="B131" i="4"/>
  <c r="C139" i="6"/>
  <c r="D115" i="4"/>
  <c r="N115" i="4" s="1"/>
  <c r="B88" i="5"/>
  <c r="B126" i="6"/>
  <c r="B26" i="6"/>
  <c r="D110" i="4"/>
  <c r="N110" i="4" s="1"/>
  <c r="C143" i="4"/>
  <c r="D79" i="6"/>
  <c r="AE79" i="6" s="1"/>
  <c r="C65" i="6"/>
  <c r="C104" i="6"/>
  <c r="C113" i="4"/>
  <c r="D150" i="6"/>
  <c r="AE150" i="6" s="1"/>
  <c r="C101" i="6"/>
  <c r="B147" i="4"/>
  <c r="C115" i="4"/>
  <c r="D39" i="6"/>
  <c r="AE39" i="6" s="1"/>
  <c r="D48" i="6"/>
  <c r="AE48" i="6" s="1"/>
  <c r="B147" i="6"/>
  <c r="B33" i="6"/>
  <c r="D123" i="4"/>
  <c r="N123" i="4" s="1"/>
  <c r="B42" i="6"/>
  <c r="D32" i="6"/>
  <c r="AE32" i="6" s="1"/>
  <c r="C108" i="6"/>
  <c r="C152" i="4"/>
  <c r="B50" i="6"/>
  <c r="B128" i="6"/>
  <c r="D31" i="6"/>
  <c r="AE31" i="6" s="1"/>
  <c r="D83" i="6"/>
  <c r="AE83" i="6" s="1"/>
  <c r="C148" i="6"/>
  <c r="D37" i="6"/>
  <c r="AE37" i="6" s="1"/>
  <c r="C124" i="6"/>
  <c r="D65" i="6"/>
  <c r="AE65" i="6" s="1"/>
  <c r="C32" i="6"/>
  <c r="D144" i="6"/>
  <c r="AE144" i="6" s="1"/>
  <c r="B69" i="6"/>
  <c r="C127" i="6"/>
  <c r="B139" i="4"/>
  <c r="D69" i="6"/>
  <c r="AE69" i="6" s="1"/>
  <c r="C91" i="6"/>
  <c r="B110" i="6"/>
  <c r="D93" i="6"/>
  <c r="AE93" i="6" s="1"/>
  <c r="B39" i="6"/>
  <c r="B30" i="6"/>
  <c r="C31" i="6"/>
  <c r="B137" i="4"/>
  <c r="D133" i="6"/>
  <c r="AE133" i="6" s="1"/>
  <c r="C118" i="6"/>
  <c r="C64" i="6"/>
  <c r="B128" i="4"/>
  <c r="D112" i="6"/>
  <c r="AE112" i="6" s="1"/>
  <c r="D113" i="6"/>
  <c r="AE113" i="6" s="1"/>
  <c r="B84" i="6"/>
  <c r="C157" i="4"/>
  <c r="B102" i="4"/>
  <c r="B27" i="6"/>
  <c r="D138" i="6"/>
  <c r="AE138" i="6" s="1"/>
  <c r="C50" i="6"/>
  <c r="C101" i="4"/>
  <c r="D91" i="6"/>
  <c r="AE91" i="6" s="1"/>
  <c r="C76" i="6"/>
  <c r="C29" i="6"/>
  <c r="C88" i="5"/>
  <c r="C99" i="6"/>
  <c r="D97" i="6"/>
  <c r="AE97" i="6" s="1"/>
  <c r="B90" i="5"/>
  <c r="C111" i="4"/>
  <c r="D139" i="6"/>
  <c r="AE139" i="6" s="1"/>
  <c r="D30" i="6"/>
  <c r="AE30" i="6" s="1"/>
  <c r="B76" i="6"/>
  <c r="D40" i="6"/>
  <c r="AE40" i="6" s="1"/>
  <c r="B83" i="6"/>
  <c r="C48" i="6"/>
  <c r="D36" i="6"/>
  <c r="AE36" i="6" s="1"/>
  <c r="B135" i="6"/>
  <c r="C25" i="6"/>
  <c r="C44" i="6"/>
  <c r="B85" i="6"/>
  <c r="D85" i="6"/>
  <c r="AE85" i="6" s="1"/>
  <c r="C138" i="6"/>
  <c r="B97" i="6"/>
  <c r="B53" i="6"/>
  <c r="B68" i="6"/>
  <c r="C70" i="6"/>
  <c r="B29" i="6"/>
  <c r="C36" i="6"/>
  <c r="D108" i="6"/>
  <c r="AE108" i="6" s="1"/>
  <c r="B114" i="6"/>
  <c r="C137" i="6"/>
  <c r="C28" i="6"/>
  <c r="B144" i="6"/>
  <c r="C97" i="6"/>
  <c r="B54" i="6"/>
  <c r="B121" i="6"/>
  <c r="C110" i="6"/>
  <c r="B52" i="6"/>
  <c r="D74" i="6"/>
  <c r="AE74" i="6" s="1"/>
  <c r="D76" i="6"/>
  <c r="AE76" i="6" s="1"/>
  <c r="C96" i="6"/>
  <c r="D29" i="6"/>
  <c r="AE29" i="6" s="1"/>
  <c r="C98" i="6"/>
  <c r="D42" i="6"/>
  <c r="AE42" i="6" s="1"/>
  <c r="C60" i="6"/>
  <c r="C106" i="6"/>
  <c r="C37" i="6"/>
  <c r="C86" i="6"/>
  <c r="D114" i="4"/>
  <c r="N114" i="4" s="1"/>
  <c r="B125" i="6"/>
  <c r="B149" i="6"/>
  <c r="B40" i="6"/>
  <c r="D130" i="4"/>
  <c r="N130" i="4" s="1"/>
  <c r="D98" i="6"/>
  <c r="AE98" i="6" s="1"/>
  <c r="D41" i="6"/>
  <c r="AE41" i="6" s="1"/>
  <c r="B59" i="6"/>
  <c r="C102" i="4"/>
  <c r="D28" i="6"/>
  <c r="AE28" i="6" s="1"/>
  <c r="B127" i="6"/>
  <c r="C66" i="6"/>
  <c r="B118" i="6"/>
  <c r="B96" i="6"/>
  <c r="D153" i="4"/>
  <c r="N153" i="4" s="1"/>
  <c r="B156" i="4"/>
  <c r="C78" i="6"/>
  <c r="D146" i="4"/>
  <c r="N146" i="4" s="1"/>
  <c r="D127" i="4"/>
  <c r="N127" i="4" s="1"/>
  <c r="B110" i="4"/>
  <c r="D70" i="6"/>
  <c r="AE70" i="6" s="1"/>
  <c r="D45" i="6"/>
  <c r="AE45" i="6" s="1"/>
  <c r="C141" i="4"/>
  <c r="B44" i="6"/>
  <c r="D98" i="4"/>
  <c r="N98" i="4" s="1"/>
  <c r="B138" i="4"/>
  <c r="B122" i="4"/>
  <c r="C130" i="6"/>
  <c r="B56" i="6"/>
  <c r="B34" i="6"/>
  <c r="C128" i="4"/>
  <c r="C122" i="4"/>
  <c r="B101" i="4"/>
  <c r="B70" i="6"/>
  <c r="D125" i="4"/>
  <c r="N125" i="4" s="1"/>
  <c r="B107" i="6"/>
  <c r="D145" i="4"/>
  <c r="N145" i="4" s="1"/>
  <c r="B109" i="6"/>
  <c r="C108" i="4"/>
  <c r="C111" i="6"/>
  <c r="C105" i="6"/>
  <c r="D106" i="6"/>
  <c r="AE106" i="6" s="1"/>
  <c r="D152" i="4"/>
  <c r="N152" i="4" s="1"/>
  <c r="C54" i="6"/>
  <c r="D109" i="4"/>
  <c r="N109" i="4" s="1"/>
  <c r="D148" i="4"/>
  <c r="N148" i="4" s="1"/>
  <c r="D143" i="6"/>
  <c r="AE143" i="6" s="1"/>
  <c r="B142" i="4"/>
  <c r="D104" i="6"/>
  <c r="AE104" i="6" s="1"/>
  <c r="C138" i="4"/>
  <c r="AE17" i="6"/>
  <c r="O94" i="5"/>
  <c r="P94" i="5" s="1"/>
  <c r="P93" i="5"/>
  <c r="AE13" i="6"/>
  <c r="AF13" i="6"/>
  <c r="AF14" i="6" s="1"/>
  <c r="AF15" i="6" s="1"/>
  <c r="AE14" i="6"/>
  <c r="O64" i="5"/>
  <c r="P64" i="5"/>
  <c r="N64" i="5"/>
  <c r="O20" i="5"/>
  <c r="P19" i="5"/>
  <c r="P22" i="4"/>
  <c r="O23" i="4"/>
  <c r="B98" i="6" l="1"/>
  <c r="D61" i="6"/>
  <c r="AE61" i="6" s="1"/>
  <c r="B142" i="6"/>
  <c r="D138" i="4"/>
  <c r="N138" i="4" s="1"/>
  <c r="D80" i="6"/>
  <c r="AE80" i="6" s="1"/>
  <c r="D124" i="4"/>
  <c r="N124" i="4" s="1"/>
  <c r="D122" i="4"/>
  <c r="N122" i="4" s="1"/>
  <c r="C83" i="6"/>
  <c r="C51" i="6"/>
  <c r="B121" i="4"/>
  <c r="B28" i="6"/>
  <c r="B65" i="6"/>
  <c r="B120" i="4"/>
  <c r="D50" i="6"/>
  <c r="AE50" i="6" s="1"/>
  <c r="C42" i="6"/>
  <c r="B132" i="6"/>
  <c r="D132" i="4"/>
  <c r="N132" i="4" s="1"/>
  <c r="B143" i="4"/>
  <c r="C135" i="6"/>
  <c r="D62" i="6"/>
  <c r="AE62" i="6" s="1"/>
  <c r="C68" i="6"/>
  <c r="C43" i="6"/>
  <c r="C114" i="4"/>
  <c r="D117" i="6"/>
  <c r="AE117" i="6" s="1"/>
  <c r="D113" i="4"/>
  <c r="N113" i="4" s="1"/>
  <c r="C135" i="4"/>
  <c r="B108" i="6"/>
  <c r="B49" i="6"/>
  <c r="B82" i="6"/>
  <c r="B143" i="6"/>
  <c r="C151" i="4"/>
  <c r="D35" i="6"/>
  <c r="AE35" i="6" s="1"/>
  <c r="D99" i="6"/>
  <c r="AE99" i="6" s="1"/>
  <c r="B111" i="6"/>
  <c r="D140" i="6"/>
  <c r="AE140" i="6" s="1"/>
  <c r="D119" i="6"/>
  <c r="AE119" i="6" s="1"/>
  <c r="B124" i="4"/>
  <c r="C109" i="4"/>
  <c r="D64" i="6"/>
  <c r="AE64" i="6" s="1"/>
  <c r="B136" i="4"/>
  <c r="B123" i="4"/>
  <c r="C129" i="6"/>
  <c r="B108" i="4"/>
  <c r="B138" i="6"/>
  <c r="D129" i="4"/>
  <c r="N129" i="4" s="1"/>
  <c r="B123" i="6"/>
  <c r="C53" i="6"/>
  <c r="D151" i="6"/>
  <c r="AE151" i="6" s="1"/>
  <c r="C134" i="4"/>
  <c r="B71" i="6"/>
  <c r="B100" i="6"/>
  <c r="B78" i="6"/>
  <c r="B124" i="6"/>
  <c r="D109" i="6"/>
  <c r="AE109" i="6" s="1"/>
  <c r="C71" i="6"/>
  <c r="C119" i="6"/>
  <c r="C59" i="6"/>
  <c r="B89" i="6"/>
  <c r="C132" i="6"/>
  <c r="B151" i="6"/>
  <c r="B129" i="6"/>
  <c r="C155" i="4"/>
  <c r="B87" i="6"/>
  <c r="C99" i="4"/>
  <c r="D90" i="6"/>
  <c r="AE90" i="6" s="1"/>
  <c r="B145" i="6"/>
  <c r="D101" i="6"/>
  <c r="AE101" i="6" s="1"/>
  <c r="B45" i="6"/>
  <c r="B106" i="4"/>
  <c r="C117" i="6"/>
  <c r="D135" i="4"/>
  <c r="N135" i="4" s="1"/>
  <c r="B105" i="6"/>
  <c r="B125" i="4"/>
  <c r="D75" i="6"/>
  <c r="AE75" i="6" s="1"/>
  <c r="C147" i="4"/>
  <c r="D66" i="6"/>
  <c r="AE66" i="6" s="1"/>
  <c r="C56" i="6"/>
  <c r="D59" i="6"/>
  <c r="AE59" i="6" s="1"/>
  <c r="B137" i="6"/>
  <c r="D154" i="4"/>
  <c r="N154" i="4" s="1"/>
  <c r="C128" i="6"/>
  <c r="B67" i="6"/>
  <c r="D52" i="6"/>
  <c r="AE52" i="6" s="1"/>
  <c r="B37" i="6"/>
  <c r="C137" i="4"/>
  <c r="C140" i="6"/>
  <c r="C126" i="6"/>
  <c r="B103" i="4"/>
  <c r="C145" i="4"/>
  <c r="C139" i="4"/>
  <c r="C117" i="4"/>
  <c r="C112" i="4"/>
  <c r="B104" i="4"/>
  <c r="C124" i="4"/>
  <c r="C122" i="6"/>
  <c r="C115" i="6"/>
  <c r="D157" i="4"/>
  <c r="N157" i="4" s="1"/>
  <c r="D81" i="6"/>
  <c r="AE81" i="6" s="1"/>
  <c r="B103" i="6"/>
  <c r="D101" i="4"/>
  <c r="N101" i="4" s="1"/>
  <c r="B130" i="6"/>
  <c r="B58" i="6"/>
  <c r="D137" i="4"/>
  <c r="N137" i="4" s="1"/>
  <c r="B111" i="4"/>
  <c r="C63" i="6"/>
  <c r="C156" i="4"/>
  <c r="B74" i="6"/>
  <c r="C136" i="4"/>
  <c r="C125" i="4"/>
  <c r="B79" i="6"/>
  <c r="D147" i="6"/>
  <c r="AE147" i="6" s="1"/>
  <c r="C103" i="6"/>
  <c r="D142" i="4"/>
  <c r="N142" i="4" s="1"/>
  <c r="D94" i="6"/>
  <c r="AE94" i="6" s="1"/>
  <c r="B144" i="4"/>
  <c r="D107" i="4"/>
  <c r="N107" i="4" s="1"/>
  <c r="C148" i="4"/>
  <c r="C100" i="4"/>
  <c r="D126" i="6"/>
  <c r="AE126" i="6" s="1"/>
  <c r="D53" i="6"/>
  <c r="AE53" i="6" s="1"/>
  <c r="B60" i="6"/>
  <c r="B35" i="6"/>
  <c r="D111" i="4"/>
  <c r="N111" i="4" s="1"/>
  <c r="C104" i="4"/>
  <c r="C89" i="5"/>
  <c r="B116" i="4"/>
  <c r="B100" i="4"/>
  <c r="C112" i="6"/>
  <c r="D128" i="6"/>
  <c r="AE128" i="6" s="1"/>
  <c r="D139" i="4"/>
  <c r="N139" i="4" s="1"/>
  <c r="C151" i="6"/>
  <c r="C87" i="6"/>
  <c r="C90" i="6"/>
  <c r="C82" i="6"/>
  <c r="D122" i="6"/>
  <c r="AE122" i="6" s="1"/>
  <c r="D73" i="6"/>
  <c r="AE73" i="6" s="1"/>
  <c r="B157" i="4"/>
  <c r="C62" i="6"/>
  <c r="AG13" i="6"/>
  <c r="AF16" i="6"/>
  <c r="AG15" i="6"/>
  <c r="AG14" i="6"/>
  <c r="P23" i="4"/>
  <c r="O24" i="4"/>
  <c r="P20" i="5"/>
  <c r="O21" i="5"/>
  <c r="AG16" i="6" l="1"/>
  <c r="AF17" i="6"/>
  <c r="O22" i="5"/>
  <c r="P21" i="5"/>
  <c r="O25" i="4"/>
  <c r="P24" i="4"/>
  <c r="AF18" i="6" l="1"/>
  <c r="AG17" i="6"/>
  <c r="P25" i="4"/>
  <c r="O26" i="4"/>
  <c r="O23" i="5"/>
  <c r="P22" i="5"/>
  <c r="AF19" i="6" l="1"/>
  <c r="AG18" i="6"/>
  <c r="P23" i="5"/>
  <c r="O24" i="5"/>
  <c r="O27" i="4"/>
  <c r="P26" i="4"/>
  <c r="AF20" i="6" l="1"/>
  <c r="AG19" i="6"/>
  <c r="P27" i="4"/>
  <c r="O28" i="4"/>
  <c r="O25" i="5"/>
  <c r="P24" i="5"/>
  <c r="AF21" i="6" l="1"/>
  <c r="AG20" i="6"/>
  <c r="O26" i="5"/>
  <c r="P25" i="5"/>
  <c r="O29" i="4"/>
  <c r="P28" i="4"/>
  <c r="AF22" i="6" l="1"/>
  <c r="AG21" i="6"/>
  <c r="P29" i="4"/>
  <c r="O30" i="4"/>
  <c r="P26" i="5"/>
  <c r="O27" i="5"/>
  <c r="AG22" i="6" l="1"/>
  <c r="AF23" i="6"/>
  <c r="P30" i="4"/>
  <c r="O31" i="4"/>
  <c r="P27" i="5"/>
  <c r="O28" i="5"/>
  <c r="AF24" i="6" l="1"/>
  <c r="AG23" i="6"/>
  <c r="O29" i="5"/>
  <c r="P28" i="5"/>
  <c r="P31" i="4"/>
  <c r="O32" i="4"/>
  <c r="AF25" i="6" l="1"/>
  <c r="AG24" i="6"/>
  <c r="P32" i="4"/>
  <c r="O33" i="4"/>
  <c r="O30" i="5"/>
  <c r="P29" i="5"/>
  <c r="AF26" i="6" l="1"/>
  <c r="AG25" i="6"/>
  <c r="P30" i="5"/>
  <c r="O31" i="5"/>
  <c r="O34" i="4"/>
  <c r="P33" i="4"/>
  <c r="AG26" i="6" l="1"/>
  <c r="AF27" i="6"/>
  <c r="P34" i="4"/>
  <c r="O35" i="4"/>
  <c r="P31" i="5"/>
  <c r="O32" i="5"/>
  <c r="AF28" i="6" l="1"/>
  <c r="AG27" i="6"/>
  <c r="P35" i="4"/>
  <c r="O36" i="4"/>
  <c r="O33" i="5"/>
  <c r="P32" i="5"/>
  <c r="AG28" i="6" l="1"/>
  <c r="AF29" i="6"/>
  <c r="P33" i="5"/>
  <c r="O34" i="5"/>
  <c r="P36" i="4"/>
  <c r="O37" i="4"/>
  <c r="AF30" i="6" l="1"/>
  <c r="AG29" i="6"/>
  <c r="P37" i="4"/>
  <c r="O38" i="4"/>
  <c r="P34" i="5"/>
  <c r="O35" i="5"/>
  <c r="AG30" i="6" l="1"/>
  <c r="AF31" i="6"/>
  <c r="P38" i="4"/>
  <c r="O39" i="4"/>
  <c r="O36" i="5"/>
  <c r="P35" i="5"/>
  <c r="AG31" i="6" l="1"/>
  <c r="AF32" i="6"/>
  <c r="O37" i="5"/>
  <c r="P36" i="5"/>
  <c r="P39" i="4"/>
  <c r="O40" i="4"/>
  <c r="AF33" i="6" l="1"/>
  <c r="AG32" i="6"/>
  <c r="P40" i="4"/>
  <c r="O41" i="4"/>
  <c r="P37" i="5"/>
  <c r="O39" i="5"/>
  <c r="AG33" i="6" l="1"/>
  <c r="AF34" i="6"/>
  <c r="P39" i="5"/>
  <c r="O40" i="5"/>
  <c r="P41" i="4"/>
  <c r="O42" i="4"/>
  <c r="AG34" i="6" l="1"/>
  <c r="AF35" i="6"/>
  <c r="O41" i="5"/>
  <c r="P40" i="5"/>
  <c r="P42" i="4"/>
  <c r="O43" i="4"/>
  <c r="AF36" i="6" l="1"/>
  <c r="AG35" i="6"/>
  <c r="P43" i="4"/>
  <c r="O44" i="4"/>
  <c r="P41" i="5"/>
  <c r="O42" i="5"/>
  <c r="AF37" i="6" l="1"/>
  <c r="AG36" i="6"/>
  <c r="P42" i="5"/>
  <c r="O43" i="5"/>
  <c r="O45" i="4"/>
  <c r="P44" i="4"/>
  <c r="AF38" i="6" l="1"/>
  <c r="AG37" i="6"/>
  <c r="O46" i="4"/>
  <c r="P45" i="4"/>
  <c r="P43" i="5"/>
  <c r="O44" i="5"/>
  <c r="AG38" i="6" l="1"/>
  <c r="AF39" i="6"/>
  <c r="O47" i="4"/>
  <c r="P46" i="4"/>
  <c r="O45" i="5"/>
  <c r="P44" i="5"/>
  <c r="AF40" i="6" l="1"/>
  <c r="AG39" i="6"/>
  <c r="O46" i="5"/>
  <c r="P45" i="5"/>
  <c r="O48" i="4"/>
  <c r="P47" i="4"/>
  <c r="AG40" i="6" l="1"/>
  <c r="AF41" i="6"/>
  <c r="O49" i="4"/>
  <c r="P48" i="4"/>
  <c r="O47" i="5"/>
  <c r="P46" i="5"/>
  <c r="AF42" i="6" l="1"/>
  <c r="AG41" i="6"/>
  <c r="P47" i="5"/>
  <c r="O48" i="5"/>
  <c r="O50" i="4"/>
  <c r="P49" i="4"/>
  <c r="AG42" i="6" l="1"/>
  <c r="AF43" i="6"/>
  <c r="O51" i="4"/>
  <c r="P50" i="4"/>
  <c r="P48" i="5"/>
  <c r="O49" i="5"/>
  <c r="AF44" i="6" l="1"/>
  <c r="AG43" i="6"/>
  <c r="O50" i="5"/>
  <c r="P49" i="5"/>
  <c r="P51" i="4"/>
  <c r="AF45" i="6" l="1"/>
  <c r="AG44" i="6"/>
  <c r="P50" i="5"/>
  <c r="O51" i="5"/>
  <c r="AF46" i="6" l="1"/>
  <c r="AG45" i="6"/>
  <c r="P51" i="5"/>
  <c r="O52" i="5"/>
  <c r="AF47" i="6" l="1"/>
  <c r="AG46" i="6"/>
  <c r="O53" i="5"/>
  <c r="P52" i="5"/>
  <c r="AG47" i="6" l="1"/>
  <c r="AF48" i="6"/>
  <c r="P53" i="5"/>
  <c r="O54" i="5"/>
  <c r="AG48" i="6" l="1"/>
  <c r="AF49" i="6"/>
  <c r="P54" i="5"/>
  <c r="O55" i="5"/>
  <c r="AF50" i="6" l="1"/>
  <c r="AG49" i="6"/>
  <c r="P55" i="5"/>
  <c r="O56" i="5"/>
  <c r="AF51" i="6" l="1"/>
  <c r="AG50" i="6"/>
  <c r="P56" i="5"/>
  <c r="O57" i="5"/>
  <c r="AG51" i="6" l="1"/>
  <c r="AF52" i="6"/>
  <c r="O58" i="5"/>
  <c r="P57" i="5"/>
  <c r="AG52" i="6" l="1"/>
  <c r="AF53" i="6"/>
  <c r="P58" i="5"/>
  <c r="O59" i="5"/>
  <c r="AF54" i="6" l="1"/>
  <c r="AG53" i="6"/>
  <c r="O60" i="5"/>
  <c r="P59" i="5"/>
  <c r="AG54" i="6" l="1"/>
  <c r="AF55" i="6"/>
  <c r="P60" i="5"/>
  <c r="O61" i="5"/>
  <c r="AF56" i="6" l="1"/>
  <c r="AG55" i="6"/>
  <c r="P61" i="5"/>
  <c r="O62" i="5"/>
  <c r="AG56" i="6" l="1"/>
  <c r="AF57" i="6"/>
  <c r="O63" i="5"/>
  <c r="P63" i="5" s="1"/>
  <c r="O65" i="5"/>
  <c r="P62" i="5"/>
  <c r="AF58" i="6" l="1"/>
  <c r="AG57" i="6"/>
  <c r="P65" i="5"/>
  <c r="O66" i="5"/>
  <c r="AF59" i="6" l="1"/>
  <c r="AG58" i="6"/>
  <c r="O67" i="5"/>
  <c r="P66" i="5"/>
  <c r="AG59" i="6" l="1"/>
  <c r="AF60" i="6"/>
  <c r="O68" i="5"/>
  <c r="P67" i="5"/>
  <c r="AF61" i="6" l="1"/>
  <c r="AG60" i="6"/>
  <c r="P68" i="5"/>
  <c r="O69" i="5"/>
  <c r="AG61" i="6" l="1"/>
  <c r="AF62" i="6"/>
  <c r="O70" i="5"/>
  <c r="P69" i="5"/>
  <c r="AF63" i="6" l="1"/>
  <c r="AG62" i="6"/>
  <c r="P70" i="5"/>
  <c r="O71" i="5"/>
  <c r="AF64" i="6" l="1"/>
  <c r="AG63" i="6"/>
  <c r="P71" i="5"/>
  <c r="O72" i="5"/>
  <c r="AF65" i="6" l="1"/>
  <c r="AG64" i="6"/>
  <c r="O73" i="5"/>
  <c r="P72" i="5"/>
  <c r="AF66" i="6" l="1"/>
  <c r="AG65" i="6"/>
  <c r="P73" i="5"/>
  <c r="O74" i="5"/>
  <c r="AG66" i="6" l="1"/>
  <c r="AF67" i="6"/>
  <c r="P74" i="5"/>
  <c r="O75" i="5"/>
  <c r="AG67" i="6" l="1"/>
  <c r="AF68" i="6"/>
  <c r="P75" i="5"/>
  <c r="O76" i="5"/>
  <c r="AF69" i="6" l="1"/>
  <c r="AG68" i="6"/>
  <c r="O77" i="5"/>
  <c r="P76" i="5"/>
  <c r="AF70" i="6" l="1"/>
  <c r="AG69" i="6"/>
  <c r="O78" i="5"/>
  <c r="P77" i="5"/>
  <c r="AG70" i="6" l="1"/>
  <c r="AF71" i="6"/>
  <c r="P78" i="5"/>
  <c r="O79" i="5"/>
  <c r="AF72" i="6" l="1"/>
  <c r="AG71" i="6"/>
  <c r="P79" i="5"/>
  <c r="O80" i="5"/>
  <c r="AF73" i="6" l="1"/>
  <c r="AG72" i="6"/>
  <c r="P80" i="5"/>
  <c r="O81" i="5"/>
  <c r="AG73" i="6" l="1"/>
  <c r="AF74" i="6"/>
  <c r="O82" i="5"/>
  <c r="P81" i="5"/>
  <c r="AG74" i="6" l="1"/>
  <c r="AF75" i="6"/>
  <c r="P82" i="5"/>
  <c r="O83" i="5"/>
  <c r="AF76" i="6" l="1"/>
  <c r="AG75" i="6"/>
  <c r="O84" i="5"/>
  <c r="P83" i="5"/>
  <c r="AG76" i="6" l="1"/>
  <c r="AF77" i="6"/>
  <c r="P84" i="5"/>
  <c r="O85" i="5"/>
  <c r="AG77" i="6" l="1"/>
  <c r="AF78" i="6"/>
  <c r="O86" i="5"/>
  <c r="P85" i="5"/>
  <c r="AG78" i="6" l="1"/>
  <c r="AF79" i="6"/>
  <c r="P86" i="5"/>
  <c r="O87" i="5"/>
  <c r="AF80" i="6" l="1"/>
  <c r="AG79" i="6"/>
  <c r="O88" i="5"/>
  <c r="P87" i="5"/>
  <c r="AG80" i="6" l="1"/>
  <c r="AF81" i="6"/>
  <c r="O89" i="5"/>
  <c r="P88" i="5"/>
  <c r="AF82" i="6" l="1"/>
  <c r="AG81" i="6"/>
  <c r="O90" i="5"/>
  <c r="P89" i="5"/>
  <c r="AG82" i="6" l="1"/>
  <c r="AF83" i="6"/>
  <c r="P90" i="5"/>
  <c r="O91" i="5"/>
  <c r="P91" i="5" s="1"/>
  <c r="AF84" i="6" l="1"/>
  <c r="AG83" i="6"/>
  <c r="AG84" i="6" l="1"/>
  <c r="AF85" i="6"/>
  <c r="AF86" i="6" l="1"/>
  <c r="AG85" i="6"/>
  <c r="AG86" i="6" l="1"/>
  <c r="AF87" i="6"/>
  <c r="AF88" i="6" l="1"/>
  <c r="AG87" i="6"/>
  <c r="AF89" i="6" l="1"/>
  <c r="AG88" i="6"/>
  <c r="AF90" i="6" l="1"/>
  <c r="AG89" i="6"/>
  <c r="AG90" i="6" l="1"/>
  <c r="AF91" i="6"/>
  <c r="AF92" i="6" l="1"/>
  <c r="AG91" i="6"/>
  <c r="AF93" i="6" l="1"/>
  <c r="AG92" i="6"/>
  <c r="AG93" i="6" l="1"/>
  <c r="AF94" i="6"/>
  <c r="AG94" i="6" l="1"/>
  <c r="AF95" i="6"/>
  <c r="AG95" i="6" l="1"/>
  <c r="AF96" i="6"/>
  <c r="AG96" i="6" l="1"/>
  <c r="AF97" i="6"/>
  <c r="AF98" i="6" l="1"/>
  <c r="AG97" i="6"/>
  <c r="AF99" i="6" l="1"/>
  <c r="AG98" i="6"/>
  <c r="AG99" i="6" l="1"/>
  <c r="AF100" i="6"/>
  <c r="AF101" i="6" l="1"/>
  <c r="AG100" i="6"/>
  <c r="AF102" i="6" l="1"/>
  <c r="AG101" i="6"/>
  <c r="AG102" i="6" l="1"/>
  <c r="AF103" i="6"/>
  <c r="AF104" i="6" l="1"/>
  <c r="AG103" i="6"/>
  <c r="AG104" i="6" l="1"/>
  <c r="AF105" i="6"/>
  <c r="AF106" i="6" l="1"/>
  <c r="AG105" i="6"/>
  <c r="AF107" i="6" l="1"/>
  <c r="AG106" i="6"/>
  <c r="AF108" i="6" l="1"/>
  <c r="AG107" i="6"/>
  <c r="AG108" i="6" l="1"/>
  <c r="AF109" i="6"/>
  <c r="AF110" i="6" l="1"/>
  <c r="AG109" i="6"/>
  <c r="AG110" i="6" l="1"/>
  <c r="AF111" i="6"/>
  <c r="AF112" i="6" l="1"/>
  <c r="AG111" i="6"/>
  <c r="AF113" i="6" l="1"/>
  <c r="AG112" i="6"/>
  <c r="AF114" i="6" l="1"/>
  <c r="AG113" i="6"/>
  <c r="AG114" i="6" l="1"/>
  <c r="AF115" i="6"/>
  <c r="AG115" i="6" l="1"/>
  <c r="AF116" i="6"/>
  <c r="AF117" i="6" l="1"/>
  <c r="AG116" i="6"/>
  <c r="AF118" i="6" l="1"/>
  <c r="AG117" i="6"/>
  <c r="AG118" i="6" l="1"/>
  <c r="AF119" i="6"/>
  <c r="AF120" i="6" l="1"/>
  <c r="AG119" i="6"/>
  <c r="AG120" i="6" l="1"/>
  <c r="AF121" i="6"/>
  <c r="AF122" i="6" l="1"/>
  <c r="AG121" i="6"/>
  <c r="AF123" i="6" l="1"/>
  <c r="AG122" i="6"/>
  <c r="AF124" i="6" l="1"/>
  <c r="AG123" i="6"/>
  <c r="AF125" i="6" l="1"/>
  <c r="AG124" i="6"/>
  <c r="AF126" i="6" l="1"/>
  <c r="AG125" i="6"/>
  <c r="AF127" i="6" l="1"/>
  <c r="AG126" i="6"/>
  <c r="AG127" i="6" l="1"/>
  <c r="AF128" i="6"/>
  <c r="AG128" i="6" l="1"/>
  <c r="AF129" i="6"/>
  <c r="AF130" i="6" l="1"/>
  <c r="AG129" i="6"/>
  <c r="AF131" i="6" l="1"/>
  <c r="AG130" i="6"/>
  <c r="AG131" i="6" l="1"/>
  <c r="AF132" i="6"/>
  <c r="AF133" i="6" l="1"/>
  <c r="AG132" i="6"/>
  <c r="AF134" i="6" l="1"/>
  <c r="AG133" i="6"/>
  <c r="AG134" i="6" l="1"/>
  <c r="AF135" i="6"/>
  <c r="AF136" i="6" l="1"/>
  <c r="AG135" i="6"/>
  <c r="AG136" i="6" l="1"/>
  <c r="AF137" i="6"/>
  <c r="AG137" i="6" l="1"/>
  <c r="AF138" i="6"/>
  <c r="AF139" i="6" l="1"/>
  <c r="AG138" i="6"/>
  <c r="AG139" i="6" l="1"/>
  <c r="AF140" i="6"/>
  <c r="AG140" i="6" l="1"/>
  <c r="AF141" i="6"/>
  <c r="AG141" i="6" l="1"/>
  <c r="AF142" i="6"/>
  <c r="AG142" i="6" l="1"/>
  <c r="AF143" i="6"/>
  <c r="AF144" i="6" l="1"/>
  <c r="AG143" i="6"/>
  <c r="AG144" i="6" l="1"/>
  <c r="AF145" i="6"/>
  <c r="AG145" i="6" l="1"/>
  <c r="AF146" i="6"/>
  <c r="AF147" i="6" l="1"/>
  <c r="AG146" i="6"/>
  <c r="AF148" i="6" l="1"/>
  <c r="AG147" i="6"/>
  <c r="AG148" i="6" l="1"/>
  <c r="AF149" i="6"/>
  <c r="AG149" i="6" l="1"/>
  <c r="AF150" i="6"/>
  <c r="AG150" i="6" l="1"/>
  <c r="AF151" i="6"/>
  <c r="AG151"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 r="O100" i="4"/>
  <c r="O101" i="4" l="1"/>
  <c r="P100" i="4"/>
  <c r="P101" i="4" l="1"/>
  <c r="O102" i="4"/>
  <c r="O103" i="4" l="1"/>
  <c r="P102" i="4"/>
  <c r="O104" i="4" l="1"/>
  <c r="P103" i="4"/>
  <c r="P104" i="4" l="1"/>
  <c r="O105" i="4"/>
  <c r="O106" i="4" l="1"/>
  <c r="P105" i="4"/>
  <c r="P106" i="4" l="1"/>
  <c r="O107" i="4"/>
  <c r="O108" i="4" l="1"/>
  <c r="P107" i="4"/>
  <c r="P108" i="4" l="1"/>
  <c r="O109" i="4"/>
  <c r="P109" i="4" l="1"/>
  <c r="O110" i="4"/>
  <c r="O111" i="4" l="1"/>
  <c r="P110" i="4"/>
  <c r="P111" i="4" l="1"/>
  <c r="O112" i="4"/>
  <c r="P112" i="4" l="1"/>
  <c r="O113" i="4"/>
  <c r="P113" i="4" l="1"/>
  <c r="O114" i="4"/>
  <c r="O115" i="4" l="1"/>
  <c r="P114" i="4"/>
  <c r="P115" i="4" l="1"/>
  <c r="O116" i="4"/>
  <c r="P116" i="4" l="1"/>
  <c r="O117" i="4"/>
  <c r="O118" i="4" l="1"/>
  <c r="P117" i="4"/>
  <c r="P118" i="4" l="1"/>
  <c r="O119" i="4"/>
  <c r="O120" i="4" l="1"/>
  <c r="P119" i="4"/>
  <c r="P120" i="4" l="1"/>
  <c r="O121" i="4"/>
  <c r="P121" i="4" l="1"/>
  <c r="O122" i="4"/>
  <c r="O123" i="4" l="1"/>
  <c r="P122" i="4"/>
  <c r="P123" i="4" l="1"/>
  <c r="O124" i="4"/>
  <c r="O125" i="4" l="1"/>
  <c r="P124" i="4"/>
  <c r="P125" i="4" l="1"/>
  <c r="O126" i="4"/>
  <c r="P126" i="4" l="1"/>
  <c r="O127" i="4"/>
  <c r="O128" i="4" l="1"/>
  <c r="P127" i="4"/>
  <c r="P128" i="4" l="1"/>
  <c r="O129" i="4"/>
  <c r="O130" i="4" l="1"/>
  <c r="P129" i="4"/>
  <c r="P130" i="4" l="1"/>
  <c r="O131" i="4"/>
  <c r="P131" i="4" l="1"/>
  <c r="O132" i="4"/>
  <c r="P132" i="4" l="1"/>
  <c r="O133" i="4"/>
  <c r="P133" i="4" l="1"/>
  <c r="O134" i="4"/>
  <c r="P134" i="4" l="1"/>
  <c r="O135" i="4"/>
  <c r="P135" i="4" l="1"/>
  <c r="O136" i="4"/>
  <c r="O137" i="4" l="1"/>
  <c r="P136" i="4"/>
  <c r="O138" i="4" l="1"/>
  <c r="P137" i="4"/>
  <c r="P138" i="4" l="1"/>
  <c r="O139" i="4"/>
  <c r="O140" i="4" l="1"/>
  <c r="P139" i="4"/>
  <c r="O141" i="4" l="1"/>
  <c r="P140" i="4"/>
  <c r="P141" i="4" l="1"/>
  <c r="O142" i="4"/>
  <c r="O143" i="4" l="1"/>
  <c r="P142" i="4"/>
  <c r="P143" i="4" l="1"/>
  <c r="O144" i="4"/>
  <c r="O145" i="4" l="1"/>
  <c r="P144" i="4"/>
  <c r="P145" i="4" l="1"/>
  <c r="O146" i="4"/>
  <c r="P146" i="4" l="1"/>
  <c r="O147" i="4"/>
  <c r="O148" i="4" l="1"/>
  <c r="P147" i="4"/>
  <c r="P148" i="4" l="1"/>
  <c r="O149" i="4"/>
  <c r="P149" i="4" l="1"/>
  <c r="O150" i="4"/>
  <c r="P150" i="4" l="1"/>
  <c r="O151" i="4"/>
  <c r="P151" i="4" l="1"/>
  <c r="O152" i="4"/>
  <c r="P152" i="4" l="1"/>
  <c r="O153" i="4"/>
  <c r="P153" i="4" l="1"/>
  <c r="O154" i="4"/>
  <c r="P154" i="4" l="1"/>
  <c r="O155" i="4"/>
  <c r="O156" i="4" l="1"/>
  <c r="P155" i="4"/>
  <c r="P156" i="4" l="1"/>
  <c r="O157" i="4"/>
  <c r="P157"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<sst xmlns="http://schemas.openxmlformats.org/spreadsheetml/2006/main" count="6591" uniqueCount="2258">
  <si>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</si>
  <si>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</si>
  <si>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</si>
  <si>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</si>
  <si>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</si>
  <si>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</si>
  <si>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</si>
  <si>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</si>
  <si>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</si>
  <si>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</si>
  <si>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</si>
  <si>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</si>
  <si>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</si>
  <si>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</si>
  <si>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</si>
  <si>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</si>
  <si>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</si>
  <si>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</si>
  <si>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</si>
  <si>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</si>
  <si>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</si>
  <si>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</si>
  <si>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</si>
  <si>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</si>
  <si>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</si>
  <si>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</si>
  <si>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</si>
  <si>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</si>
  <si>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</si>
  <si>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</si>
  <si>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</si>
  <si>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</si>
  <si>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</si>
  <si>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</si>
  <si>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</si>
  <si>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</si>
  <si>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</si>
  <si>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</si>
  <si>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</si>
  <si>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</si>
  <si>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</si>
  <si>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</si>
  <si>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</si>
  <si>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</si>
  <si>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</si>
  <si>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</si>
  <si>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</si>
  <si>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</si>
  <si>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</si>
  <si>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</si>
  <si>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</si>
  <si>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</si>
  <si>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</si>
  <si>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</si>
  <si>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</si>
  <si>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</si>
  <si>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</si>
  <si>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</si>
  <si>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</si>
  <si>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</si>
  <si>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</si>
  <si>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</si>
  <si>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</si>
  <si>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</si>
  <si>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</si>
  <si>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</si>
  <si>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</si>
  <si>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</si>
  <si>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</si>
  <si>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</si>
  <si>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</si>
  <si>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</si>
  <si>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</si>
  <si>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</si>
  <si>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</si>
  <si>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</si>
  <si>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</si>
  <si>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</si>
  <si>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</si>
  <si>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</si>
  <si>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</si>
  <si>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</si>
  <si>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</si>
  <si>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</si>
  <si>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</si>
  <si>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</si>
  <si>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</si>
  <si>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</si>
  <si>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</si>
  <si>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</si>
  <si>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</si>
  <si>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</si>
  <si>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</si>
  <si>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</si>
  <si>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</si>
  <si>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</si>
  <si>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</si>
  <si>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</si>
  <si>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</si>
  <si>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</si>
  <si>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</si>
  <si>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</si>
  <si>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</si>
  <si>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</si>
  <si>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</si>
  <si>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</si>
  <si>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</si>
  <si>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</si>
  <si>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</si>
  <si>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</si>
  <si>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</si>
  <si>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</si>
  <si>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</si>
  <si>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</si>
  <si>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</si>
  <si>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</si>
  <si>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</si>
  <si>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</si>
  <si>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</si>
  <si>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</si>
  <si>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</si>
  <si>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</si>
  <si>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</si>
  <si>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</si>
  <si>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</si>
  <si>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</si>
  <si>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</si>
  <si>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</si>
  <si>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</si>
  <si>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</si>
  <si>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</si>
  <si>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</si>
  <si>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</si>
  <si>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</si>
  <si>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</si>
  <si>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</si>
  <si>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</si>
  <si>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</si>
  <si>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</si>
  <si>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</si>
  <si>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</si>
  <si>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</si>
  <si>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</si>
  <si>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</si>
  <si>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</si>
  <si>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</si>
  <si>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</si>
  <si>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</si>
  <si>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</si>
  <si>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</si>
  <si>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</si>
  <si>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</si>
  <si>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</si>
  <si>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</si>
  <si>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</si>
  <si>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</si>
  <si>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</si>
  <si>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</si>
  <si>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</si>
  <si>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</si>
  <si>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</si>
  <si>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</si>
  <si>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</si>
  <si>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</si>
  <si>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</si>
  <si>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</si>
  <si>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</si>
  <si>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</si>
  <si>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</si>
  <si>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</si>
  <si>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</si>
  <si>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</si>
  <si>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</si>
  <si>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</si>
  <si>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</si>
  <si>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</si>
  <si>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</si>
  <si>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</si>
  <si>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</si>
  <si>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</si>
  <si>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</si>
  <si>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</si>
  <si>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</si>
  <si>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</si>
  <si>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</si>
  <si>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</si>
  <si>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</si>
  <si>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</si>
  <si>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</si>
  <si>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</si>
  <si>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</si>
  <si>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</si>
  <si>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</si>
  <si>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</si>
  <si>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</si>
  <si>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</si>
  <si>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</si>
  <si>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</si>
  <si>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</si>
  <si>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</si>
  <si>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</si>
  <si>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</si>
  <si>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</si>
  <si>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</si>
  <si>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</si>
  <si>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</si>
  <si>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</si>
  <si>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</si>
  <si>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</si>
  <si>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</si>
  <si>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</si>
  <si>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</si>
  <si>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</si>
  <si>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</si>
  <si>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</si>
  <si>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</si>
  <si>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</si>
  <si>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</si>
  <si>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</si>
  <si>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</si>
  <si>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</si>
  <si>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</si>
  <si>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</si>
  <si>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</si>
  <si>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</si>
  <si>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</si>
  <si>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</si>
  <si>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</si>
  <si>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</si>
  <si>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</si>
  <si>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</si>
  <si>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</si>
  <si>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</si>
  <si>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</si>
  <si>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</si>
  <si>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</si>
  <si>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</si>
  <si>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</si>
  <si>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</si>
  <si>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</si>
  <si>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</si>
  <si>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</si>
  <si>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</si>
  <si>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</si>
  <si>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</si>
  <si>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</si>
  <si>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</si>
  <si>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</si>
  <si>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</si>
  <si>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</si>
  <si>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</si>
  <si>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</si>
  <si>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</si>
  <si>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</si>
  <si>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</si>
  <si>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</si>
  <si>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</si>
  <si>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</si>
  <si>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</si>
  <si>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</si>
  <si>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</si>
  <si>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</si>
  <si>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</si>
  <si>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</si>
  <si>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</si>
  <si>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</si>
  <si>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</si>
  <si>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</si>
  <si>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</si>
  <si>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</si>
  <si>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</si>
  <si>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</si>
  <si>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</si>
  <si>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</si>
  <si>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</si>
  <si>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</si>
  <si>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</si>
  <si>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</si>
  <si>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</si>
  <si>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</si>
  <si>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</si>
  <si>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</si>
  <si>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</si>
  <si>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</si>
  <si>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</si>
  <si>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</si>
  <si>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</si>
  <si>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</si>
  <si>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</si>
  <si>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</si>
  <si>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</si>
  <si>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</si>
  <si>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</si>
  <si>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</si>
  <si>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</si>
  <si>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</si>
  <si>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</si>
  <si>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</si>
  <si>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</si>
  <si>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</si>
  <si>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</si>
  <si>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</si>
  <si>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</si>
  <si>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</si>
  <si>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</si>
  <si>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</si>
  <si>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</si>
  <si>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</si>
  <si>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</si>
  <si>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</si>
  <si>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</si>
  <si>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</si>
  <si>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</si>
  <si>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</si>
  <si>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</si>
  <si>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</si>
  <si>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</si>
  <si>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</si>
  <si>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</si>
  <si>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</si>
  <si>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</si>
  <si>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</si>
  <si>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</si>
  <si>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</si>
  <si>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</si>
  <si>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</si>
  <si>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</si>
  <si>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</si>
  <si>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</si>
  <si>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</si>
  <si>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</si>
  <si>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</si>
  <si>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</si>
  <si>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</si>
  <si>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</si>
  <si>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</si>
  <si>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</si>
  <si>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</si>
  <si>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</si>
  <si>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</si>
  <si>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</si>
  <si>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</si>
  <si>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</si>
  <si>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</si>
  <si>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</si>
  <si>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</si>
  <si>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</si>
  <si>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</si>
  <si>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</si>
  <si>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</si>
  <si>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</si>
  <si>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</si>
  <si>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</si>
  <si>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</si>
  <si>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</si>
  <si>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</si>
  <si>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</si>
  <si>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</si>
  <si>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</si>
  <si>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</si>
  <si>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</si>
  <si>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</si>
  <si>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</si>
  <si>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</si>
  <si>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</si>
  <si>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</si>
  <si>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</si>
  <si>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</si>
  <si>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</si>
  <si>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</si>
  <si>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</si>
  <si>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</si>
  <si>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</si>
  <si>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</si>
  <si>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</si>
  <si>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</si>
  <si>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</si>
  <si>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</si>
  <si>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</si>
  <si>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</si>
  <si>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</si>
  <si>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</si>
  <si>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</si>
  <si>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</si>
  <si>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</si>
  <si>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</si>
  <si>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</si>
  <si>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</si>
  <si>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</si>
  <si>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</si>
  <si>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</si>
  <si>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</si>
  <si>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</si>
  <si>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</si>
  <si>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</si>
  <si>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</si>
  <si>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</si>
  <si>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</si>
  <si>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</si>
  <si>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</si>
  <si>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</si>
  <si>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</si>
  <si>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</si>
  <si>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</si>
  <si>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</si>
  <si>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</si>
  <si>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</si>
  <si>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</si>
  <si>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</si>
  <si>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</si>
  <si>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</si>
  <si>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</si>
  <si>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</si>
  <si>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</si>
  <si>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</si>
  <si>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</si>
  <si>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</si>
  <si>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</si>
  <si>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</si>
  <si>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</si>
  <si>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</si>
  <si>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</si>
  <si>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</si>
  <si>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</si>
  <si>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</si>
  <si>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</si>
  <si>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</si>
  <si>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</si>
  <si>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</si>
  <si>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</si>
  <si>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</si>
  <si>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</si>
  <si>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</si>
  <si>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</si>
  <si>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</si>
  <si>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</si>
  <si>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</si>
  <si>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</si>
  <si>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</si>
  <si>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</si>
  <si>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</si>
  <si>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</si>
  <si>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</si>
  <si>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</si>
  <si>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</si>
  <si>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</si>
  <si>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</si>
  <si>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</si>
  <si>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</si>
  <si>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</si>
  <si>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</si>
  <si>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</si>
  <si>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</si>
  <si>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</si>
  <si>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</si>
  <si>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</si>
  <si>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</si>
  <si>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</si>
  <si>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</si>
  <si>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</si>
  <si>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</si>
  <si>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</si>
  <si>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</si>
  <si>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</si>
  <si>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</si>
  <si>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</si>
  <si>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</si>
  <si>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</si>
  <si>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</si>
  <si>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</si>
  <si>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</si>
  <si>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</si>
  <si>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</si>
  <si>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</si>
  <si>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</si>
  <si>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</si>
  <si>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</si>
  <si>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</si>
  <si>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</si>
  <si>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</si>
  <si>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</si>
  <si>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</si>
  <si>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</si>
  <si>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</si>
  <si>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</si>
  <si>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</si>
  <si>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</si>
  <si>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</si>
  <si>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</si>
  <si>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</si>
  <si>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</si>
  <si>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</si>
  <si>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</si>
  <si>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</si>
  <si>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</si>
  <si>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</si>
  <si>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</si>
  <si>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</si>
  <si>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</si>
  <si>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</si>
  <si>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</si>
  <si>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</si>
  <si>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</si>
  <si>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</si>
  <si>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</si>
  <si>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</si>
  <si>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</si>
  <si>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</si>
  <si>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</si>
  <si>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</si>
  <si>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</si>
  <si>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</si>
  <si>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</si>
  <si>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</si>
  <si>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</si>
  <si>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</si>
  <si>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</si>
  <si>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</si>
  <si>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</si>
  <si>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</si>
  <si>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</si>
  <si>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</si>
  <si>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</si>
  <si>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</si>
  <si>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</si>
  <si>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</si>
  <si>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</si>
  <si>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</si>
  <si>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</si>
  <si>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</si>
  <si>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</si>
  <si>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</si>
  <si>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</si>
  <si>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</si>
  <si>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</si>
  <si>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</si>
  <si>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</si>
  <si>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</si>
  <si>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</si>
  <si>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</si>
  <si>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</si>
  <si>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</si>
  <si>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</si>
  <si>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</si>
  <si>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</si>
  <si>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</si>
  <si>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</si>
  <si>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</si>
  <si>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</si>
  <si>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</si>
  <si>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</si>
  <si>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</si>
  <si>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</si>
  <si>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</si>
  <si>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</si>
  <si>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</si>
  <si>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</si>
  <si>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</si>
  <si>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</si>
  <si>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</si>
  <si>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</si>
  <si>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</si>
  <si>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</si>
  <si>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</si>
  <si>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</si>
  <si>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</si>
  <si>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</si>
  <si>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</si>
  <si>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</si>
  <si>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</si>
  <si>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</si>
  <si>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</si>
  <si>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</si>
  <si>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</si>
  <si>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</si>
  <si>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</si>
  <si>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</si>
  <si>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</si>
  <si>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</si>
  <si>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</si>
  <si>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</si>
  <si>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</si>
  <si>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</si>
  <si>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</si>
  <si>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</si>
  <si>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</si>
  <si>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</si>
  <si>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</si>
  <si>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</si>
  <si>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</si>
  <si>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</si>
  <si>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</si>
  <si>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</si>
  <si>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</si>
  <si>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</si>
  <si>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</si>
  <si>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</si>
  <si>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</si>
  <si>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</si>
  <si>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</si>
  <si>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</si>
  <si>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</si>
  <si>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</si>
  <si>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</si>
  <si>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</si>
  <si>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</si>
  <si>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</si>
  <si>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</si>
  <si>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</si>
  <si>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</si>
  <si>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</si>
  <si>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</si>
  <si>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</si>
  <si>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</si>
  <si>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</si>
  <si>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</si>
  <si>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</si>
  <si>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</si>
  <si>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</si>
  <si>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</si>
  <si>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</si>
  <si>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</si>
  <si>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</si>
  <si>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</si>
  <si>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</si>
  <si>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</si>
  <si>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</si>
  <si>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</si>
  <si>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</si>
  <si>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</si>
  <si>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</si>
  <si>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</si>
  <si>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</si>
  <si>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</si>
  <si>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</si>
  <si>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</si>
  <si>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</si>
  <si>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</si>
  <si>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</si>
  <si>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</si>
  <si>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</si>
  <si>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</si>
  <si>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</si>
  <si>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</si>
  <si>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</si>
  <si>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</si>
  <si>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</si>
  <si>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</si>
  <si>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</si>
  <si>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</si>
  <si>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</si>
  <si>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</si>
  <si>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</si>
  <si>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</si>
  <si>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</si>
  <si>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</si>
  <si>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</si>
  <si>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</si>
  <si>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</si>
  <si>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</si>
  <si>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</si>
  <si>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</si>
  <si>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</si>
  <si>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</si>
  <si>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</si>
  <si>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</si>
  <si>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</si>
  <si>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</si>
  <si>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</si>
  <si>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</si>
  <si>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</si>
  <si>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</si>
  <si>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</si>
  <si>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</si>
  <si>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</si>
  <si>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</si>
  <si>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</si>
  <si>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</si>
  <si>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</si>
  <si>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</si>
  <si>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</si>
  <si>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</si>
  <si>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</si>
  <si>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</si>
  <si>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</si>
  <si>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</si>
  <si>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</si>
  <si>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</si>
  <si>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</si>
  <si>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</si>
  <si>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</si>
  <si>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</si>
  <si>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</si>
  <si>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</si>
  <si>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</si>
  <si>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</si>
  <si>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</si>
  <si>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</si>
  <si>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</si>
  <si>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</si>
  <si>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</si>
  <si>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</si>
  <si>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</si>
  <si>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</si>
  <si>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</si>
  <si>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</si>
  <si>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</si>
  <si>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</si>
  <si>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</si>
  <si>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</si>
  <si>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</si>
  <si>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</si>
  <si>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</si>
  <si>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</si>
  <si>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</si>
  <si>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</si>
  <si>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</si>
  <si>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</si>
  <si>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</si>
  <si>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</si>
  <si>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</si>
  <si>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</si>
  <si>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</si>
  <si>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</si>
  <si>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</si>
  <si>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</si>
  <si>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</si>
  <si>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</si>
  <si>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</si>
  <si>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</si>
  <si>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</si>
  <si>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</si>
  <si>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</si>
  <si>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</si>
  <si>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</si>
  <si>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</si>
  <si>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</si>
  <si>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</si>
  <si>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</si>
  <si>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</si>
  <si>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</si>
  <si>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</si>
  <si>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</si>
  <si>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</si>
  <si>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</si>
  <si>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</si>
  <si>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</si>
  <si>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</si>
  <si>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</si>
  <si>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</si>
  <si>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</si>
  <si>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</si>
  <si>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</si>
  <si>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</si>
  <si>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</si>
  <si>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</si>
  <si>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</si>
  <si>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</si>
  <si>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</si>
  <si>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</si>
  <si>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</si>
  <si>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</si>
  <si>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</si>
  <si>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</si>
  <si>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</si>
  <si>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</si>
  <si>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</si>
  <si>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</si>
  <si>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</si>
  <si>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</si>
  <si>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</si>
  <si>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</si>
  <si>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</si>
  <si>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</si>
  <si>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</si>
  <si>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</si>
  <si>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</si>
  <si>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</si>
  <si>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</si>
  <si>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</si>
  <si>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</si>
  <si>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</si>
  <si>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</si>
  <si>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</si>
  <si>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</si>
  <si>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</si>
  <si>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</si>
  <si>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</si>
  <si>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</si>
  <si>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</si>
  <si>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</si>
  <si>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</si>
  <si>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</si>
  <si>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</si>
  <si>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</si>
  <si>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</si>
  <si>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</si>
  <si>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</si>
  <si>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</si>
  <si>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</si>
  <si>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</si>
  <si>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</si>
  <si>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</si>
  <si>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</si>
  <si>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</si>
  <si>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</si>
  <si>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</si>
  <si>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</si>
  <si>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</si>
  <si>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</si>
  <si>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</si>
  <si>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</si>
  <si>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</si>
  <si>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</si>
  <si>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</si>
  <si>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</si>
  <si>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</si>
  <si>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</si>
  <si>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</si>
  <si>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</si>
  <si>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</si>
  <si>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</si>
  <si>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</si>
  <si>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</si>
  <si>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</si>
  <si>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</si>
  <si>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</si>
  <si>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</si>
  <si>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</si>
  <si>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</si>
  <si>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</si>
  <si>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</si>
  <si>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</si>
  <si>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</si>
  <si>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</si>
  <si>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</si>
  <si>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</si>
  <si>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</si>
  <si>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</si>
  <si>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</si>
  <si>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</si>
  <si>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</si>
  <si>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</si>
  <si>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</si>
  <si>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</si>
  <si>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</si>
  <si>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</si>
  <si>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</si>
  <si>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</si>
  <si>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</si>
  <si>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</si>
  <si>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</si>
  <si>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</si>
  <si>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</si>
  <si>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</si>
  <si>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</si>
  <si>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</si>
  <si>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</si>
  <si>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</si>
  <si>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</si>
  <si>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</si>
  <si>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</si>
  <si>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</si>
  <si>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</si>
  <si>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</si>
  <si>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</si>
  <si>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</si>
  <si>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</si>
  <si>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</si>
  <si>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</si>
  <si>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</si>
  <si>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</si>
  <si>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</si>
  <si>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</si>
  <si>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</si>
  <si>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</si>
  <si>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</si>
  <si>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</si>
  <si>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</si>
  <si>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</si>
  <si>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</si>
  <si>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</si>
  <si>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</si>
  <si>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</si>
  <si>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</si>
  <si>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</si>
  <si>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</si>
  <si>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</si>
  <si>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</si>
  <si>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</si>
  <si>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</si>
  <si>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</si>
  <si>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</si>
  <si>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</si>
  <si>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</si>
  <si>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</si>
  <si>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</si>
  <si>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</si>
  <si>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</si>
  <si>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</si>
  <si>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</si>
  <si>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</si>
  <si>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</si>
  <si>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</si>
  <si>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</si>
  <si>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</si>
  <si>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</si>
  <si>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</si>
  <si>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</si>
  <si>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</si>
  <si>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</si>
  <si>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</si>
  <si>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</si>
  <si>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</si>
  <si>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</si>
  <si>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</si>
  <si>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</si>
  <si>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</si>
  <si>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</si>
  <si>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</si>
  <si>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</si>
  <si>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</si>
  <si>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</si>
  <si>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</si>
  <si>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</si>
  <si>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</si>
  <si>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</si>
  <si>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</si>
  <si>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</si>
  <si>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</si>
  <si>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</si>
  <si>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</si>
  <si>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</si>
  <si>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</si>
  <si>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</si>
  <si>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</si>
  <si>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</si>
  <si>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</si>
  <si>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</si>
  <si>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</si>
  <si>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</si>
  <si>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</si>
  <si>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</si>
  <si>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</si>
  <si>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</si>
  <si>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</si>
  <si>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</si>
  <si>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</si>
  <si>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</si>
  <si>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</si>
  <si>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</si>
  <si>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</si>
  <si>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</si>
  <si>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</si>
  <si>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</si>
  <si>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</si>
  <si>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</si>
  <si>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</si>
  <si>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</si>
  <si>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</si>
  <si>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</si>
  <si>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</si>
  <si>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</si>
  <si>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</si>
  <si>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</si>
  <si>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</si>
  <si>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</si>
  <si>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</si>
  <si>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</si>
  <si>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</si>
  <si>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</si>
  <si>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</si>
  <si>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</si>
  <si>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</si>
  <si>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</si>
  <si>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</si>
  <si>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</si>
  <si>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</si>
  <si>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</si>
  <si>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</si>
  <si>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</si>
  <si>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</si>
  <si>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</si>
  <si>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</si>
  <si>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</si>
  <si>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</si>
  <si>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</si>
  <si>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</si>
  <si>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</si>
  <si>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</si>
  <si>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</si>
  <si>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</si>
  <si>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</si>
  <si>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</si>
  <si>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</si>
  <si>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</si>
  <si>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</si>
  <si>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</si>
  <si>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</si>
  <si>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</si>
  <si>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</si>
  <si>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</si>
  <si>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</si>
  <si>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</si>
  <si>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</si>
  <si>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</si>
  <si>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</si>
  <si>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</si>
  <si>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</si>
  <si>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</si>
  <si>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</si>
  <si>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</si>
  <si>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</si>
  <si>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</si>
  <si>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</si>
  <si>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</si>
  <si>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</si>
  <si>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</si>
  <si>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</si>
  <si>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</si>
  <si>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</si>
  <si>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</si>
  <si>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</si>
  <si>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</si>
  <si>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</si>
  <si>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</si>
  <si>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</si>
  <si>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</si>
  <si>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</si>
  <si>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</si>
  <si>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</si>
  <si>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</si>
  <si>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</si>
  <si>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</si>
  <si>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</si>
  <si>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</si>
  <si>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</si>
  <si>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</si>
  <si>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</si>
  <si>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</si>
  <si>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</si>
  <si>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</si>
  <si>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</si>
  <si>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</si>
  <si>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</si>
  <si>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</si>
  <si>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</si>
  <si>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</si>
  <si>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</si>
  <si>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</si>
  <si>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</si>
  <si>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</si>
  <si>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</si>
  <si>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</si>
  <si>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</si>
  <si>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</si>
  <si>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</si>
  <si>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</si>
  <si>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</si>
  <si>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</si>
  <si>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</si>
  <si>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</si>
  <si>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</si>
  <si>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</si>
  <si>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</si>
  <si>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</si>
  <si>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</si>
  <si>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</si>
  <si>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</si>
  <si>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</si>
  <si>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</si>
  <si>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</si>
  <si>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</si>
  <si>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</si>
  <si>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</si>
  <si>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</si>
  <si>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</si>
  <si>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</si>
  <si>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</si>
  <si>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</si>
  <si>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</si>
  <si>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</si>
  <si>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</si>
  <si>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</si>
  <si>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</si>
  <si>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</si>
  <si>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</si>
  <si>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</si>
  <si>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</si>
  <si>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</si>
  <si>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</si>
  <si>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</si>
  <si>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</si>
  <si>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</si>
  <si>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</si>
  <si>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</si>
  <si>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</si>
  <si>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</si>
  <si>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</si>
  <si>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</si>
  <si>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</si>
  <si>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</si>
  <si>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</si>
  <si>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</si>
  <si>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</si>
  <si>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</si>
  <si>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</si>
  <si>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</si>
  <si>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</si>
  <si>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</si>
  <si>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</si>
  <si>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</si>
  <si>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</si>
  <si>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</si>
  <si>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</si>
  <si>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</si>
  <si>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</si>
  <si>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</si>
  <si>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</si>
  <si>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</si>
  <si>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</si>
  <si>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</si>
  <si>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</si>
  <si>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</si>
  <si>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</si>
  <si>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</si>
  <si>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</si>
  <si>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</si>
  <si>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</si>
  <si>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</si>
  <si>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</si>
  <si>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</si>
  <si>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</si>
  <si>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</si>
  <si>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</si>
  <si>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</si>
  <si>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</si>
  <si>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</si>
  <si>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</si>
  <si>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</si>
  <si>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</si>
  <si>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</si>
  <si>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</si>
  <si>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</si>
  <si>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</si>
  <si>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</si>
  <si>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</si>
  <si>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</si>
  <si>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</si>
  <si>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</si>
  <si>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</si>
  <si>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</si>
  <si>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</si>
  <si>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</si>
  <si>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</si>
  <si>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</si>
  <si>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</si>
  <si>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</si>
  <si>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</si>
  <si>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</si>
  <si>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</si>
  <si>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</si>
  <si>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</si>
  <si>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</si>
  <si>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</si>
  <si>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</si>
  <si>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</si>
  <si>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</si>
  <si>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</si>
  <si>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</si>
  <si>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</si>
  <si>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</si>
  <si>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</si>
  <si>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</si>
  <si>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</si>
  <si>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</si>
  <si>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</si>
  <si>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</si>
  <si>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</si>
  <si>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</si>
  <si>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</si>
  <si>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</si>
  <si>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</si>
  <si>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</si>
  <si>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</si>
  <si>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</si>
  <si>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</si>
  <si>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</si>
  <si>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</si>
  <si>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</si>
  <si>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</si>
  <si>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</si>
  <si>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</si>
  <si>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</si>
  <si>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</si>
  <si>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</si>
  <si>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</si>
  <si>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</si>
  <si>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</si>
  <si>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</si>
  <si>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</si>
  <si>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</si>
  <si>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</si>
  <si>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</si>
  <si>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</si>
  <si>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</si>
  <si>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</si>
  <si>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</si>
  <si>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</si>
  <si>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</si>
  <si>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</si>
  <si>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</si>
  <si>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</si>
  <si>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</si>
  <si>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</si>
  <si>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</si>
  <si>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</si>
  <si>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</si>
  <si>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</si>
  <si>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</si>
  <si>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</si>
  <si>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</si>
  <si>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</si>
  <si>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</si>
  <si>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</si>
  <si>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</si>
  <si>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</si>
  <si>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</si>
  <si>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</si>
  <si>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</si>
  <si>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</si>
  <si>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</si>
  <si>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</si>
  <si>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</si>
  <si>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</si>
  <si>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</si>
  <si>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</si>
  <si>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</si>
  <si>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</si>
  <si>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</si>
  <si>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</si>
  <si>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</si>
  <si>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</si>
  <si>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</si>
  <si>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</si>
  <si>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</si>
  <si>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</si>
  <si>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</si>
  <si>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</si>
  <si>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</si>
  <si>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</si>
  <si>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</si>
  <si>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</si>
  <si>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</si>
  <si>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</si>
  <si>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</si>
  <si>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</si>
  <si>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</si>
  <si>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</si>
  <si>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</si>
  <si>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</si>
  <si>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</si>
  <si>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</si>
  <si>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</si>
  <si>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</si>
  <si>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</si>
  <si>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</si>
  <si>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</si>
  <si>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</si>
  <si>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</si>
  <si>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</si>
  <si>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</si>
  <si>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</si>
  <si>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</si>
  <si>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</si>
  <si>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</si>
  <si>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</si>
  <si>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</si>
  <si>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</si>
  <si>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</si>
  <si>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</si>
  <si>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</si>
  <si>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</si>
  <si>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</si>
  <si>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</si>
  <si>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</si>
  <si>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</si>
  <si>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</si>
  <si>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</si>
  <si>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</si>
  <si>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</si>
  <si>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</si>
  <si>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</si>
  <si>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</si>
  <si>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</si>
  <si>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</si>
  <si>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</si>
  <si>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</si>
  <si>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</si>
  <si>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</si>
  <si>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</si>
  <si>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</si>
  <si>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</si>
  <si>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</si>
  <si>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</si>
  <si>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</si>
  <si>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</si>
  <si>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</si>
  <si>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</si>
  <si>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</si>
  <si>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</si>
  <si>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</si>
  <si>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</si>
  <si>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</si>
  <si>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</si>
  <si>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</si>
  <si>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</si>
  <si>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</si>
  <si>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</si>
  <si>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</si>
  <si>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</si>
  <si>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</si>
  <si>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</si>
  <si>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</si>
  <si>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</si>
  <si>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</si>
  <si>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</si>
  <si>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</si>
  <si>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</si>
  <si>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</si>
  <si>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</si>
  <si>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</si>
  <si>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</si>
  <si>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</si>
  <si>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</si>
  <si>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</si>
  <si>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</si>
  <si>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</si>
  <si>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</si>
  <si>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</si>
  <si>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</si>
  <si>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</si>
  <si>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</si>
  <si>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</si>
  <si>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</si>
  <si>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</si>
  <si>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</si>
  <si>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</si>
  <si>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</si>
  <si>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</si>
  <si>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</si>
  <si>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</si>
  <si>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</si>
  <si>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</si>
  <si>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</si>
  <si>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</si>
  <si>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</si>
  <si>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</si>
  <si>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</si>
  <si>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</si>
  <si>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</si>
  <si>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</si>
  <si>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</si>
  <si>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</si>
  <si>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</si>
  <si>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</si>
  <si>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</si>
  <si>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</si>
  <si>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</si>
  <si>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</si>
  <si>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</si>
  <si>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</si>
  <si>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</si>
  <si>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</si>
  <si>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</si>
  <si>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</si>
  <si>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</si>
  <si>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</si>
  <si>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</si>
  <si>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</si>
  <si>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</si>
  <si>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</si>
  <si>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</si>
  <si>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</si>
  <si>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</si>
  <si>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</si>
  <si>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</si>
  <si>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</si>
  <si>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</si>
  <si>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</si>
  <si>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</si>
  <si>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</si>
  <si>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</si>
  <si>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</si>
  <si>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</si>
  <si>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</si>
  <si>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</si>
  <si>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</si>
  <si>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</si>
  <si>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</si>
  <si>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</si>
  <si>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</si>
  <si>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</si>
  <si>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</si>
  <si>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</si>
  <si>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</si>
  <si>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</si>
  <si>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</si>
  <si>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</si>
  <si>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</si>
  <si>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</si>
  <si>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</si>
  <si>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</si>
  <si>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</si>
  <si>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</si>
  <si>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</si>
  <si>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</si>
  <si>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</si>
  <si>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</si>
  <si>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</si>
  <si>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</si>
  <si>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</si>
  <si>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</si>
  <si>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</si>
  <si>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</si>
  <si>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</si>
  <si>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</si>
  <si>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</si>
  <si>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</si>
  <si>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</si>
  <si>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</si>
  <si>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</si>
  <si>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</si>
  <si>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</si>
  <si>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</si>
  <si>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</si>
  <si>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</si>
  <si>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</si>
  <si>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</si>
  <si>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</si>
  <si>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</si>
  <si>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</si>
  <si>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</si>
  <si>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</si>
  <si>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</si>
  <si>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</si>
  <si>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</si>
  <si>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</si>
  <si>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</si>
  <si>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</si>
  <si>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</si>
  <si>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</si>
  <si>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</si>
  <si>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</si>
  <si>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</si>
  <si>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</si>
  <si>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</si>
  <si>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</si>
  <si>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</si>
  <si>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</si>
  <si>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</si>
  <si>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</si>
  <si>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</si>
  <si>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</si>
  <si>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</si>
  <si>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</si>
  <si>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</si>
  <si>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</si>
  <si>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</si>
  <si>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</si>
  <si>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</si>
  <si>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</si>
  <si>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</si>
  <si>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</si>
  <si>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</si>
  <si>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</si>
  <si>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</si>
  <si>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</si>
  <si>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</si>
  <si>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</si>
  <si>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</si>
  <si>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</si>
  <si>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</si>
  <si>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</si>
  <si>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</si>
  <si>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</si>
  <si>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</si>
  <si>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</si>
  <si>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</si>
  <si>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</si>
  <si>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</si>
  <si>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</si>
  <si>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</si>
  <si>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</si>
  <si>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</si>
  <si>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</si>
  <si>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</si>
  <si>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</si>
  <si>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</si>
  <si>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</si>
  <si>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</si>
  <si>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</si>
  <si>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</si>
  <si>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</si>
  <si>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</si>
  <si>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</si>
  <si>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</si>
  <si>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</si>
  <si>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</si>
  <si>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</si>
  <si>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</si>
  <si>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</si>
  <si>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</si>
  <si>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</si>
  <si>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</si>
  <si>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</si>
  <si>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</si>
  <si>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</si>
  <si>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</si>
  <si>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</si>
  <si>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</si>
  <si>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</si>
  <si>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</si>
  <si>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</si>
  <si>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</si>
  <si>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</si>
  <si>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</si>
  <si>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</si>
  <si>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</si>
  <si>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</si>
  <si>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</si>
  <si>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</si>
  <si>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</si>
  <si>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</si>
  <si>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</si>
  <si>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</si>
  <si>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</si>
  <si>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</si>
  <si>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</si>
  <si>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</si>
  <si>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</si>
  <si>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</si>
  <si>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</si>
  <si>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</si>
  <si>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</si>
  <si>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</si>
  <si>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</si>
  <si>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</si>
  <si>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</si>
  <si>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</si>
  <si>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</si>
  <si>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</si>
  <si>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</si>
  <si>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</si>
  <si>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</si>
  <si>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</si>
  <si>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</si>
  <si>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</si>
  <si>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</si>
  <si>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</si>
  <si>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</si>
  <si>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</si>
  <si>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</si>
  <si>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</si>
  <si>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</si>
  <si>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</si>
  <si>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</si>
  <si>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</si>
  <si>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</si>
  <si>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</si>
  <si>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</si>
  <si>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</si>
  <si>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</si>
  <si>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</si>
  <si>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</si>
  <si>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</si>
  <si>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</si>
  <si>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</si>
  <si>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</si>
  <si>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</si>
  <si>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</si>
  <si>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</si>
  <si>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</si>
  <si>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</si>
  <si>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</si>
  <si>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</si>
  <si>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</si>
  <si>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</si>
  <si>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</si>
  <si>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</si>
  <si>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</si>
  <si>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</si>
  <si>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</si>
  <si>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</si>
  <si>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</si>
  <si>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</si>
  <si>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</si>
  <si>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</si>
  <si>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</si>
  <si>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</si>
  <si>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</si>
  <si>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</si>
  <si>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</si>
  <si>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</si>
  <si>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</si>
  <si>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</si>
  <si>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</si>
  <si>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</si>
  <si>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</si>
  <si>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</si>
  <si>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</si>
  <si>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</si>
  <si>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</si>
  <si>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</si>
  <si>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</si>
  <si>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</si>
  <si>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</si>
  <si>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</si>
  <si>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</si>
  <si>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</si>
  <si>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</si>
  <si>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</si>
  <si>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</si>
  <si>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</si>
  <si>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</si>
  <si>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</si>
  <si>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</si>
  <si>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</si>
  <si>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</si>
  <si>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</si>
  <si>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</si>
  <si>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</si>
  <si>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</si>
  <si>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</si>
  <si>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</si>
  <si>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</si>
  <si>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</si>
  <si>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</si>
  <si>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</si>
  <si>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</si>
  <si>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</si>
  <si>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</si>
  <si>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</si>
  <si>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</si>
  <si>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</si>
  <si>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</si>
  <si>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</si>
  <si>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</si>
  <si>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</si>
  <si>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</si>
  <si>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</si>
  <si>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</si>
  <si>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</si>
  <si>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</si>
  <si>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</si>
  <si>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</si>
  <si>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</si>
  <si>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</si>
  <si>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</si>
  <si>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</si>
  <si>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</si>
  <si>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</si>
  <si>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</si>
  <si>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</si>
  <si>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</si>
  <si>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</si>
  <si>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</si>
  <si>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</si>
  <si>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</si>
  <si>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</si>
  <si>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</si>
  <si>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</si>
  <si>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</si>
  <si>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</si>
  <si>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</si>
  <si>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</si>
  <si>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</si>
  <si>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</si>
  <si>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</si>
  <si>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</si>
  <si>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</si>
  <si>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</si>
  <si>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</si>
  <si>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</si>
  <si>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</si>
  <si>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</si>
  <si>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</si>
  <si>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</si>
  <si>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</si>
  <si>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</si>
  <si>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</si>
  <si>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</si>
  <si>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</si>
  <si>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</si>
  <si>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</si>
  <si>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</si>
  <si>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</si>
  <si>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</si>
  <si>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</si>
  <si>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</si>
  <si>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</si>
  <si>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</si>
  <si>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2 Correos electronicos de socialización. 
Correos electronicos seguimiento/estado PQRS</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</si>
  <si>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</si>
  <si>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</si>
  <si>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</si>
  <si>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</si>
  <si>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</si>
  <si>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</si>
  <si>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</si>
  <si>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</si>
  <si>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</si>
  <si>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</si>
  <si>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</si>
  <si>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</si>
  <si>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</si>
  <si>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</si>
  <si>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</si>
  <si>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</si>
  <si>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</si>
  <si>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</si>
  <si>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</si>
  <si>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</si>
  <si>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</si>
  <si>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</si>
  <si>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</si>
  <si>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</si>
  <si>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</si>
  <si>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</si>
  <si>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</si>
  <si>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</si>
  <si>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</si>
  <si>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</si>
  <si>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</si>
  <si>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</si>
  <si>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</si>
  <si>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</si>
  <si>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</si>
  <si>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</si>
  <si>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</si>
  <si>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</si>
  <si>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</si>
  <si>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</si>
  <si>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</si>
  <si>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</si>
  <si>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</si>
  <si>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Informe de saneamiento ambiental cuatrimestral.</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</si>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</sst>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11">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s>
  <fills count="3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4" tint="0.79998168889431442"/>
        <bgColor rgb="FFFFF2CC"/>
      </patternFill>
    </fill>
  </fills>
  <borders count="15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
        <color rgb="FFCCCCCC"/>
      </left>
      <right style="mediumDashed">
        <color rgb="FFE36C09"/>
      </right>
      <top style="mediumDashed">
        <color rgb="FFE36C09"/>
      </top>
      <bottom style="mediumDashed">
        <color rgb="FFE36C09"/>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5" fillId="0" borderId="141"/>
    <xf numFmtId="0" fontId="83" fillId="0" borderId="141"/>
    <xf numFmtId="0" fontId="1" fillId="0" borderId="141"/>
    <xf numFmtId="9" fontId="1" fillId="0" borderId="141" applyFont="0" applyFill="0" applyBorder="0" applyAlignment="0" applyProtection="0"/>
  </cellStyleXfs>
  <cellXfs count="734">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vertical="center" wrapText="1"/>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24" fillId="10" borderId="53" xfId="0" applyFont="1" applyFill="1" applyBorder="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4" fillId="10" borderId="53" xfId="0" applyFont="1" applyFill="1" applyBorder="1" applyAlignment="1">
      <alignment vertical="center" wrapText="1"/>
    </xf>
    <xf numFmtId="0" fontId="25" fillId="10" borderId="0" xfId="0" applyFont="1" applyFill="1" applyAlignment="1">
      <alignment vertical="center" wrapText="1"/>
    </xf>
    <xf numFmtId="0" fontId="25" fillId="10" borderId="0" xfId="0" applyFont="1" applyFill="1" applyAlignment="1">
      <alignment vertical="center"/>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28" fillId="10" borderId="0" xfId="0" applyFont="1" applyFill="1" applyAlignment="1">
      <alignment horizontal="left" vertical="center" wrapText="1"/>
    </xf>
    <xf numFmtId="0" fontId="7" fillId="0" borderId="67" xfId="0" applyFont="1" applyBorder="1" applyAlignment="1">
      <alignment vertical="center"/>
    </xf>
    <xf numFmtId="0" fontId="30" fillId="10" borderId="67" xfId="0" applyFont="1" applyFill="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31"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31"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32"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1"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9" fillId="5" borderId="66" xfId="0" applyFont="1" applyFill="1" applyBorder="1" applyAlignment="1">
      <alignment horizontal="center" vertical="center" wrapText="1"/>
    </xf>
    <xf numFmtId="0" fontId="79" fillId="5" borderId="67" xfId="0" applyFont="1" applyFill="1" applyBorder="1" applyAlignment="1">
      <alignment horizontal="center" vertical="center" wrapText="1"/>
    </xf>
    <xf numFmtId="0" fontId="79" fillId="8" borderId="67" xfId="0" applyFont="1" applyFill="1" applyBorder="1" applyAlignment="1">
      <alignment horizontal="center" vertical="center" wrapText="1"/>
    </xf>
    <xf numFmtId="0" fontId="79" fillId="9" borderId="67" xfId="0" applyFont="1" applyFill="1" applyBorder="1" applyAlignment="1">
      <alignment horizontal="center" vertical="center" wrapText="1"/>
    </xf>
    <xf numFmtId="0" fontId="79"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81" fillId="0" borderId="143" xfId="0" applyFont="1" applyBorder="1" applyAlignment="1" applyProtection="1">
      <alignment vertical="center" wrapText="1"/>
      <protection locked="0"/>
    </xf>
    <xf numFmtId="0" fontId="81" fillId="0" borderId="143" xfId="0" applyFont="1" applyFill="1" applyBorder="1" applyAlignment="1" applyProtection="1">
      <alignment vertical="center" wrapText="1"/>
      <protection locked="0"/>
    </xf>
    <xf numFmtId="0" fontId="82" fillId="0" borderId="143" xfId="0" applyFont="1" applyBorder="1" applyAlignment="1" applyProtection="1">
      <alignment vertical="center" wrapText="1"/>
      <protection locked="0"/>
    </xf>
    <xf numFmtId="0" fontId="82" fillId="24" borderId="143" xfId="0" applyFont="1" applyFill="1" applyBorder="1" applyAlignment="1" applyProtection="1">
      <alignment horizontal="center"/>
      <protection locked="0"/>
    </xf>
    <xf numFmtId="0" fontId="82"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82" fillId="0" borderId="67" xfId="0" applyFont="1" applyBorder="1" applyAlignment="1">
      <alignment vertical="center" wrapText="1"/>
    </xf>
    <xf numFmtId="0" fontId="82" fillId="6" borderId="67" xfId="0" applyFont="1" applyFill="1" applyBorder="1" applyAlignment="1">
      <alignment vertical="center" wrapText="1"/>
    </xf>
    <xf numFmtId="0" fontId="82" fillId="2" borderId="67" xfId="0" applyFont="1" applyFill="1" applyBorder="1" applyAlignment="1">
      <alignment horizontal="center" vertical="center"/>
    </xf>
    <xf numFmtId="0" fontId="82" fillId="7" borderId="67" xfId="0" applyFont="1" applyFill="1" applyBorder="1" applyAlignment="1">
      <alignment vertical="center"/>
    </xf>
    <xf numFmtId="0" fontId="82" fillId="0" borderId="67" xfId="0" applyFont="1" applyBorder="1" applyAlignment="1">
      <alignment vertical="center"/>
    </xf>
    <xf numFmtId="0" fontId="81" fillId="0" borderId="67" xfId="0" applyFont="1" applyFill="1" applyBorder="1" applyAlignment="1">
      <alignment vertical="center" wrapText="1"/>
    </xf>
    <xf numFmtId="0" fontId="81" fillId="0" borderId="67" xfId="0" applyFont="1" applyBorder="1" applyAlignment="1">
      <alignment vertical="center" wrapText="1"/>
    </xf>
    <xf numFmtId="0" fontId="82" fillId="6" borderId="67" xfId="0" applyFont="1" applyFill="1" applyBorder="1" applyAlignment="1">
      <alignment horizontal="left" vertical="center" wrapText="1"/>
    </xf>
    <xf numFmtId="0" fontId="82" fillId="2" borderId="67" xfId="0" applyFont="1" applyFill="1" applyBorder="1" applyAlignment="1">
      <alignment horizontal="center"/>
    </xf>
    <xf numFmtId="0" fontId="82" fillId="6" borderId="67" xfId="0" applyFont="1" applyFill="1" applyBorder="1" applyAlignment="1">
      <alignment vertical="center"/>
    </xf>
    <xf numFmtId="0" fontId="86" fillId="0" borderId="52" xfId="1" applyFont="1" applyBorder="1" applyAlignment="1">
      <alignment horizontal="center" vertical="center" wrapText="1"/>
    </xf>
    <xf numFmtId="0" fontId="86" fillId="0" borderId="53" xfId="1" applyFont="1" applyBorder="1" applyAlignment="1">
      <alignment horizontal="left" vertical="center" wrapText="1"/>
    </xf>
    <xf numFmtId="0" fontId="86" fillId="0" borderId="52" xfId="0" applyFont="1" applyBorder="1" applyAlignment="1">
      <alignment horizontal="left" vertical="center" wrapText="1"/>
    </xf>
    <xf numFmtId="0" fontId="86" fillId="0" borderId="53"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horizontal="center" vertical="center"/>
    </xf>
    <xf numFmtId="0" fontId="86" fillId="0" borderId="52" xfId="0" applyFont="1" applyBorder="1" applyAlignment="1">
      <alignment horizontal="center" vertical="center" wrapText="1"/>
    </xf>
    <xf numFmtId="0" fontId="86" fillId="0" borderId="53" xfId="0" applyFont="1" applyBorder="1" applyAlignment="1">
      <alignment vertical="center" wrapText="1"/>
    </xf>
    <xf numFmtId="0" fontId="87" fillId="0" borderId="53" xfId="0" applyFont="1" applyBorder="1" applyAlignment="1">
      <alignment vertical="center" wrapText="1"/>
    </xf>
    <xf numFmtId="0" fontId="86" fillId="0" borderId="52" xfId="1" applyFont="1" applyBorder="1" applyAlignment="1">
      <alignment horizontal="left" vertical="center" wrapText="1"/>
    </xf>
    <xf numFmtId="0" fontId="86" fillId="0" borderId="51" xfId="1" applyFont="1" applyBorder="1" applyAlignment="1">
      <alignment horizontal="center" vertical="center" wrapText="1"/>
    </xf>
    <xf numFmtId="0" fontId="86" fillId="0" borderId="144" xfId="0" applyFont="1" applyBorder="1" applyAlignment="1">
      <alignment vertical="center" wrapText="1"/>
    </xf>
    <xf numFmtId="0" fontId="86" fillId="0" borderId="144" xfId="1" applyFont="1" applyBorder="1" applyAlignment="1">
      <alignment horizontal="left" vertical="center" wrapText="1"/>
    </xf>
    <xf numFmtId="0" fontId="86" fillId="0" borderId="128" xfId="1" applyFont="1" applyBorder="1" applyAlignment="1">
      <alignment horizontal="left" vertical="center" wrapText="1"/>
    </xf>
    <xf numFmtId="0" fontId="86" fillId="0" borderId="53" xfId="1" applyFont="1" applyBorder="1" applyAlignment="1">
      <alignment vertical="center" wrapText="1"/>
    </xf>
    <xf numFmtId="0" fontId="82" fillId="0" borderId="143" xfId="0" applyFont="1" applyBorder="1" applyAlignment="1" applyProtection="1">
      <alignment horizontal="center" vertical="center" textRotation="90"/>
      <protection locked="0"/>
    </xf>
    <xf numFmtId="9" fontId="82" fillId="25" borderId="143" xfId="0" applyNumberFormat="1" applyFont="1" applyFill="1" applyBorder="1" applyAlignment="1" applyProtection="1">
      <alignment horizontal="center" vertical="center"/>
      <protection hidden="1"/>
    </xf>
    <xf numFmtId="0" fontId="79" fillId="6" borderId="67" xfId="0" applyFont="1" applyFill="1" applyBorder="1" applyAlignment="1">
      <alignment vertical="center" wrapText="1"/>
    </xf>
    <xf numFmtId="9" fontId="82" fillId="6" borderId="67" xfId="0" applyNumberFormat="1" applyFont="1" applyFill="1" applyBorder="1" applyAlignment="1">
      <alignment vertical="center" wrapText="1"/>
    </xf>
    <xf numFmtId="0" fontId="79" fillId="6" borderId="67" xfId="0" applyFont="1" applyFill="1" applyBorder="1" applyAlignment="1">
      <alignment vertical="center"/>
    </xf>
    <xf numFmtId="0" fontId="82" fillId="6" borderId="67" xfId="0" applyFont="1" applyFill="1" applyBorder="1" applyAlignment="1">
      <alignment horizontal="center" vertical="center"/>
    </xf>
    <xf numFmtId="0" fontId="82" fillId="0" borderId="67" xfId="0" applyFont="1" applyBorder="1" applyAlignment="1">
      <alignment horizontal="center" vertical="center" textRotation="90"/>
    </xf>
    <xf numFmtId="9" fontId="82" fillId="6" borderId="67" xfId="0" applyNumberFormat="1" applyFont="1" applyFill="1" applyBorder="1" applyAlignment="1">
      <alignment horizontal="center" vertical="center"/>
    </xf>
    <xf numFmtId="0" fontId="0" fillId="0" borderId="0" xfId="0" applyFont="1" applyAlignment="1"/>
    <xf numFmtId="0" fontId="88" fillId="0" borderId="67" xfId="0" applyFont="1" applyBorder="1" applyAlignment="1">
      <alignment horizontal="left" vertical="center" wrapText="1"/>
    </xf>
    <xf numFmtId="0" fontId="81" fillId="2" borderId="67" xfId="0" applyFont="1" applyFill="1" applyBorder="1" applyAlignment="1">
      <alignment vertical="center" wrapText="1"/>
    </xf>
    <xf numFmtId="0" fontId="81" fillId="0" borderId="67" xfId="0" applyFont="1" applyBorder="1" applyAlignment="1">
      <alignment horizontal="left" vertical="center" wrapText="1"/>
    </xf>
    <xf numFmtId="14" fontId="81"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81" fillId="0" borderId="143" xfId="0" applyNumberFormat="1" applyFont="1" applyBorder="1" applyAlignment="1" applyProtection="1">
      <alignment vertical="center"/>
      <protection locked="0"/>
    </xf>
    <xf numFmtId="0" fontId="81"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9" fillId="0" borderId="53" xfId="0" applyFont="1" applyBorder="1" applyAlignment="1">
      <alignment horizontal="center" vertical="center"/>
    </xf>
    <xf numFmtId="0" fontId="89" fillId="0" borderId="52" xfId="0" applyFont="1" applyBorder="1" applyAlignment="1">
      <alignment horizontal="left" vertical="center" wrapText="1"/>
    </xf>
    <xf numFmtId="0" fontId="89" fillId="0" borderId="52" xfId="0" applyFont="1" applyBorder="1" applyAlignment="1">
      <alignment horizontal="center" vertical="center" wrapText="1"/>
    </xf>
    <xf numFmtId="0" fontId="89" fillId="0" borderId="53" xfId="0" applyFont="1" applyBorder="1" applyAlignment="1">
      <alignment horizontal="left" vertical="center" wrapText="1"/>
    </xf>
    <xf numFmtId="0" fontId="89" fillId="0" borderId="53" xfId="0" applyFont="1" applyBorder="1" applyAlignment="1">
      <alignment vertical="center" wrapText="1"/>
    </xf>
    <xf numFmtId="0" fontId="90" fillId="0" borderId="67" xfId="0" applyFont="1" applyBorder="1" applyAlignment="1">
      <alignment vertical="center" wrapText="1"/>
    </xf>
    <xf numFmtId="0" fontId="90" fillId="2" borderId="67" xfId="0" applyFont="1" applyFill="1" applyBorder="1" applyAlignment="1">
      <alignment horizontal="center" vertical="center"/>
    </xf>
    <xf numFmtId="0" fontId="90" fillId="7" borderId="67" xfId="0" applyFont="1" applyFill="1" applyBorder="1" applyAlignment="1">
      <alignment vertical="center"/>
    </xf>
    <xf numFmtId="0" fontId="7" fillId="0" borderId="67" xfId="0" applyFont="1" applyFill="1" applyBorder="1" applyAlignment="1">
      <alignment horizontal="left" vertical="center" wrapText="1"/>
    </xf>
    <xf numFmtId="0" fontId="82" fillId="0" borderId="67" xfId="0" applyFont="1" applyFill="1" applyBorder="1" applyAlignment="1">
      <alignment vertical="center" wrapText="1"/>
    </xf>
    <xf numFmtId="0" fontId="90"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90" fillId="0" borderId="67" xfId="0" applyFont="1" applyBorder="1" applyAlignment="1">
      <alignment vertical="center"/>
    </xf>
    <xf numFmtId="0" fontId="91" fillId="0" borderId="67" xfId="0" applyFont="1" applyBorder="1" applyAlignment="1">
      <alignment horizontal="left" vertical="center" wrapText="1"/>
    </xf>
    <xf numFmtId="0" fontId="90" fillId="2" borderId="67" xfId="0" applyFont="1" applyFill="1" applyBorder="1" applyAlignment="1">
      <alignment vertical="center" wrapText="1"/>
    </xf>
    <xf numFmtId="165" fontId="90" fillId="0" borderId="67" xfId="0" applyNumberFormat="1" applyFont="1" applyBorder="1" applyAlignment="1">
      <alignment vertical="center"/>
    </xf>
    <xf numFmtId="165" fontId="90" fillId="0" borderId="67" xfId="0" applyNumberFormat="1" applyFont="1" applyBorder="1" applyAlignment="1">
      <alignment vertical="center" wrapText="1"/>
    </xf>
    <xf numFmtId="0" fontId="7" fillId="0" borderId="67" xfId="0" applyFont="1" applyBorder="1" applyAlignment="1">
      <alignment horizontal="right" vertical="center"/>
    </xf>
    <xf numFmtId="165" fontId="81"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81"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8"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90" fillId="0" borderId="67" xfId="0" applyFont="1" applyBorder="1" applyAlignment="1">
      <alignment horizontal="center" vertical="center"/>
    </xf>
    <xf numFmtId="0" fontId="90" fillId="0" borderId="67" xfId="0" applyFont="1" applyBorder="1" applyAlignment="1">
      <alignment horizontal="right" vertical="center"/>
    </xf>
    <xf numFmtId="165" fontId="90" fillId="0" borderId="67" xfId="0" applyNumberFormat="1" applyFont="1" applyBorder="1" applyAlignment="1">
      <alignment horizontal="center" vertical="center"/>
    </xf>
    <xf numFmtId="0" fontId="90" fillId="2" borderId="67" xfId="0" applyFont="1" applyFill="1" applyBorder="1" applyAlignment="1">
      <alignment horizontal="left" vertical="center" wrapText="1"/>
    </xf>
    <xf numFmtId="0" fontId="81"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81" fillId="0" borderId="67" xfId="0" applyNumberFormat="1" applyFont="1" applyBorder="1" applyAlignment="1">
      <alignment horizontal="center" vertical="center"/>
    </xf>
    <xf numFmtId="0" fontId="81" fillId="0" borderId="67" xfId="0" applyFont="1" applyBorder="1" applyAlignment="1">
      <alignment vertical="center"/>
    </xf>
    <xf numFmtId="0" fontId="92" fillId="0" borderId="67" xfId="0" applyFont="1" applyBorder="1" applyAlignment="1">
      <alignment vertical="center" wrapText="1"/>
    </xf>
    <xf numFmtId="14" fontId="81"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81"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81" fillId="0" borderId="67" xfId="0" applyNumberFormat="1" applyFont="1" applyBorder="1" applyAlignment="1">
      <alignment horizontal="center" vertical="center"/>
    </xf>
    <xf numFmtId="167" fontId="81" fillId="0" borderId="67" xfId="0" applyNumberFormat="1" applyFont="1" applyBorder="1" applyAlignment="1">
      <alignment horizontal="center" vertical="center"/>
    </xf>
    <xf numFmtId="166" fontId="81" fillId="0" borderId="67" xfId="0" applyNumberFormat="1" applyFont="1" applyBorder="1" applyAlignment="1">
      <alignment horizontal="center" vertical="center" wrapText="1"/>
    </xf>
    <xf numFmtId="167" fontId="81"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81" fillId="0" borderId="143" xfId="0" applyFont="1" applyBorder="1" applyAlignment="1" applyProtection="1">
      <alignment horizontal="justify" vertical="center"/>
      <protection locked="0"/>
    </xf>
    <xf numFmtId="14" fontId="81" fillId="24" borderId="143" xfId="0" applyNumberFormat="1" applyFont="1" applyFill="1" applyBorder="1" applyAlignment="1" applyProtection="1">
      <alignment vertical="center" wrapText="1"/>
      <protection locked="0"/>
    </xf>
    <xf numFmtId="0" fontId="81" fillId="24" borderId="143" xfId="0" applyFont="1" applyFill="1" applyBorder="1" applyAlignment="1" applyProtection="1">
      <alignment horizontal="left" vertical="center" wrapText="1"/>
      <protection locked="0"/>
    </xf>
    <xf numFmtId="0" fontId="81" fillId="0" borderId="143" xfId="0" applyFont="1" applyBorder="1" applyAlignment="1" applyProtection="1">
      <alignment wrapText="1"/>
      <protection locked="0"/>
    </xf>
    <xf numFmtId="0" fontId="81"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9" fillId="0" borderId="53" xfId="0" applyFont="1" applyBorder="1" applyAlignment="1">
      <alignment horizontal="center" vertical="center" wrapText="1"/>
    </xf>
    <xf numFmtId="14" fontId="90"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81" fillId="0" borderId="64" xfId="0" applyFont="1" applyBorder="1" applyAlignment="1">
      <alignment vertical="center" wrapText="1"/>
    </xf>
    <xf numFmtId="0" fontId="7" fillId="0" borderId="64" xfId="0" applyFont="1" applyBorder="1" applyAlignment="1">
      <alignment vertical="center" wrapText="1"/>
    </xf>
    <xf numFmtId="166" fontId="81" fillId="0" borderId="64" xfId="0" applyNumberFormat="1" applyFont="1" applyBorder="1" applyAlignment="1">
      <alignment horizontal="center" vertical="center"/>
    </xf>
    <xf numFmtId="167" fontId="81"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0" borderId="147"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0" fillId="0" borderId="0" xfId="0" applyFont="1" applyAlignment="1"/>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81" fillId="10" borderId="67" xfId="0" applyFont="1" applyFill="1" applyBorder="1" applyAlignment="1">
      <alignment vertical="center" wrapText="1"/>
    </xf>
    <xf numFmtId="0" fontId="81"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3" fillId="10" borderId="0" xfId="0" applyFont="1" applyFill="1" applyAlignment="1">
      <alignment vertical="center" wrapText="1"/>
    </xf>
    <xf numFmtId="0" fontId="93" fillId="10" borderId="64" xfId="0" applyFont="1" applyFill="1" applyBorder="1" applyAlignment="1">
      <alignment vertical="center" wrapText="1"/>
    </xf>
    <xf numFmtId="0" fontId="93" fillId="10" borderId="148" xfId="0" applyFont="1" applyFill="1" applyBorder="1" applyAlignment="1">
      <alignment vertical="center" wrapText="1"/>
    </xf>
    <xf numFmtId="0" fontId="12" fillId="10" borderId="67" xfId="0" applyFont="1" applyFill="1" applyBorder="1" applyAlignment="1">
      <alignment vertical="top" wrapText="1"/>
    </xf>
    <xf numFmtId="0" fontId="93" fillId="10" borderId="149"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3" fillId="10" borderId="0" xfId="0" applyFont="1" applyFill="1" applyAlignment="1">
      <alignment horizontal="left"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165" fontId="7" fillId="0" borderId="67" xfId="0" applyNumberFormat="1" applyFont="1" applyFill="1" applyBorder="1" applyAlignment="1">
      <alignment vertical="center" wrapText="1"/>
    </xf>
    <xf numFmtId="0" fontId="7" fillId="27" borderId="67" xfId="0" applyFont="1" applyFill="1" applyBorder="1" applyAlignment="1">
      <alignment horizontal="center" vertical="center"/>
    </xf>
    <xf numFmtId="0" fontId="7" fillId="28" borderId="67" xfId="0" applyFont="1" applyFill="1" applyBorder="1" applyAlignment="1">
      <alignment horizontal="left" vertical="center" wrapText="1"/>
    </xf>
    <xf numFmtId="0" fontId="7" fillId="27" borderId="67" xfId="0" applyFont="1" applyFill="1" applyBorder="1" applyAlignment="1">
      <alignment vertical="center" wrapText="1"/>
    </xf>
    <xf numFmtId="0" fontId="7" fillId="28" borderId="67" xfId="0" applyFont="1" applyFill="1" applyBorder="1" applyAlignment="1">
      <alignment vertical="center" wrapText="1"/>
    </xf>
    <xf numFmtId="0" fontId="7" fillId="29" borderId="67" xfId="0" applyFont="1" applyFill="1" applyBorder="1" applyAlignment="1">
      <alignment horizontal="center" vertical="center"/>
    </xf>
    <xf numFmtId="0" fontId="7" fillId="30" borderId="67" xfId="0" applyFont="1" applyFill="1" applyBorder="1" applyAlignment="1">
      <alignment vertical="center"/>
    </xf>
    <xf numFmtId="0" fontId="7" fillId="29" borderId="1" xfId="0" applyFont="1" applyFill="1" applyBorder="1" applyAlignment="1">
      <alignment vertical="center"/>
    </xf>
    <xf numFmtId="0" fontId="0" fillId="28" borderId="0" xfId="0" applyFont="1" applyFill="1" applyAlignment="1"/>
    <xf numFmtId="0" fontId="7" fillId="28" borderId="67" xfId="0" applyFont="1" applyFill="1" applyBorder="1" applyAlignment="1">
      <alignment horizontal="center" vertical="center"/>
    </xf>
    <xf numFmtId="165" fontId="90" fillId="28" borderId="67" xfId="0" applyNumberFormat="1" applyFont="1" applyFill="1" applyBorder="1" applyAlignment="1">
      <alignment vertical="center"/>
    </xf>
    <xf numFmtId="0" fontId="24" fillId="31" borderId="53" xfId="0" applyFont="1" applyFill="1" applyBorder="1" applyAlignment="1">
      <alignment vertical="center" wrapText="1"/>
    </xf>
    <xf numFmtId="0" fontId="25" fillId="31" borderId="53" xfId="0" applyFont="1" applyFill="1" applyBorder="1" applyAlignment="1">
      <alignment vertical="center" wrapText="1"/>
    </xf>
    <xf numFmtId="0" fontId="24" fillId="31" borderId="141" xfId="0" applyFont="1" applyFill="1" applyBorder="1" applyAlignment="1">
      <alignment vertical="center" wrapText="1"/>
    </xf>
    <xf numFmtId="0" fontId="7" fillId="31" borderId="67" xfId="0" applyFont="1" applyFill="1" applyBorder="1" applyAlignment="1">
      <alignment vertical="center"/>
    </xf>
    <xf numFmtId="0" fontId="7" fillId="30" borderId="67" xfId="0" applyFont="1" applyFill="1" applyBorder="1" applyAlignment="1">
      <alignment vertical="center" wrapText="1"/>
    </xf>
    <xf numFmtId="0" fontId="7" fillId="30" borderId="67" xfId="0" quotePrefix="1" applyFont="1" applyFill="1" applyBorder="1" applyAlignment="1">
      <alignment vertical="center" wrapText="1"/>
    </xf>
    <xf numFmtId="0" fontId="7" fillId="30" borderId="83" xfId="0" applyFont="1" applyFill="1" applyBorder="1" applyAlignment="1">
      <alignment vertical="center"/>
    </xf>
    <xf numFmtId="0" fontId="7" fillId="28" borderId="67" xfId="0" applyFont="1" applyFill="1" applyBorder="1" applyAlignment="1">
      <alignment vertical="center"/>
    </xf>
    <xf numFmtId="0" fontId="5" fillId="28" borderId="67" xfId="0" applyFont="1" applyFill="1" applyBorder="1" applyAlignment="1">
      <alignment horizontal="left" vertical="center" wrapText="1"/>
    </xf>
    <xf numFmtId="0" fontId="7" fillId="29" borderId="67" xfId="0" applyFont="1" applyFill="1" applyBorder="1" applyAlignment="1">
      <alignment vertical="center" wrapText="1"/>
    </xf>
    <xf numFmtId="0" fontId="90" fillId="28" borderId="67" xfId="0" applyFont="1" applyFill="1" applyBorder="1" applyAlignment="1">
      <alignment horizontal="right" vertical="center"/>
    </xf>
    <xf numFmtId="0" fontId="9" fillId="27" borderId="67" xfId="0" applyFont="1" applyFill="1" applyBorder="1" applyAlignment="1">
      <alignment vertical="center" wrapText="1"/>
    </xf>
    <xf numFmtId="9" fontId="7" fillId="27" borderId="67" xfId="0" applyNumberFormat="1" applyFont="1" applyFill="1" applyBorder="1" applyAlignment="1">
      <alignment vertical="center" wrapText="1"/>
    </xf>
    <xf numFmtId="9" fontId="7" fillId="28" borderId="143" xfId="0" applyNumberFormat="1" applyFont="1" applyFill="1" applyBorder="1" applyAlignment="1" applyProtection="1">
      <alignment vertical="center" wrapText="1"/>
      <protection locked="0"/>
    </xf>
    <xf numFmtId="0" fontId="9" fillId="27" borderId="67" xfId="0" applyFont="1" applyFill="1" applyBorder="1" applyAlignment="1">
      <alignment vertical="center"/>
    </xf>
    <xf numFmtId="0" fontId="82" fillId="28" borderId="67" xfId="0" applyFont="1" applyFill="1" applyBorder="1" applyAlignment="1">
      <alignment horizontal="center" vertical="center" textRotation="90"/>
    </xf>
    <xf numFmtId="9" fontId="7" fillId="27" borderId="67" xfId="0" applyNumberFormat="1" applyFont="1" applyFill="1" applyBorder="1" applyAlignment="1">
      <alignment horizontal="center" vertical="center"/>
    </xf>
    <xf numFmtId="0" fontId="7" fillId="28" borderId="143" xfId="0" applyFont="1" applyFill="1" applyBorder="1" applyAlignment="1" applyProtection="1">
      <alignment horizontal="center" vertical="center" textRotation="90"/>
      <protection locked="0"/>
    </xf>
    <xf numFmtId="164" fontId="7" fillId="27" borderId="67" xfId="0" applyNumberFormat="1" applyFont="1" applyFill="1" applyBorder="1" applyAlignment="1">
      <alignment horizontal="center" vertical="center"/>
    </xf>
    <xf numFmtId="0" fontId="9" fillId="27" borderId="67" xfId="0" applyFont="1" applyFill="1" applyBorder="1" applyAlignment="1">
      <alignment horizontal="center" vertical="center" textRotation="90" wrapText="1"/>
    </xf>
    <xf numFmtId="0" fontId="9" fillId="27" borderId="67" xfId="0" applyFont="1" applyFill="1" applyBorder="1" applyAlignment="1">
      <alignment horizontal="center" vertical="center" textRotation="90"/>
    </xf>
    <xf numFmtId="0" fontId="82" fillId="28" borderId="143"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90" fillId="28" borderId="67" xfId="0" applyNumberFormat="1" applyFont="1" applyFill="1" applyBorder="1" applyAlignment="1">
      <alignment horizontal="center" vertical="center"/>
    </xf>
    <xf numFmtId="0" fontId="24" fillId="31" borderId="53" xfId="0" applyFont="1" applyFill="1" applyBorder="1" applyAlignment="1">
      <alignment vertical="center"/>
    </xf>
    <xf numFmtId="0" fontId="24" fillId="31" borderId="141" xfId="0" applyFont="1" applyFill="1" applyBorder="1" applyAlignment="1">
      <alignment vertical="center"/>
    </xf>
    <xf numFmtId="0" fontId="26" fillId="31" borderId="53" xfId="0" applyFont="1" applyFill="1" applyBorder="1" applyAlignment="1">
      <alignment vertical="center" wrapText="1"/>
    </xf>
    <xf numFmtId="0" fontId="109" fillId="28" borderId="67" xfId="0" applyFont="1" applyFill="1" applyBorder="1" applyAlignment="1">
      <alignment vertical="center" wrapText="1"/>
    </xf>
    <xf numFmtId="0" fontId="93" fillId="10" borderId="0" xfId="0" applyFont="1" applyFill="1" applyBorder="1" applyAlignment="1">
      <alignment vertical="center" wrapText="1"/>
    </xf>
    <xf numFmtId="0" fontId="2" fillId="0" borderId="0" xfId="0" applyFont="1" applyBorder="1" applyAlignment="1">
      <alignment horizontal="left" vertical="center" wrapText="1"/>
    </xf>
    <xf numFmtId="0" fontId="0" fillId="0" borderId="0" xfId="0" applyFont="1" applyBorder="1" applyAlignment="1"/>
    <xf numFmtId="0" fontId="95" fillId="24" borderId="0" xfId="0" applyFont="1" applyFill="1" applyBorder="1" applyAlignment="1">
      <alignment vertical="center" wrapText="1"/>
    </xf>
    <xf numFmtId="0" fontId="25" fillId="26" borderId="0" xfId="0" applyFont="1" applyFill="1" applyBorder="1" applyAlignment="1">
      <alignment horizontal="left" vertical="center" wrapText="1"/>
    </xf>
    <xf numFmtId="0" fontId="96" fillId="10" borderId="0" xfId="0" applyFont="1" applyFill="1" applyBorder="1" applyAlignment="1">
      <alignment horizontal="center" vertical="center" wrapText="1"/>
    </xf>
    <xf numFmtId="0" fontId="25" fillId="10" borderId="0" xfId="0" applyFont="1" applyFill="1" applyBorder="1" applyAlignment="1">
      <alignment horizontal="justify" vertical="center" wrapText="1"/>
    </xf>
    <xf numFmtId="0" fontId="25" fillId="10" borderId="0" xfId="0" applyFont="1" applyFill="1" applyBorder="1" applyAlignment="1">
      <alignment vertical="center" wrapText="1"/>
    </xf>
    <xf numFmtId="0" fontId="23" fillId="10" borderId="0" xfId="0" applyFont="1" applyFill="1" applyBorder="1" applyAlignment="1">
      <alignment horizontal="left"/>
    </xf>
    <xf numFmtId="0" fontId="25" fillId="10" borderId="0" xfId="0" applyFont="1" applyFill="1" applyBorder="1" applyAlignment="1">
      <alignment horizontal="left" vertical="center" wrapText="1"/>
    </xf>
    <xf numFmtId="0" fontId="25" fillId="10" borderId="0" xfId="0" applyFont="1" applyFill="1" applyBorder="1" applyAlignment="1">
      <alignment horizontal="center" vertical="center" wrapText="1"/>
    </xf>
    <xf numFmtId="0" fontId="29" fillId="7" borderId="0" xfId="0" applyFont="1" applyFill="1" applyBorder="1" applyAlignment="1">
      <alignment horizontal="left"/>
    </xf>
    <xf numFmtId="14" fontId="81" fillId="0" borderId="67" xfId="0" applyNumberFormat="1" applyFont="1" applyBorder="1" applyAlignment="1">
      <alignment vertical="center" wrapText="1"/>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79"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9" fillId="5" borderId="61" xfId="0" applyFont="1" applyFill="1" applyBorder="1" applyAlignment="1">
      <alignment horizontal="center" vertical="center"/>
    </xf>
    <xf numFmtId="0" fontId="80" fillId="0" borderId="62" xfId="0" applyFont="1" applyBorder="1"/>
    <xf numFmtId="0" fontId="80"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9" borderId="81" xfId="0" applyFont="1" applyFill="1" applyBorder="1" applyAlignment="1">
      <alignment horizontal="center" vertical="center" wrapText="1"/>
    </xf>
    <xf numFmtId="0" fontId="81" fillId="0" borderId="145" xfId="0" applyFont="1" applyBorder="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24" borderId="145" xfId="0" applyFont="1" applyFill="1" applyBorder="1" applyAlignment="1" applyProtection="1">
      <alignment horizontal="center" vertical="center" wrapText="1"/>
      <protection locked="0"/>
    </xf>
    <xf numFmtId="0" fontId="81" fillId="24" borderId="146" xfId="0" applyFont="1" applyFill="1" applyBorder="1" applyAlignment="1" applyProtection="1">
      <alignment horizontal="center" vertical="center" wrapText="1"/>
      <protection locked="0"/>
    </xf>
    <xf numFmtId="14" fontId="81" fillId="0" borderId="145" xfId="0" applyNumberFormat="1" applyFont="1" applyBorder="1" applyAlignment="1" applyProtection="1">
      <alignment horizontal="center" vertical="center" wrapText="1"/>
      <protection locked="0"/>
    </xf>
    <xf numFmtId="14" fontId="81"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5" fillId="0" borderId="0" xfId="0" applyFont="1" applyAlignment="1">
      <alignment horizontal="center" vertical="center"/>
    </xf>
    <xf numFmtId="0" fontId="39"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9" fillId="14" borderId="93" xfId="0" applyFont="1" applyFill="1" applyBorder="1" applyAlignment="1">
      <alignment horizontal="center" vertical="center" wrapText="1" readingOrder="1"/>
    </xf>
    <xf numFmtId="0" fontId="4" fillId="0" borderId="104" xfId="0" applyFont="1" applyBorder="1"/>
    <xf numFmtId="0" fontId="39" fillId="15"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4" fillId="0" borderId="92" xfId="0" applyFont="1" applyBorder="1"/>
    <xf numFmtId="0" fontId="39" fillId="14" borderId="108"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5" borderId="88" xfId="0" applyFont="1" applyFill="1" applyBorder="1" applyAlignment="1">
      <alignment horizont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9" fillId="16" borderId="108" xfId="0" applyFont="1" applyFill="1" applyBorder="1" applyAlignment="1">
      <alignment horizontal="center" wrapText="1" readingOrder="1"/>
    </xf>
    <xf numFmtId="0" fontId="39" fillId="16" borderId="88" xfId="0" applyFont="1" applyFill="1" applyBorder="1" applyAlignment="1">
      <alignment horizontal="center" wrapText="1" readingOrder="1"/>
    </xf>
    <xf numFmtId="0" fontId="39" fillId="17" borderId="108" xfId="0" applyFont="1" applyFill="1" applyBorder="1" applyAlignment="1">
      <alignment horizontal="center" wrapText="1" readingOrder="1"/>
    </xf>
    <xf numFmtId="0" fontId="39" fillId="17" borderId="88"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40" fillId="17" borderId="98" xfId="0" applyFont="1" applyFill="1" applyBorder="1" applyAlignment="1">
      <alignment horizontal="center" vertical="center" wrapText="1" readingOrder="1"/>
    </xf>
    <xf numFmtId="0" fontId="39" fillId="16" borderId="93" xfId="0" applyFont="1" applyFill="1" applyBorder="1" applyAlignment="1">
      <alignment horizontal="center" wrapText="1" readingOrder="1"/>
    </xf>
    <xf numFmtId="0" fontId="39" fillId="16" borderId="97" xfId="0" applyFont="1" applyFill="1" applyBorder="1" applyAlignment="1">
      <alignment horizontal="center" wrapText="1" readingOrder="1"/>
    </xf>
    <xf numFmtId="0" fontId="39" fillId="17" borderId="93" xfId="0" applyFont="1" applyFill="1" applyBorder="1" applyAlignment="1">
      <alignment horizontal="center" wrapText="1" readingOrder="1"/>
    </xf>
    <xf numFmtId="0" fontId="38"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40" fillId="14" borderId="98" xfId="0" applyFont="1" applyFill="1" applyBorder="1" applyAlignment="1">
      <alignment horizontal="center" vertical="center" wrapText="1" readingOrder="1"/>
    </xf>
    <xf numFmtId="0" fontId="40" fillId="18" borderId="98" xfId="0" applyFont="1" applyFill="1" applyBorder="1" applyAlignment="1">
      <alignment horizontal="center" vertical="center" wrapText="1" readingOrder="1"/>
    </xf>
    <xf numFmtId="0" fontId="39" fillId="18" borderId="93" xfId="0" applyFont="1" applyFill="1" applyBorder="1" applyAlignment="1">
      <alignment horizontal="center" wrapText="1" readingOrder="1"/>
    </xf>
    <xf numFmtId="0" fontId="39" fillId="18" borderId="97"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7" fillId="13" borderId="88" xfId="0" applyFont="1" applyFill="1" applyBorder="1" applyAlignment="1">
      <alignment horizontal="center" vertical="center" textRotation="90" wrapText="1" readingOrder="1"/>
    </xf>
    <xf numFmtId="0" fontId="4" fillId="0" borderId="89" xfId="0" applyFont="1" applyBorder="1"/>
    <xf numFmtId="0" fontId="37" fillId="13" borderId="88" xfId="0" applyFont="1" applyFill="1" applyBorder="1" applyAlignment="1">
      <alignment horizontal="center" vertical="center" wrapText="1" readingOrder="1"/>
    </xf>
    <xf numFmtId="0" fontId="4" fillId="0" borderId="90" xfId="0" applyFont="1" applyBorder="1"/>
    <xf numFmtId="0" fontId="38" fillId="16" borderId="93" xfId="0" applyFont="1" applyFill="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3" fillId="0" borderId="93" xfId="0" applyFont="1" applyBorder="1" applyAlignment="1">
      <alignment horizontal="center" vertical="center" wrapText="1"/>
    </xf>
    <xf numFmtId="0" fontId="42" fillId="0" borderId="0" xfId="0" applyFont="1" applyAlignment="1">
      <alignment horizontal="center" vertical="center" wrapText="1"/>
    </xf>
    <xf numFmtId="0" fontId="47" fillId="0" borderId="0" xfId="0" applyFont="1" applyAlignment="1">
      <alignment horizontal="center" vertical="center"/>
    </xf>
    <xf numFmtId="0" fontId="52" fillId="0" borderId="0" xfId="0" applyFont="1" applyAlignment="1">
      <alignment horizontal="center" vertical="center"/>
    </xf>
    <xf numFmtId="0" fontId="68" fillId="2" borderId="140" xfId="0" applyFont="1" applyFill="1" applyBorder="1" applyAlignment="1">
      <alignment horizontal="left" vertical="center" wrapText="1"/>
    </xf>
    <xf numFmtId="0" fontId="4" fillId="0" borderId="141" xfId="0" applyFont="1" applyBorder="1"/>
    <xf numFmtId="0" fontId="66"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4"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6" fillId="22" borderId="120" xfId="0" applyFont="1" applyFill="1" applyBorder="1" applyAlignment="1">
      <alignment horizontal="center" vertical="center" wrapText="1" readingOrder="1"/>
    </xf>
    <xf numFmtId="0" fontId="4" fillId="0" borderId="123" xfId="0" applyFont="1" applyBorder="1"/>
    <xf numFmtId="0" fontId="66"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6" fillId="2" borderId="127" xfId="0" applyFont="1" applyFill="1" applyBorder="1" applyAlignment="1">
      <alignment horizontal="center" vertical="center" wrapText="1" readingOrder="1"/>
    </xf>
    <xf numFmtId="0" fontId="4" fillId="0" borderId="131" xfId="0" applyFont="1" applyBorder="1"/>
    <xf numFmtId="0" fontId="66"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95">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94"/>
      <tableStyleElement type="firstRowStripe" dxfId="93"/>
      <tableStyleElement type="secondRowStripe" dxfId="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1.%20DOCUMENTAL_REISGO/1_CUATRIMESTRE/Mapa%20de%20riesgos%20Gesti&#243;n%20Documental%20I%20cua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60" t="s">
        <v>0</v>
      </c>
      <c r="C2" s="561"/>
      <c r="D2" s="561"/>
      <c r="E2" s="561"/>
      <c r="F2" s="561"/>
      <c r="G2" s="561"/>
      <c r="H2" s="562"/>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63" t="s">
        <v>1</v>
      </c>
      <c r="C4" s="564"/>
      <c r="D4" s="564"/>
      <c r="E4" s="564"/>
      <c r="F4" s="564"/>
      <c r="G4" s="564"/>
      <c r="H4" s="565"/>
      <c r="I4" s="1"/>
      <c r="J4" s="1"/>
      <c r="K4" s="1"/>
      <c r="L4" s="1"/>
      <c r="M4" s="1"/>
      <c r="N4" s="1"/>
      <c r="O4" s="1"/>
      <c r="P4" s="1"/>
      <c r="Q4" s="1"/>
      <c r="R4" s="1"/>
      <c r="S4" s="1"/>
      <c r="T4" s="1"/>
      <c r="U4" s="1"/>
      <c r="V4" s="1"/>
      <c r="W4" s="1"/>
      <c r="X4" s="1"/>
      <c r="Y4" s="1"/>
      <c r="Z4" s="1"/>
    </row>
    <row r="5" spans="1:26" ht="63" customHeight="1">
      <c r="A5" s="1"/>
      <c r="B5" s="566"/>
      <c r="C5" s="567"/>
      <c r="D5" s="567"/>
      <c r="E5" s="567"/>
      <c r="F5" s="567"/>
      <c r="G5" s="567"/>
      <c r="H5" s="568"/>
      <c r="I5" s="1"/>
      <c r="J5" s="1"/>
      <c r="K5" s="1"/>
      <c r="L5" s="1"/>
      <c r="M5" s="1"/>
      <c r="N5" s="1"/>
      <c r="O5" s="1"/>
      <c r="P5" s="1"/>
      <c r="Q5" s="1"/>
      <c r="R5" s="1"/>
      <c r="S5" s="1"/>
      <c r="T5" s="1"/>
      <c r="U5" s="1"/>
      <c r="V5" s="1"/>
      <c r="W5" s="1"/>
      <c r="X5" s="1"/>
      <c r="Y5" s="1"/>
      <c r="Z5" s="1"/>
    </row>
    <row r="6" spans="1:26">
      <c r="A6" s="1"/>
      <c r="B6" s="569" t="s">
        <v>2</v>
      </c>
      <c r="C6" s="570"/>
      <c r="D6" s="570"/>
      <c r="E6" s="570"/>
      <c r="F6" s="570"/>
      <c r="G6" s="570"/>
      <c r="H6" s="571"/>
      <c r="I6" s="1"/>
      <c r="J6" s="1"/>
      <c r="K6" s="1"/>
      <c r="L6" s="1"/>
      <c r="M6" s="1"/>
      <c r="N6" s="1"/>
      <c r="O6" s="1"/>
      <c r="P6" s="1"/>
      <c r="Q6" s="1"/>
      <c r="R6" s="1"/>
      <c r="S6" s="1"/>
      <c r="T6" s="1"/>
      <c r="U6" s="1"/>
      <c r="V6" s="1"/>
      <c r="W6" s="1"/>
      <c r="X6" s="1"/>
      <c r="Y6" s="1"/>
      <c r="Z6" s="1"/>
    </row>
    <row r="7" spans="1:26" ht="95.25" customHeight="1">
      <c r="A7" s="1"/>
      <c r="B7" s="572" t="s">
        <v>3</v>
      </c>
      <c r="C7" s="573"/>
      <c r="D7" s="573"/>
      <c r="E7" s="573"/>
      <c r="F7" s="573"/>
      <c r="G7" s="573"/>
      <c r="H7" s="574"/>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75" t="s">
        <v>4</v>
      </c>
      <c r="C9" s="564"/>
      <c r="D9" s="564"/>
      <c r="E9" s="564"/>
      <c r="F9" s="564"/>
      <c r="G9" s="564"/>
      <c r="H9" s="565"/>
      <c r="I9" s="1"/>
      <c r="J9" s="1"/>
      <c r="K9" s="1"/>
      <c r="L9" s="1"/>
      <c r="M9" s="1"/>
      <c r="N9" s="1"/>
      <c r="O9" s="1"/>
      <c r="P9" s="1"/>
      <c r="Q9" s="1"/>
      <c r="R9" s="1"/>
      <c r="S9" s="1"/>
      <c r="T9" s="1"/>
      <c r="U9" s="1"/>
      <c r="V9" s="1"/>
      <c r="W9" s="1"/>
      <c r="X9" s="1"/>
      <c r="Y9" s="1"/>
      <c r="Z9" s="1"/>
    </row>
    <row r="10" spans="1:26" ht="44.25" customHeight="1">
      <c r="A10" s="1"/>
      <c r="B10" s="576"/>
      <c r="C10" s="564"/>
      <c r="D10" s="564"/>
      <c r="E10" s="564"/>
      <c r="F10" s="564"/>
      <c r="G10" s="564"/>
      <c r="H10" s="565"/>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77" t="s">
        <v>5</v>
      </c>
      <c r="D12" s="578"/>
      <c r="E12" s="579" t="s">
        <v>6</v>
      </c>
      <c r="F12" s="580"/>
      <c r="G12" s="9"/>
      <c r="H12" s="12"/>
      <c r="I12" s="1"/>
      <c r="J12" s="1"/>
      <c r="K12" s="1"/>
      <c r="L12" s="1"/>
      <c r="M12" s="1"/>
      <c r="N12" s="1"/>
      <c r="O12" s="1"/>
      <c r="P12" s="1"/>
      <c r="Q12" s="1"/>
      <c r="R12" s="1"/>
      <c r="S12" s="1"/>
      <c r="T12" s="1"/>
      <c r="U12" s="1"/>
      <c r="V12" s="1"/>
      <c r="W12" s="1"/>
      <c r="X12" s="1"/>
      <c r="Y12" s="1"/>
      <c r="Z12" s="1"/>
    </row>
    <row r="13" spans="1:26" ht="35.25" customHeight="1">
      <c r="A13" s="1"/>
      <c r="B13" s="8"/>
      <c r="C13" s="581" t="s">
        <v>7</v>
      </c>
      <c r="D13" s="582"/>
      <c r="E13" s="583" t="s">
        <v>8</v>
      </c>
      <c r="F13" s="584"/>
      <c r="G13" s="9"/>
      <c r="H13" s="12"/>
      <c r="I13" s="1"/>
      <c r="J13" s="1"/>
      <c r="K13" s="1"/>
      <c r="L13" s="1"/>
      <c r="M13" s="1"/>
      <c r="N13" s="1"/>
      <c r="O13" s="1"/>
      <c r="P13" s="1"/>
      <c r="Q13" s="1"/>
      <c r="R13" s="1"/>
      <c r="S13" s="1"/>
      <c r="T13" s="1"/>
      <c r="U13" s="1"/>
      <c r="V13" s="1"/>
      <c r="W13" s="1"/>
      <c r="X13" s="1"/>
      <c r="Y13" s="1"/>
      <c r="Z13" s="1"/>
    </row>
    <row r="14" spans="1:26" ht="17.25" customHeight="1">
      <c r="A14" s="1"/>
      <c r="B14" s="8"/>
      <c r="C14" s="581" t="s">
        <v>9</v>
      </c>
      <c r="D14" s="582"/>
      <c r="E14" s="583" t="s">
        <v>10</v>
      </c>
      <c r="F14" s="584"/>
      <c r="G14" s="9"/>
      <c r="H14" s="12"/>
      <c r="I14" s="1"/>
      <c r="J14" s="1"/>
      <c r="K14" s="1"/>
      <c r="L14" s="1"/>
      <c r="M14" s="1"/>
      <c r="N14" s="1"/>
      <c r="O14" s="1"/>
      <c r="P14" s="1"/>
      <c r="Q14" s="1"/>
      <c r="R14" s="1"/>
      <c r="S14" s="1"/>
      <c r="T14" s="1"/>
      <c r="U14" s="1"/>
      <c r="V14" s="1"/>
      <c r="W14" s="1"/>
      <c r="X14" s="1"/>
      <c r="Y14" s="1"/>
      <c r="Z14" s="1"/>
    </row>
    <row r="15" spans="1:26" ht="19.5" customHeight="1">
      <c r="A15" s="1"/>
      <c r="B15" s="8"/>
      <c r="C15" s="581" t="s">
        <v>11</v>
      </c>
      <c r="D15" s="582"/>
      <c r="E15" s="583" t="s">
        <v>12</v>
      </c>
      <c r="F15" s="584"/>
      <c r="G15" s="9"/>
      <c r="H15" s="12"/>
      <c r="I15" s="1"/>
      <c r="J15" s="1"/>
      <c r="K15" s="1"/>
      <c r="L15" s="1"/>
      <c r="M15" s="1"/>
      <c r="N15" s="1"/>
      <c r="O15" s="1"/>
      <c r="P15" s="1"/>
      <c r="Q15" s="1"/>
      <c r="R15" s="1"/>
      <c r="S15" s="1"/>
      <c r="T15" s="1"/>
      <c r="U15" s="1"/>
      <c r="V15" s="1"/>
      <c r="W15" s="1"/>
      <c r="X15" s="1"/>
      <c r="Y15" s="1"/>
      <c r="Z15" s="1"/>
    </row>
    <row r="16" spans="1:26" ht="69.75" customHeight="1">
      <c r="A16" s="1"/>
      <c r="B16" s="8"/>
      <c r="C16" s="581" t="s">
        <v>13</v>
      </c>
      <c r="D16" s="582"/>
      <c r="E16" s="583" t="s">
        <v>14</v>
      </c>
      <c r="F16" s="584"/>
      <c r="G16" s="9"/>
      <c r="H16" s="12"/>
      <c r="I16" s="1"/>
      <c r="J16" s="1"/>
      <c r="K16" s="1"/>
      <c r="L16" s="1"/>
      <c r="M16" s="1"/>
      <c r="N16" s="1"/>
      <c r="O16" s="1"/>
      <c r="P16" s="1"/>
      <c r="Q16" s="1"/>
      <c r="R16" s="1"/>
      <c r="S16" s="1"/>
      <c r="T16" s="1"/>
      <c r="U16" s="1"/>
      <c r="V16" s="1"/>
      <c r="W16" s="1"/>
      <c r="X16" s="1"/>
      <c r="Y16" s="1"/>
      <c r="Z16" s="1"/>
    </row>
    <row r="17" spans="1:26" ht="34.5" customHeight="1">
      <c r="A17" s="1"/>
      <c r="B17" s="8"/>
      <c r="C17" s="585" t="s">
        <v>15</v>
      </c>
      <c r="D17" s="586"/>
      <c r="E17" s="587" t="s">
        <v>16</v>
      </c>
      <c r="F17" s="588"/>
      <c r="G17" s="9"/>
      <c r="H17" s="12"/>
      <c r="I17" s="1"/>
      <c r="J17" s="1"/>
      <c r="K17" s="1"/>
      <c r="L17" s="1"/>
      <c r="M17" s="1"/>
      <c r="N17" s="1"/>
      <c r="O17" s="1"/>
      <c r="P17" s="1"/>
      <c r="Q17" s="1"/>
      <c r="R17" s="1"/>
      <c r="S17" s="1"/>
      <c r="T17" s="1"/>
      <c r="U17" s="1"/>
      <c r="V17" s="1"/>
      <c r="W17" s="1"/>
      <c r="X17" s="1"/>
      <c r="Y17" s="1"/>
      <c r="Z17" s="1"/>
    </row>
    <row r="18" spans="1:26" ht="27.75" customHeight="1">
      <c r="A18" s="1"/>
      <c r="B18" s="8"/>
      <c r="C18" s="585" t="s">
        <v>17</v>
      </c>
      <c r="D18" s="586"/>
      <c r="E18" s="587" t="s">
        <v>18</v>
      </c>
      <c r="F18" s="588"/>
      <c r="G18" s="9"/>
      <c r="H18" s="12"/>
      <c r="I18" s="1"/>
      <c r="J18" s="1"/>
      <c r="K18" s="1"/>
      <c r="L18" s="1"/>
      <c r="M18" s="1"/>
      <c r="N18" s="1"/>
      <c r="O18" s="1"/>
      <c r="P18" s="1"/>
      <c r="Q18" s="1"/>
      <c r="R18" s="1"/>
      <c r="S18" s="1"/>
      <c r="T18" s="1"/>
      <c r="U18" s="1"/>
      <c r="V18" s="1"/>
      <c r="W18" s="1"/>
      <c r="X18" s="1"/>
      <c r="Y18" s="1"/>
      <c r="Z18" s="1"/>
    </row>
    <row r="19" spans="1:26" ht="28.5" customHeight="1">
      <c r="A19" s="1"/>
      <c r="B19" s="8"/>
      <c r="C19" s="585" t="s">
        <v>19</v>
      </c>
      <c r="D19" s="586"/>
      <c r="E19" s="587" t="s">
        <v>20</v>
      </c>
      <c r="F19" s="588"/>
      <c r="G19" s="9"/>
      <c r="H19" s="12"/>
      <c r="I19" s="1"/>
      <c r="J19" s="1"/>
      <c r="K19" s="1"/>
      <c r="L19" s="1"/>
      <c r="M19" s="1"/>
      <c r="N19" s="1"/>
      <c r="O19" s="1"/>
      <c r="P19" s="1"/>
      <c r="Q19" s="1"/>
      <c r="R19" s="1"/>
      <c r="S19" s="1"/>
      <c r="T19" s="1"/>
      <c r="U19" s="1"/>
      <c r="V19" s="1"/>
      <c r="W19" s="1"/>
      <c r="X19" s="1"/>
      <c r="Y19" s="1"/>
      <c r="Z19" s="1"/>
    </row>
    <row r="20" spans="1:26" ht="72.75" customHeight="1">
      <c r="A20" s="1"/>
      <c r="B20" s="8"/>
      <c r="C20" s="585" t="s">
        <v>21</v>
      </c>
      <c r="D20" s="586"/>
      <c r="E20" s="587" t="s">
        <v>22</v>
      </c>
      <c r="F20" s="588"/>
      <c r="G20" s="9"/>
      <c r="H20" s="12"/>
      <c r="I20" s="1"/>
      <c r="J20" s="1"/>
      <c r="K20" s="1"/>
      <c r="L20" s="1"/>
      <c r="M20" s="1"/>
      <c r="N20" s="1"/>
      <c r="O20" s="1"/>
      <c r="P20" s="1"/>
      <c r="Q20" s="1"/>
      <c r="R20" s="1"/>
      <c r="S20" s="1"/>
      <c r="T20" s="1"/>
      <c r="U20" s="1"/>
      <c r="V20" s="1"/>
      <c r="W20" s="1"/>
      <c r="X20" s="1"/>
      <c r="Y20" s="1"/>
      <c r="Z20" s="1"/>
    </row>
    <row r="21" spans="1:26" ht="64.5" customHeight="1">
      <c r="A21" s="1"/>
      <c r="B21" s="8"/>
      <c r="C21" s="585" t="s">
        <v>23</v>
      </c>
      <c r="D21" s="586"/>
      <c r="E21" s="587" t="s">
        <v>24</v>
      </c>
      <c r="F21" s="588"/>
      <c r="G21" s="9"/>
      <c r="H21" s="12"/>
      <c r="I21" s="1"/>
      <c r="J21" s="1"/>
      <c r="K21" s="1"/>
      <c r="L21" s="1"/>
      <c r="M21" s="1"/>
      <c r="N21" s="1"/>
      <c r="O21" s="1"/>
      <c r="P21" s="1"/>
      <c r="Q21" s="1"/>
      <c r="R21" s="1"/>
      <c r="S21" s="1"/>
      <c r="T21" s="1"/>
      <c r="U21" s="1"/>
      <c r="V21" s="1"/>
      <c r="W21" s="1"/>
      <c r="X21" s="1"/>
      <c r="Y21" s="1"/>
      <c r="Z21" s="1"/>
    </row>
    <row r="22" spans="1:26" ht="71.25" customHeight="1">
      <c r="A22" s="1"/>
      <c r="B22" s="8"/>
      <c r="C22" s="585" t="s">
        <v>25</v>
      </c>
      <c r="D22" s="586"/>
      <c r="E22" s="587" t="s">
        <v>26</v>
      </c>
      <c r="F22" s="588"/>
      <c r="G22" s="9"/>
      <c r="H22" s="12"/>
      <c r="I22" s="1"/>
      <c r="J22" s="1"/>
      <c r="K22" s="1"/>
      <c r="L22" s="1"/>
      <c r="M22" s="1"/>
      <c r="N22" s="1"/>
      <c r="O22" s="1"/>
      <c r="P22" s="1"/>
      <c r="Q22" s="1"/>
      <c r="R22" s="1"/>
      <c r="S22" s="1"/>
      <c r="T22" s="1"/>
      <c r="U22" s="1"/>
      <c r="V22" s="1"/>
      <c r="W22" s="1"/>
      <c r="X22" s="1"/>
      <c r="Y22" s="1"/>
      <c r="Z22" s="1"/>
    </row>
    <row r="23" spans="1:26" ht="55.5" customHeight="1">
      <c r="A23" s="1"/>
      <c r="B23" s="8"/>
      <c r="C23" s="585" t="s">
        <v>27</v>
      </c>
      <c r="D23" s="586"/>
      <c r="E23" s="587" t="s">
        <v>28</v>
      </c>
      <c r="F23" s="588"/>
      <c r="G23" s="9"/>
      <c r="H23" s="12"/>
      <c r="I23" s="1"/>
      <c r="J23" s="1"/>
      <c r="K23" s="1"/>
      <c r="L23" s="1"/>
      <c r="M23" s="1"/>
      <c r="N23" s="1"/>
      <c r="O23" s="1"/>
      <c r="P23" s="1"/>
      <c r="Q23" s="1"/>
      <c r="R23" s="1"/>
      <c r="S23" s="1"/>
      <c r="T23" s="1"/>
      <c r="U23" s="1"/>
      <c r="V23" s="1"/>
      <c r="W23" s="1"/>
      <c r="X23" s="1"/>
      <c r="Y23" s="1"/>
      <c r="Z23" s="1"/>
    </row>
    <row r="24" spans="1:26" ht="42" customHeight="1">
      <c r="A24" s="1"/>
      <c r="B24" s="8"/>
      <c r="C24" s="585" t="s">
        <v>29</v>
      </c>
      <c r="D24" s="586"/>
      <c r="E24" s="587" t="s">
        <v>30</v>
      </c>
      <c r="F24" s="588"/>
      <c r="G24" s="9"/>
      <c r="H24" s="12"/>
      <c r="I24" s="1"/>
      <c r="J24" s="1"/>
      <c r="K24" s="1"/>
      <c r="L24" s="1"/>
      <c r="M24" s="1"/>
      <c r="N24" s="1"/>
      <c r="O24" s="1"/>
      <c r="P24" s="1"/>
      <c r="Q24" s="1"/>
      <c r="R24" s="1"/>
      <c r="S24" s="1"/>
      <c r="T24" s="1"/>
      <c r="U24" s="1"/>
      <c r="V24" s="1"/>
      <c r="W24" s="1"/>
      <c r="X24" s="1"/>
      <c r="Y24" s="1"/>
      <c r="Z24" s="1"/>
    </row>
    <row r="25" spans="1:26" ht="59.25" customHeight="1">
      <c r="A25" s="1"/>
      <c r="B25" s="8"/>
      <c r="C25" s="585" t="s">
        <v>31</v>
      </c>
      <c r="D25" s="586"/>
      <c r="E25" s="587" t="s">
        <v>32</v>
      </c>
      <c r="F25" s="588"/>
      <c r="G25" s="9"/>
      <c r="H25" s="12"/>
      <c r="I25" s="1"/>
      <c r="J25" s="1"/>
      <c r="K25" s="1"/>
      <c r="L25" s="1"/>
      <c r="M25" s="1"/>
      <c r="N25" s="1"/>
      <c r="O25" s="1"/>
      <c r="P25" s="1"/>
      <c r="Q25" s="1"/>
      <c r="R25" s="1"/>
      <c r="S25" s="1"/>
      <c r="T25" s="1"/>
      <c r="U25" s="1"/>
      <c r="V25" s="1"/>
      <c r="W25" s="1"/>
      <c r="X25" s="1"/>
      <c r="Y25" s="1"/>
      <c r="Z25" s="1"/>
    </row>
    <row r="26" spans="1:26" ht="23.25" customHeight="1">
      <c r="A26" s="1"/>
      <c r="B26" s="8"/>
      <c r="C26" s="585" t="s">
        <v>33</v>
      </c>
      <c r="D26" s="586"/>
      <c r="E26" s="587" t="s">
        <v>34</v>
      </c>
      <c r="F26" s="588"/>
      <c r="G26" s="9"/>
      <c r="H26" s="12"/>
      <c r="I26" s="1"/>
      <c r="J26" s="1"/>
      <c r="K26" s="1"/>
      <c r="L26" s="1"/>
      <c r="M26" s="1"/>
      <c r="N26" s="1"/>
      <c r="O26" s="1"/>
      <c r="P26" s="1"/>
      <c r="Q26" s="1"/>
      <c r="R26" s="1"/>
      <c r="S26" s="1"/>
      <c r="T26" s="1"/>
      <c r="U26" s="1"/>
      <c r="V26" s="1"/>
      <c r="W26" s="1"/>
      <c r="X26" s="1"/>
      <c r="Y26" s="1"/>
      <c r="Z26" s="1"/>
    </row>
    <row r="27" spans="1:26" ht="30.75" customHeight="1">
      <c r="A27" s="1"/>
      <c r="B27" s="8"/>
      <c r="C27" s="585" t="s">
        <v>35</v>
      </c>
      <c r="D27" s="586"/>
      <c r="E27" s="587" t="s">
        <v>36</v>
      </c>
      <c r="F27" s="588"/>
      <c r="G27" s="9"/>
      <c r="H27" s="12"/>
      <c r="I27" s="1"/>
      <c r="J27" s="1"/>
      <c r="K27" s="1"/>
      <c r="L27" s="1"/>
      <c r="M27" s="1"/>
      <c r="N27" s="1"/>
      <c r="O27" s="1"/>
      <c r="P27" s="1"/>
      <c r="Q27" s="1"/>
      <c r="R27" s="1"/>
      <c r="S27" s="1"/>
      <c r="T27" s="1"/>
      <c r="U27" s="1"/>
      <c r="V27" s="1"/>
      <c r="W27" s="1"/>
      <c r="X27" s="1"/>
      <c r="Y27" s="1"/>
      <c r="Z27" s="1"/>
    </row>
    <row r="28" spans="1:26" ht="35.25" customHeight="1">
      <c r="A28" s="1"/>
      <c r="B28" s="8"/>
      <c r="C28" s="585" t="s">
        <v>37</v>
      </c>
      <c r="D28" s="586"/>
      <c r="E28" s="587" t="s">
        <v>38</v>
      </c>
      <c r="F28" s="588"/>
      <c r="G28" s="9"/>
      <c r="H28" s="12"/>
      <c r="I28" s="1"/>
      <c r="J28" s="1"/>
      <c r="K28" s="1"/>
      <c r="L28" s="1"/>
      <c r="M28" s="1"/>
      <c r="N28" s="1"/>
      <c r="O28" s="1"/>
      <c r="P28" s="1"/>
      <c r="Q28" s="1"/>
      <c r="R28" s="1"/>
      <c r="S28" s="1"/>
      <c r="T28" s="1"/>
      <c r="U28" s="1"/>
      <c r="V28" s="1"/>
      <c r="W28" s="1"/>
      <c r="X28" s="1"/>
      <c r="Y28" s="1"/>
      <c r="Z28" s="1"/>
    </row>
    <row r="29" spans="1:26" ht="33" customHeight="1">
      <c r="A29" s="1"/>
      <c r="B29" s="8"/>
      <c r="C29" s="585" t="s">
        <v>39</v>
      </c>
      <c r="D29" s="586"/>
      <c r="E29" s="587" t="s">
        <v>38</v>
      </c>
      <c r="F29" s="588"/>
      <c r="G29" s="9"/>
      <c r="H29" s="12"/>
      <c r="I29" s="1"/>
      <c r="J29" s="1"/>
      <c r="K29" s="1"/>
      <c r="L29" s="1"/>
      <c r="M29" s="1"/>
      <c r="N29" s="1"/>
      <c r="O29" s="1"/>
      <c r="P29" s="1"/>
      <c r="Q29" s="1"/>
      <c r="R29" s="1"/>
      <c r="S29" s="1"/>
      <c r="T29" s="1"/>
      <c r="U29" s="1"/>
      <c r="V29" s="1"/>
      <c r="W29" s="1"/>
      <c r="X29" s="1"/>
      <c r="Y29" s="1"/>
      <c r="Z29" s="1"/>
    </row>
    <row r="30" spans="1:26" ht="30" customHeight="1">
      <c r="A30" s="1"/>
      <c r="B30" s="8"/>
      <c r="C30" s="585" t="s">
        <v>40</v>
      </c>
      <c r="D30" s="586"/>
      <c r="E30" s="587" t="s">
        <v>41</v>
      </c>
      <c r="F30" s="588"/>
      <c r="G30" s="9"/>
      <c r="H30" s="12"/>
      <c r="I30" s="1"/>
      <c r="J30" s="1"/>
      <c r="K30" s="1"/>
      <c r="L30" s="1"/>
      <c r="M30" s="1"/>
      <c r="N30" s="1"/>
      <c r="O30" s="1"/>
      <c r="P30" s="1"/>
      <c r="Q30" s="1"/>
      <c r="R30" s="1"/>
      <c r="S30" s="1"/>
      <c r="T30" s="1"/>
      <c r="U30" s="1"/>
      <c r="V30" s="1"/>
      <c r="W30" s="1"/>
      <c r="X30" s="1"/>
      <c r="Y30" s="1"/>
      <c r="Z30" s="1"/>
    </row>
    <row r="31" spans="1:26" ht="35.25" customHeight="1">
      <c r="A31" s="1"/>
      <c r="B31" s="8"/>
      <c r="C31" s="585" t="s">
        <v>42</v>
      </c>
      <c r="D31" s="586"/>
      <c r="E31" s="587" t="s">
        <v>43</v>
      </c>
      <c r="F31" s="588"/>
      <c r="G31" s="9"/>
      <c r="H31" s="12"/>
      <c r="I31" s="1"/>
      <c r="J31" s="1"/>
      <c r="K31" s="1"/>
      <c r="L31" s="1"/>
      <c r="M31" s="1"/>
      <c r="N31" s="1"/>
      <c r="O31" s="1"/>
      <c r="P31" s="1"/>
      <c r="Q31" s="1"/>
      <c r="R31" s="1"/>
      <c r="S31" s="1"/>
      <c r="T31" s="1"/>
      <c r="U31" s="1"/>
      <c r="V31" s="1"/>
      <c r="W31" s="1"/>
      <c r="X31" s="1"/>
      <c r="Y31" s="1"/>
      <c r="Z31" s="1"/>
    </row>
    <row r="32" spans="1:26" ht="31.5" customHeight="1">
      <c r="A32" s="1"/>
      <c r="B32" s="8"/>
      <c r="C32" s="585" t="s">
        <v>44</v>
      </c>
      <c r="D32" s="586"/>
      <c r="E32" s="587" t="s">
        <v>45</v>
      </c>
      <c r="F32" s="588"/>
      <c r="G32" s="9"/>
      <c r="H32" s="12"/>
      <c r="I32" s="1"/>
      <c r="J32" s="1"/>
      <c r="K32" s="1"/>
      <c r="L32" s="1"/>
      <c r="M32" s="1"/>
      <c r="N32" s="1"/>
      <c r="O32" s="1"/>
      <c r="P32" s="1"/>
      <c r="Q32" s="1"/>
      <c r="R32" s="1"/>
      <c r="S32" s="1"/>
      <c r="T32" s="1"/>
      <c r="U32" s="1"/>
      <c r="V32" s="1"/>
      <c r="W32" s="1"/>
      <c r="X32" s="1"/>
      <c r="Y32" s="1"/>
      <c r="Z32" s="1"/>
    </row>
    <row r="33" spans="1:26" ht="35.25" customHeight="1">
      <c r="A33" s="1"/>
      <c r="B33" s="8"/>
      <c r="C33" s="585" t="s">
        <v>46</v>
      </c>
      <c r="D33" s="586"/>
      <c r="E33" s="587" t="s">
        <v>47</v>
      </c>
      <c r="F33" s="588"/>
      <c r="G33" s="9"/>
      <c r="H33" s="12"/>
      <c r="I33" s="1"/>
      <c r="J33" s="1"/>
      <c r="K33" s="1"/>
      <c r="L33" s="1"/>
      <c r="M33" s="1"/>
      <c r="N33" s="1"/>
      <c r="O33" s="1"/>
      <c r="P33" s="1"/>
      <c r="Q33" s="1"/>
      <c r="R33" s="1"/>
      <c r="S33" s="1"/>
      <c r="T33" s="1"/>
      <c r="U33" s="1"/>
      <c r="V33" s="1"/>
      <c r="W33" s="1"/>
      <c r="X33" s="1"/>
      <c r="Y33" s="1"/>
      <c r="Z33" s="1"/>
    </row>
    <row r="34" spans="1:26" ht="59.25" customHeight="1">
      <c r="A34" s="1"/>
      <c r="B34" s="8"/>
      <c r="C34" s="585" t="s">
        <v>48</v>
      </c>
      <c r="D34" s="586"/>
      <c r="E34" s="587" t="s">
        <v>49</v>
      </c>
      <c r="F34" s="588"/>
      <c r="G34" s="9"/>
      <c r="H34" s="12"/>
      <c r="I34" s="1"/>
      <c r="J34" s="1"/>
      <c r="K34" s="1"/>
      <c r="L34" s="1"/>
      <c r="M34" s="1"/>
      <c r="N34" s="1"/>
      <c r="O34" s="1"/>
      <c r="P34" s="1"/>
      <c r="Q34" s="1"/>
      <c r="R34" s="1"/>
      <c r="S34" s="1"/>
      <c r="T34" s="1"/>
      <c r="U34" s="1"/>
      <c r="V34" s="1"/>
      <c r="W34" s="1"/>
      <c r="X34" s="1"/>
      <c r="Y34" s="1"/>
      <c r="Z34" s="1"/>
    </row>
    <row r="35" spans="1:26" ht="29.25" customHeight="1">
      <c r="A35" s="1"/>
      <c r="B35" s="8"/>
      <c r="C35" s="585" t="s">
        <v>50</v>
      </c>
      <c r="D35" s="586"/>
      <c r="E35" s="587" t="s">
        <v>51</v>
      </c>
      <c r="F35" s="588"/>
      <c r="G35" s="9"/>
      <c r="H35" s="12"/>
      <c r="I35" s="1"/>
      <c r="J35" s="1"/>
      <c r="K35" s="1"/>
      <c r="L35" s="1"/>
      <c r="M35" s="1"/>
      <c r="N35" s="1"/>
      <c r="O35" s="1"/>
      <c r="P35" s="1"/>
      <c r="Q35" s="1"/>
      <c r="R35" s="1"/>
      <c r="S35" s="1"/>
      <c r="T35" s="1"/>
      <c r="U35" s="1"/>
      <c r="V35" s="1"/>
      <c r="W35" s="1"/>
      <c r="X35" s="1"/>
      <c r="Y35" s="1"/>
      <c r="Z35" s="1"/>
    </row>
    <row r="36" spans="1:26" ht="82.5" customHeight="1">
      <c r="A36" s="1"/>
      <c r="B36" s="8"/>
      <c r="C36" s="585" t="s">
        <v>52</v>
      </c>
      <c r="D36" s="586"/>
      <c r="E36" s="587" t="s">
        <v>53</v>
      </c>
      <c r="F36" s="588"/>
      <c r="G36" s="9"/>
      <c r="H36" s="12"/>
      <c r="I36" s="1"/>
      <c r="J36" s="1"/>
      <c r="K36" s="1"/>
      <c r="L36" s="1"/>
      <c r="M36" s="1"/>
      <c r="N36" s="1"/>
      <c r="O36" s="1"/>
      <c r="P36" s="1"/>
      <c r="Q36" s="1"/>
      <c r="R36" s="1"/>
      <c r="S36" s="1"/>
      <c r="T36" s="1"/>
      <c r="U36" s="1"/>
      <c r="V36" s="1"/>
      <c r="W36" s="1"/>
      <c r="X36" s="1"/>
      <c r="Y36" s="1"/>
      <c r="Z36" s="1"/>
    </row>
    <row r="37" spans="1:26" ht="46.5" customHeight="1">
      <c r="A37" s="1"/>
      <c r="B37" s="8"/>
      <c r="C37" s="585" t="s">
        <v>54</v>
      </c>
      <c r="D37" s="586"/>
      <c r="E37" s="587" t="s">
        <v>55</v>
      </c>
      <c r="F37" s="588"/>
      <c r="G37" s="9"/>
      <c r="H37" s="12"/>
      <c r="I37" s="1"/>
      <c r="J37" s="1"/>
      <c r="K37" s="1"/>
      <c r="L37" s="1"/>
      <c r="M37" s="1"/>
      <c r="N37" s="1"/>
      <c r="O37" s="1"/>
      <c r="P37" s="1"/>
      <c r="Q37" s="1"/>
      <c r="R37" s="1"/>
      <c r="S37" s="1"/>
      <c r="T37" s="1"/>
      <c r="U37" s="1"/>
      <c r="V37" s="1"/>
      <c r="W37" s="1"/>
      <c r="X37" s="1"/>
      <c r="Y37" s="1"/>
      <c r="Z37" s="1"/>
    </row>
    <row r="38" spans="1:26" ht="6.75" customHeight="1">
      <c r="A38" s="1"/>
      <c r="B38" s="8"/>
      <c r="C38" s="594"/>
      <c r="D38" s="595"/>
      <c r="E38" s="589"/>
      <c r="F38" s="590"/>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91" t="s">
        <v>56</v>
      </c>
      <c r="C40" s="592"/>
      <c r="D40" s="592"/>
      <c r="E40" s="592"/>
      <c r="F40" s="592"/>
      <c r="G40" s="592"/>
      <c r="H40" s="593"/>
      <c r="I40" s="1"/>
      <c r="J40" s="1"/>
      <c r="K40" s="1"/>
      <c r="L40" s="1"/>
      <c r="M40" s="1"/>
      <c r="N40" s="1"/>
      <c r="O40" s="1"/>
      <c r="P40" s="1"/>
      <c r="Q40" s="1"/>
      <c r="R40" s="1"/>
      <c r="S40" s="1"/>
      <c r="T40" s="1"/>
      <c r="U40" s="1"/>
      <c r="V40" s="1"/>
      <c r="W40" s="1"/>
      <c r="X40" s="1"/>
      <c r="Y40" s="1"/>
      <c r="Z40" s="1"/>
    </row>
    <row r="41" spans="1:26" ht="20.25" customHeight="1">
      <c r="A41" s="1"/>
      <c r="B41" s="591" t="s">
        <v>57</v>
      </c>
      <c r="C41" s="592"/>
      <c r="D41" s="592"/>
      <c r="E41" s="592"/>
      <c r="F41" s="592"/>
      <c r="G41" s="592"/>
      <c r="H41" s="593"/>
      <c r="I41" s="1"/>
      <c r="J41" s="1"/>
      <c r="K41" s="1"/>
      <c r="L41" s="1"/>
      <c r="M41" s="1"/>
      <c r="N41" s="1"/>
      <c r="O41" s="1"/>
      <c r="P41" s="1"/>
      <c r="Q41" s="1"/>
      <c r="R41" s="1"/>
      <c r="S41" s="1"/>
      <c r="T41" s="1"/>
      <c r="U41" s="1"/>
      <c r="V41" s="1"/>
      <c r="W41" s="1"/>
      <c r="X41" s="1"/>
      <c r="Y41" s="1"/>
      <c r="Z41" s="1"/>
    </row>
    <row r="42" spans="1:26" ht="20.25" customHeight="1">
      <c r="A42" s="1"/>
      <c r="B42" s="591" t="s">
        <v>58</v>
      </c>
      <c r="C42" s="592"/>
      <c r="D42" s="592"/>
      <c r="E42" s="592"/>
      <c r="F42" s="592"/>
      <c r="G42" s="592"/>
      <c r="H42" s="593"/>
      <c r="I42" s="1"/>
      <c r="J42" s="1"/>
      <c r="K42" s="1"/>
      <c r="L42" s="1"/>
      <c r="M42" s="1"/>
      <c r="N42" s="1"/>
      <c r="O42" s="1"/>
      <c r="P42" s="1"/>
      <c r="Q42" s="1"/>
      <c r="R42" s="1"/>
      <c r="S42" s="1"/>
      <c r="T42" s="1"/>
      <c r="U42" s="1"/>
      <c r="V42" s="1"/>
      <c r="W42" s="1"/>
      <c r="X42" s="1"/>
      <c r="Y42" s="1"/>
      <c r="Z42" s="1"/>
    </row>
    <row r="43" spans="1:26" ht="20.25" customHeight="1">
      <c r="A43" s="1"/>
      <c r="B43" s="591" t="s">
        <v>59</v>
      </c>
      <c r="C43" s="592"/>
      <c r="D43" s="592"/>
      <c r="E43" s="592"/>
      <c r="F43" s="592"/>
      <c r="G43" s="592"/>
      <c r="H43" s="593"/>
      <c r="I43" s="1"/>
      <c r="J43" s="1"/>
      <c r="K43" s="1"/>
      <c r="L43" s="1"/>
      <c r="M43" s="1"/>
      <c r="N43" s="1"/>
      <c r="O43" s="1"/>
      <c r="P43" s="1"/>
      <c r="Q43" s="1"/>
      <c r="R43" s="1"/>
      <c r="S43" s="1"/>
      <c r="T43" s="1"/>
      <c r="U43" s="1"/>
      <c r="V43" s="1"/>
      <c r="W43" s="1"/>
      <c r="X43" s="1"/>
      <c r="Y43" s="1"/>
      <c r="Z43" s="1"/>
    </row>
    <row r="44" spans="1:26" ht="15.75" customHeight="1">
      <c r="A44" s="1"/>
      <c r="B44" s="591" t="s">
        <v>60</v>
      </c>
      <c r="C44" s="592"/>
      <c r="D44" s="592"/>
      <c r="E44" s="592"/>
      <c r="F44" s="592"/>
      <c r="G44" s="592"/>
      <c r="H44" s="593"/>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29" t="s">
        <v>7</v>
      </c>
      <c r="D4" s="239" t="s">
        <v>136</v>
      </c>
    </row>
    <row r="5" spans="3:4" ht="75">
      <c r="C5" s="232" t="s">
        <v>69</v>
      </c>
      <c r="D5" s="239" t="s">
        <v>1040</v>
      </c>
    </row>
    <row r="6" spans="3:4" ht="45">
      <c r="C6" s="232" t="s">
        <v>73</v>
      </c>
      <c r="D6" s="239" t="s">
        <v>77</v>
      </c>
    </row>
    <row r="7" spans="3:4" ht="45">
      <c r="C7" s="232" t="s">
        <v>74</v>
      </c>
      <c r="D7" s="239" t="s">
        <v>77</v>
      </c>
    </row>
    <row r="8" spans="3:4" ht="60">
      <c r="C8" s="232" t="s">
        <v>75</v>
      </c>
      <c r="D8" s="239" t="s">
        <v>1040</v>
      </c>
    </row>
    <row r="9" spans="3:4" ht="45">
      <c r="C9" s="232" t="s">
        <v>76</v>
      </c>
      <c r="D9" s="239" t="s">
        <v>77</v>
      </c>
    </row>
    <row r="10" spans="3:4" ht="105">
      <c r="C10" s="232" t="s">
        <v>78</v>
      </c>
      <c r="D10" s="239" t="s">
        <v>1041</v>
      </c>
    </row>
    <row r="11" spans="3:4" ht="45">
      <c r="C11" s="232" t="s">
        <v>79</v>
      </c>
      <c r="D11" s="239" t="s">
        <v>77</v>
      </c>
    </row>
    <row r="12" spans="3:4" ht="45">
      <c r="C12" s="232" t="s">
        <v>80</v>
      </c>
      <c r="D12" s="239" t="s">
        <v>1040</v>
      </c>
    </row>
    <row r="13" spans="3:4" ht="90">
      <c r="C13" s="232" t="s">
        <v>81</v>
      </c>
      <c r="D13" s="239" t="s">
        <v>1040</v>
      </c>
    </row>
    <row r="14" spans="3:4" ht="60">
      <c r="C14" s="232" t="s">
        <v>82</v>
      </c>
      <c r="D14" s="239" t="s">
        <v>1040</v>
      </c>
    </row>
    <row r="15" spans="3:4" ht="45">
      <c r="C15" s="232" t="s">
        <v>83</v>
      </c>
      <c r="D15" s="239" t="s">
        <v>1040</v>
      </c>
    </row>
    <row r="16" spans="3:4" ht="30">
      <c r="C16" s="232" t="s">
        <v>85</v>
      </c>
      <c r="D16" s="239" t="s">
        <v>1040</v>
      </c>
    </row>
    <row r="17" spans="3:4" ht="30">
      <c r="C17" s="232" t="s">
        <v>86</v>
      </c>
      <c r="D17" s="239" t="s">
        <v>1040</v>
      </c>
    </row>
    <row r="18" spans="3:4" ht="75">
      <c r="C18" s="232" t="s">
        <v>87</v>
      </c>
      <c r="D18" s="239" t="s">
        <v>1041</v>
      </c>
    </row>
    <row r="19" spans="3:4" ht="90">
      <c r="C19" s="232" t="s">
        <v>88</v>
      </c>
      <c r="D19" s="239" t="s">
        <v>1041</v>
      </c>
    </row>
    <row r="20" spans="3:4" ht="45">
      <c r="C20" s="232" t="s">
        <v>89</v>
      </c>
      <c r="D20" s="239"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703" t="s">
        <v>1043</v>
      </c>
      <c r="C2" s="564"/>
      <c r="D2" s="564"/>
      <c r="E2" s="564"/>
      <c r="F2" s="564"/>
      <c r="G2" s="564"/>
      <c r="H2" s="564"/>
      <c r="I2" s="564"/>
      <c r="J2" s="706" t="s">
        <v>15</v>
      </c>
      <c r="K2" s="607"/>
      <c r="L2" s="607"/>
      <c r="M2" s="607"/>
      <c r="N2" s="607"/>
      <c r="O2" s="607"/>
      <c r="P2" s="607"/>
      <c r="Q2" s="607"/>
      <c r="R2" s="607"/>
      <c r="S2" s="607"/>
      <c r="T2" s="607"/>
      <c r="U2" s="607"/>
      <c r="V2" s="607"/>
      <c r="W2" s="607"/>
      <c r="X2" s="607"/>
      <c r="Y2" s="607"/>
      <c r="Z2" s="607"/>
      <c r="AA2" s="607"/>
      <c r="AB2" s="607"/>
      <c r="AC2" s="607"/>
      <c r="AD2" s="607"/>
      <c r="AE2" s="607"/>
      <c r="AF2" s="607"/>
      <c r="AG2" s="607"/>
      <c r="AH2" s="607"/>
      <c r="AI2" s="607"/>
      <c r="AJ2" s="607"/>
      <c r="AK2" s="607"/>
      <c r="AL2" s="607"/>
      <c r="AM2" s="608"/>
      <c r="AN2" s="1"/>
      <c r="AO2" s="1"/>
      <c r="AP2" s="1"/>
      <c r="AQ2" s="1"/>
      <c r="AR2" s="1"/>
      <c r="AS2" s="1"/>
      <c r="AT2" s="1"/>
      <c r="AU2" s="1"/>
      <c r="AV2" s="1"/>
      <c r="AW2" s="703" t="s">
        <v>1043</v>
      </c>
      <c r="AX2" s="564"/>
      <c r="AY2" s="564"/>
      <c r="AZ2" s="564"/>
      <c r="BA2" s="564"/>
      <c r="BB2" s="564"/>
      <c r="BC2" s="564"/>
      <c r="BD2" s="564"/>
      <c r="BE2" s="706" t="s">
        <v>15</v>
      </c>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8"/>
      <c r="CI2" s="1"/>
      <c r="CJ2" s="1"/>
      <c r="CK2" s="1"/>
      <c r="CL2" s="1"/>
      <c r="CM2" s="1"/>
      <c r="CN2" s="1"/>
      <c r="CO2" s="1"/>
      <c r="CP2" s="1"/>
      <c r="CQ2" s="1"/>
      <c r="CR2" s="1"/>
      <c r="CS2" s="1"/>
      <c r="CT2" s="1"/>
      <c r="CU2" s="1"/>
    </row>
    <row r="3" spans="1:99" ht="18.75" customHeight="1">
      <c r="A3" s="1"/>
      <c r="B3" s="564"/>
      <c r="C3" s="564"/>
      <c r="D3" s="564"/>
      <c r="E3" s="564"/>
      <c r="F3" s="564"/>
      <c r="G3" s="564"/>
      <c r="H3" s="564"/>
      <c r="I3" s="564"/>
      <c r="J3" s="705"/>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707"/>
      <c r="AN3" s="1"/>
      <c r="AO3" s="1"/>
      <c r="AP3" s="1"/>
      <c r="AQ3" s="1"/>
      <c r="AR3" s="1"/>
      <c r="AS3" s="1"/>
      <c r="AT3" s="1"/>
      <c r="AU3" s="1"/>
      <c r="AV3" s="1"/>
      <c r="AW3" s="564"/>
      <c r="AX3" s="564"/>
      <c r="AY3" s="564"/>
      <c r="AZ3" s="564"/>
      <c r="BA3" s="564"/>
      <c r="BB3" s="564"/>
      <c r="BC3" s="564"/>
      <c r="BD3" s="564"/>
      <c r="BE3" s="705"/>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707"/>
      <c r="CI3" s="1"/>
      <c r="CJ3" s="1"/>
      <c r="CK3" s="1"/>
      <c r="CL3" s="1"/>
      <c r="CM3" s="1"/>
      <c r="CN3" s="1"/>
      <c r="CO3" s="1"/>
      <c r="CP3" s="1"/>
      <c r="CQ3" s="1"/>
      <c r="CR3" s="1"/>
      <c r="CS3" s="1"/>
      <c r="CT3" s="1"/>
      <c r="CU3" s="1"/>
    </row>
    <row r="4" spans="1:99" ht="15" customHeight="1">
      <c r="A4" s="1"/>
      <c r="B4" s="564"/>
      <c r="C4" s="564"/>
      <c r="D4" s="564"/>
      <c r="E4" s="564"/>
      <c r="F4" s="564"/>
      <c r="G4" s="564"/>
      <c r="H4" s="564"/>
      <c r="I4" s="564"/>
      <c r="J4" s="657"/>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1"/>
      <c r="AN4" s="1"/>
      <c r="AO4" s="1"/>
      <c r="AP4" s="1"/>
      <c r="AQ4" s="1"/>
      <c r="AR4" s="1"/>
      <c r="AS4" s="1"/>
      <c r="AT4" s="1"/>
      <c r="AU4" s="1"/>
      <c r="AV4" s="1"/>
      <c r="AW4" s="564"/>
      <c r="AX4" s="564"/>
      <c r="AY4" s="564"/>
      <c r="AZ4" s="564"/>
      <c r="BA4" s="564"/>
      <c r="BB4" s="564"/>
      <c r="BC4" s="564"/>
      <c r="BD4" s="564"/>
      <c r="BE4" s="657"/>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c r="CE4" s="610"/>
      <c r="CF4" s="610"/>
      <c r="CG4" s="610"/>
      <c r="CH4" s="611"/>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704" t="s">
        <v>842</v>
      </c>
      <c r="C6" s="607"/>
      <c r="D6" s="665"/>
      <c r="E6" s="694" t="s">
        <v>1044</v>
      </c>
      <c r="F6" s="695"/>
      <c r="G6" s="695"/>
      <c r="H6" s="695"/>
      <c r="I6" s="658"/>
      <c r="J6" s="660" t="e">
        <f>IF(AND(Riesgos!#REF!="Muy Alta",Riesgos!#REF!="Leve"),CONCATENATE("R",Riesgos!$A$7),"")</f>
        <v>#REF!</v>
      </c>
      <c r="K6" s="656"/>
      <c r="L6" s="655" t="e">
        <f>IF(AND(Riesgos!#REF!="Muy Alta",Riesgos!#REF!="Leve"),CONCATENATE("R",Riesgos!$A$14),"")</f>
        <v>#REF!</v>
      </c>
      <c r="M6" s="656"/>
      <c r="N6" s="655" t="e">
        <f>IF(AND(Riesgos!#REF!="Muy Alta",Riesgos!#REF!="Leve"),CONCATENATE("R",Riesgos!$A$21),"")</f>
        <v>#REF!</v>
      </c>
      <c r="O6" s="658"/>
      <c r="P6" s="660" t="e">
        <f>IF(AND(Riesgos!#REF!="Muy Alta",Riesgos!#REF!="Menor"),CONCATENATE("R",Riesgos!$A$7),"")</f>
        <v>#REF!</v>
      </c>
      <c r="Q6" s="656"/>
      <c r="R6" s="655" t="e">
        <f>IF(AND(Riesgos!#REF!="Muy Alta",Riesgos!#REF!="Menor"),CONCATENATE("R",Riesgos!$A$14),"")</f>
        <v>#REF!</v>
      </c>
      <c r="S6" s="656"/>
      <c r="T6" s="655" t="e">
        <f>IF(AND(Riesgos!#REF!="Muy Alta",Riesgos!#REF!="Menor"),CONCATENATE("R",Riesgos!$A$21),"")</f>
        <v>#REF!</v>
      </c>
      <c r="U6" s="658"/>
      <c r="V6" s="660" t="e">
        <f>IF(AND(Riesgos!#REF!="Muy Alta",Riesgos!#REF!="Moderado"),CONCATENATE("R",Riesgos!$A$7),"")</f>
        <v>#REF!</v>
      </c>
      <c r="W6" s="656"/>
      <c r="X6" s="655" t="e">
        <f>IF(AND(Riesgos!#REF!="Muy Alta",Riesgos!#REF!="Moderado"),CONCATENATE("R",Riesgos!$A$14),"")</f>
        <v>#REF!</v>
      </c>
      <c r="Y6" s="656"/>
      <c r="Z6" s="655" t="e">
        <f>IF(AND(Riesgos!#REF!="Muy Alta",Riesgos!#REF!="Moderado"),CONCATENATE("R",Riesgos!$A$21),"")</f>
        <v>#REF!</v>
      </c>
      <c r="AA6" s="658"/>
      <c r="AB6" s="660" t="e">
        <f>IF(AND(Riesgos!#REF!="Muy Alta",Riesgos!#REF!="Mayor"),CONCATENATE("R",Riesgos!$A$7),"")</f>
        <v>#REF!</v>
      </c>
      <c r="AC6" s="656"/>
      <c r="AD6" s="655" t="e">
        <f>IF(AND(Riesgos!#REF!="Muy Alta",Riesgos!#REF!="Mayor"),CONCATENATE("R",Riesgos!$A$14),"")</f>
        <v>#REF!</v>
      </c>
      <c r="AE6" s="656"/>
      <c r="AF6" s="655" t="e">
        <f>IF(AND(Riesgos!#REF!="Muy Alta",Riesgos!#REF!="Mayor"),CONCATENATE("R",Riesgos!$A$21),"")</f>
        <v>#REF!</v>
      </c>
      <c r="AG6" s="658"/>
      <c r="AH6" s="662" t="e">
        <f>IF(AND(Riesgos!#REF!="Muy Alta",Riesgos!#REF!="Catastrófico"),CONCATENATE("R",Riesgos!$A$7),"")</f>
        <v>#REF!</v>
      </c>
      <c r="AI6" s="656"/>
      <c r="AJ6" s="663" t="e">
        <f>IF(AND(Riesgos!#REF!="Muy Alta",Riesgos!#REF!="Catastrófico"),CONCATENATE("R",Riesgos!$A$14),"")</f>
        <v>#REF!</v>
      </c>
      <c r="AK6" s="656"/>
      <c r="AL6" s="663" t="e">
        <f>IF(AND(Riesgos!#REF!="Muy Alta",Riesgos!#REF!="Catastrófico"),CONCATENATE("R",Riesgos!$A$21),"")</f>
        <v>#REF!</v>
      </c>
      <c r="AM6" s="658"/>
      <c r="AO6" s="676" t="s">
        <v>994</v>
      </c>
      <c r="AP6" s="677"/>
      <c r="AQ6" s="677"/>
      <c r="AR6" s="677"/>
      <c r="AS6" s="677"/>
      <c r="AT6" s="678"/>
      <c r="AU6" s="1"/>
      <c r="AV6" s="1"/>
      <c r="AW6" s="704" t="s">
        <v>842</v>
      </c>
      <c r="AX6" s="607"/>
      <c r="AY6" s="665"/>
      <c r="AZ6" s="694" t="s">
        <v>1045</v>
      </c>
      <c r="BA6" s="695"/>
      <c r="BB6" s="695"/>
      <c r="BC6" s="695"/>
      <c r="BD6" s="658"/>
      <c r="BE6" s="674"/>
      <c r="BF6" s="656"/>
      <c r="BG6" s="675"/>
      <c r="BH6" s="656"/>
      <c r="BI6" s="675"/>
      <c r="BJ6" s="658"/>
      <c r="BK6" s="674"/>
      <c r="BL6" s="656"/>
      <c r="BM6" s="675"/>
      <c r="BN6" s="656"/>
      <c r="BO6" s="675"/>
      <c r="BP6" s="658"/>
      <c r="BQ6" s="240"/>
      <c r="BR6" s="241"/>
      <c r="BS6" s="241"/>
      <c r="BT6" s="241"/>
      <c r="BU6" s="241"/>
      <c r="BV6" s="242"/>
      <c r="BW6" s="660"/>
      <c r="BX6" s="656"/>
      <c r="BY6" s="655"/>
      <c r="BZ6" s="656"/>
      <c r="CA6" s="655"/>
      <c r="CB6" s="658"/>
      <c r="CC6" s="662"/>
      <c r="CD6" s="656"/>
      <c r="CE6" s="663"/>
      <c r="CF6" s="656"/>
      <c r="CG6" s="663"/>
      <c r="CH6" s="658"/>
      <c r="CJ6" s="676" t="s">
        <v>994</v>
      </c>
      <c r="CK6" s="677"/>
      <c r="CL6" s="677"/>
      <c r="CM6" s="677"/>
      <c r="CN6" s="677"/>
      <c r="CO6" s="678"/>
    </row>
    <row r="7" spans="1:99" ht="15" customHeight="1">
      <c r="A7" s="1"/>
      <c r="B7" s="705"/>
      <c r="C7" s="564"/>
      <c r="D7" s="565"/>
      <c r="E7" s="576"/>
      <c r="F7" s="564"/>
      <c r="G7" s="564"/>
      <c r="H7" s="564"/>
      <c r="I7" s="565"/>
      <c r="J7" s="661"/>
      <c r="K7" s="611"/>
      <c r="L7" s="657"/>
      <c r="M7" s="611"/>
      <c r="N7" s="657"/>
      <c r="O7" s="659"/>
      <c r="P7" s="661"/>
      <c r="Q7" s="611"/>
      <c r="R7" s="657"/>
      <c r="S7" s="611"/>
      <c r="T7" s="657"/>
      <c r="U7" s="659"/>
      <c r="V7" s="661"/>
      <c r="W7" s="611"/>
      <c r="X7" s="657"/>
      <c r="Y7" s="611"/>
      <c r="Z7" s="657"/>
      <c r="AA7" s="659"/>
      <c r="AB7" s="661"/>
      <c r="AC7" s="611"/>
      <c r="AD7" s="657"/>
      <c r="AE7" s="611"/>
      <c r="AF7" s="657"/>
      <c r="AG7" s="659"/>
      <c r="AH7" s="661"/>
      <c r="AI7" s="611"/>
      <c r="AJ7" s="657"/>
      <c r="AK7" s="611"/>
      <c r="AL7" s="657"/>
      <c r="AM7" s="659"/>
      <c r="AN7" s="1"/>
      <c r="AO7" s="679"/>
      <c r="AP7" s="564"/>
      <c r="AQ7" s="564"/>
      <c r="AR7" s="564"/>
      <c r="AS7" s="564"/>
      <c r="AT7" s="680"/>
      <c r="AU7" s="1"/>
      <c r="AV7" s="1"/>
      <c r="AW7" s="705"/>
      <c r="AX7" s="564"/>
      <c r="AY7" s="565"/>
      <c r="AZ7" s="576"/>
      <c r="BA7" s="564"/>
      <c r="BB7" s="564"/>
      <c r="BC7" s="564"/>
      <c r="BD7" s="565"/>
      <c r="BE7" s="661"/>
      <c r="BF7" s="611"/>
      <c r="BG7" s="657"/>
      <c r="BH7" s="611"/>
      <c r="BI7" s="657"/>
      <c r="BJ7" s="659"/>
      <c r="BK7" s="661"/>
      <c r="BL7" s="611"/>
      <c r="BM7" s="657"/>
      <c r="BN7" s="611"/>
      <c r="BO7" s="657"/>
      <c r="BP7" s="659"/>
      <c r="BQ7" s="243"/>
      <c r="BR7" s="244"/>
      <c r="BS7" s="244"/>
      <c r="BT7" s="244"/>
      <c r="BU7" s="244"/>
      <c r="BV7" s="245"/>
      <c r="BW7" s="661"/>
      <c r="BX7" s="611"/>
      <c r="BY7" s="657"/>
      <c r="BZ7" s="611"/>
      <c r="CA7" s="657"/>
      <c r="CB7" s="659"/>
      <c r="CC7" s="661"/>
      <c r="CD7" s="611"/>
      <c r="CE7" s="657"/>
      <c r="CF7" s="611"/>
      <c r="CG7" s="657"/>
      <c r="CH7" s="659"/>
      <c r="CI7" s="1"/>
      <c r="CJ7" s="679"/>
      <c r="CK7" s="564"/>
      <c r="CL7" s="564"/>
      <c r="CM7" s="564"/>
      <c r="CN7" s="564"/>
      <c r="CO7" s="680"/>
    </row>
    <row r="8" spans="1:99" ht="15" customHeight="1">
      <c r="A8" s="1"/>
      <c r="B8" s="705"/>
      <c r="C8" s="564"/>
      <c r="D8" s="565"/>
      <c r="E8" s="576"/>
      <c r="F8" s="564"/>
      <c r="G8" s="564"/>
      <c r="H8" s="564"/>
      <c r="I8" s="565"/>
      <c r="J8" s="666" t="e">
        <f>IF(AND(Riesgos!#REF!="Muy Alta",Riesgos!#REF!="Leve"),CONCATENATE("R",Riesgos!$A$27),"")</f>
        <v>#REF!</v>
      </c>
      <c r="K8" s="608"/>
      <c r="L8" s="664" t="e">
        <f>IF(AND(Riesgos!#REF!="Muy Alta",Riesgos!#REF!="Leve"),CONCATENATE("R",Riesgos!$A$33),"")</f>
        <v>#REF!</v>
      </c>
      <c r="M8" s="608"/>
      <c r="N8" s="664" t="e">
        <f>IF(AND(Riesgos!#REF!="Muy Alta",Riesgos!#REF!="Leve"),CONCATENATE("R",Riesgos!$A$39),"")</f>
        <v>#REF!</v>
      </c>
      <c r="O8" s="665"/>
      <c r="P8" s="666" t="e">
        <f>IF(AND(Riesgos!#REF!="Muy Alta",Riesgos!#REF!="Menor"),CONCATENATE("R",Riesgos!$A$27),"")</f>
        <v>#REF!</v>
      </c>
      <c r="Q8" s="608"/>
      <c r="R8" s="664" t="e">
        <f>IF(AND(Riesgos!#REF!="Muy Alta",Riesgos!#REF!="Menor"),CONCATENATE("R",Riesgos!$A$33),"")</f>
        <v>#REF!</v>
      </c>
      <c r="S8" s="608"/>
      <c r="T8" s="664" t="e">
        <f>IF(AND(Riesgos!#REF!="Muy Alta",Riesgos!#REF!="Menor"),CONCATENATE("R",Riesgos!$A$39),"")</f>
        <v>#REF!</v>
      </c>
      <c r="U8" s="665"/>
      <c r="V8" s="666" t="e">
        <f>IF(AND(Riesgos!#REF!="Muy Alta",Riesgos!#REF!="Moderado"),CONCATENATE("R",Riesgos!$A$27),"")</f>
        <v>#REF!</v>
      </c>
      <c r="W8" s="608"/>
      <c r="X8" s="664" t="e">
        <f>IF(AND(Riesgos!#REF!="Muy Alta",Riesgos!#REF!="Moderado"),CONCATENATE("R",Riesgos!$A$33),"")</f>
        <v>#REF!</v>
      </c>
      <c r="Y8" s="608"/>
      <c r="Z8" s="664" t="e">
        <f>IF(AND(Riesgos!#REF!="Muy Alta",Riesgos!#REF!="Moderado"),CONCATENATE("R",Riesgos!$A$39),"")</f>
        <v>#REF!</v>
      </c>
      <c r="AA8" s="665"/>
      <c r="AB8" s="666" t="e">
        <f>IF(AND(Riesgos!#REF!="Muy Alta",Riesgos!#REF!="Mayor"),CONCATENATE("R",Riesgos!$A$27),"")</f>
        <v>#REF!</v>
      </c>
      <c r="AC8" s="608"/>
      <c r="AD8" s="664" t="e">
        <f>IF(AND(Riesgos!#REF!="Muy Alta",Riesgos!#REF!="Mayor"),CONCATENATE("R",Riesgos!$A$33),"")</f>
        <v>#REF!</v>
      </c>
      <c r="AE8" s="608"/>
      <c r="AF8" s="664" t="e">
        <f>IF(AND(Riesgos!#REF!="Muy Alta",Riesgos!#REF!="Mayor"),CONCATENATE("R",Riesgos!$A$39),"")</f>
        <v>#REF!</v>
      </c>
      <c r="AG8" s="665"/>
      <c r="AH8" s="667" t="e">
        <f>IF(AND(Riesgos!#REF!="Muy Alta",Riesgos!#REF!="Catastrófico"),CONCATENATE("R",Riesgos!$A$27),"")</f>
        <v>#REF!</v>
      </c>
      <c r="AI8" s="608"/>
      <c r="AJ8" s="668" t="e">
        <f>IF(AND(Riesgos!#REF!="Muy Alta",Riesgos!#REF!="Catastrófico"),CONCATENATE("R",Riesgos!$A$33),"")</f>
        <v>#REF!</v>
      </c>
      <c r="AK8" s="608"/>
      <c r="AL8" s="668" t="e">
        <f>IF(AND(Riesgos!#REF!="Muy Alta",Riesgos!#REF!="Catastrófico"),CONCATENATE("R",Riesgos!$A$39),"")</f>
        <v>#REF!</v>
      </c>
      <c r="AM8" s="665"/>
      <c r="AN8" s="1"/>
      <c r="AO8" s="679"/>
      <c r="AP8" s="564"/>
      <c r="AQ8" s="564"/>
      <c r="AR8" s="564"/>
      <c r="AS8" s="564"/>
      <c r="AT8" s="680"/>
      <c r="AU8" s="1"/>
      <c r="AV8" s="1"/>
      <c r="AW8" s="705"/>
      <c r="AX8" s="564"/>
      <c r="AY8" s="565"/>
      <c r="AZ8" s="576"/>
      <c r="BA8" s="564"/>
      <c r="BB8" s="564"/>
      <c r="BC8" s="564"/>
      <c r="BD8" s="565"/>
      <c r="BE8" s="669"/>
      <c r="BF8" s="608"/>
      <c r="BG8" s="670"/>
      <c r="BH8" s="608"/>
      <c r="BI8" s="670"/>
      <c r="BJ8" s="665"/>
      <c r="BK8" s="669"/>
      <c r="BL8" s="608"/>
      <c r="BM8" s="670"/>
      <c r="BN8" s="608"/>
      <c r="BO8" s="670"/>
      <c r="BP8" s="665"/>
      <c r="BQ8" s="243"/>
      <c r="BR8" s="244"/>
      <c r="BS8" s="244"/>
      <c r="BT8" s="244"/>
      <c r="BU8" s="244"/>
      <c r="BV8" s="245"/>
      <c r="BW8" s="666"/>
      <c r="BX8" s="608"/>
      <c r="BY8" s="664"/>
      <c r="BZ8" s="608"/>
      <c r="CA8" s="664"/>
      <c r="CB8" s="665"/>
      <c r="CC8" s="667"/>
      <c r="CD8" s="608"/>
      <c r="CE8" s="668"/>
      <c r="CF8" s="608"/>
      <c r="CG8" s="668"/>
      <c r="CH8" s="665"/>
      <c r="CI8" s="1"/>
      <c r="CJ8" s="679"/>
      <c r="CK8" s="564"/>
      <c r="CL8" s="564"/>
      <c r="CM8" s="564"/>
      <c r="CN8" s="564"/>
      <c r="CO8" s="680"/>
    </row>
    <row r="9" spans="1:99" ht="15" customHeight="1">
      <c r="A9" s="1"/>
      <c r="B9" s="705"/>
      <c r="C9" s="564"/>
      <c r="D9" s="565"/>
      <c r="E9" s="576"/>
      <c r="F9" s="564"/>
      <c r="G9" s="564"/>
      <c r="H9" s="564"/>
      <c r="I9" s="565"/>
      <c r="J9" s="661"/>
      <c r="K9" s="611"/>
      <c r="L9" s="657"/>
      <c r="M9" s="611"/>
      <c r="N9" s="657"/>
      <c r="O9" s="659"/>
      <c r="P9" s="661"/>
      <c r="Q9" s="611"/>
      <c r="R9" s="657"/>
      <c r="S9" s="611"/>
      <c r="T9" s="657"/>
      <c r="U9" s="659"/>
      <c r="V9" s="661"/>
      <c r="W9" s="611"/>
      <c r="X9" s="657"/>
      <c r="Y9" s="611"/>
      <c r="Z9" s="657"/>
      <c r="AA9" s="659"/>
      <c r="AB9" s="661"/>
      <c r="AC9" s="611"/>
      <c r="AD9" s="657"/>
      <c r="AE9" s="611"/>
      <c r="AF9" s="657"/>
      <c r="AG9" s="659"/>
      <c r="AH9" s="661"/>
      <c r="AI9" s="611"/>
      <c r="AJ9" s="657"/>
      <c r="AK9" s="611"/>
      <c r="AL9" s="657"/>
      <c r="AM9" s="659"/>
      <c r="AN9" s="1"/>
      <c r="AO9" s="679"/>
      <c r="AP9" s="564"/>
      <c r="AQ9" s="564"/>
      <c r="AR9" s="564"/>
      <c r="AS9" s="564"/>
      <c r="AT9" s="680"/>
      <c r="AU9" s="1"/>
      <c r="AV9" s="1"/>
      <c r="AW9" s="705"/>
      <c r="AX9" s="564"/>
      <c r="AY9" s="565"/>
      <c r="AZ9" s="576"/>
      <c r="BA9" s="564"/>
      <c r="BB9" s="564"/>
      <c r="BC9" s="564"/>
      <c r="BD9" s="565"/>
      <c r="BE9" s="661"/>
      <c r="BF9" s="611"/>
      <c r="BG9" s="657"/>
      <c r="BH9" s="611"/>
      <c r="BI9" s="657"/>
      <c r="BJ9" s="659"/>
      <c r="BK9" s="661"/>
      <c r="BL9" s="611"/>
      <c r="BM9" s="657"/>
      <c r="BN9" s="611"/>
      <c r="BO9" s="657"/>
      <c r="BP9" s="659"/>
      <c r="BQ9" s="243"/>
      <c r="BR9" s="244"/>
      <c r="BS9" s="244"/>
      <c r="BT9" s="244"/>
      <c r="BU9" s="244"/>
      <c r="BV9" s="245"/>
      <c r="BW9" s="661"/>
      <c r="BX9" s="611"/>
      <c r="BY9" s="657"/>
      <c r="BZ9" s="611"/>
      <c r="CA9" s="657"/>
      <c r="CB9" s="659"/>
      <c r="CC9" s="661"/>
      <c r="CD9" s="611"/>
      <c r="CE9" s="657"/>
      <c r="CF9" s="611"/>
      <c r="CG9" s="657"/>
      <c r="CH9" s="659"/>
      <c r="CI9" s="1"/>
      <c r="CJ9" s="679"/>
      <c r="CK9" s="564"/>
      <c r="CL9" s="564"/>
      <c r="CM9" s="564"/>
      <c r="CN9" s="564"/>
      <c r="CO9" s="680"/>
    </row>
    <row r="10" spans="1:99" ht="15" customHeight="1">
      <c r="A10" s="1"/>
      <c r="B10" s="705"/>
      <c r="C10" s="564"/>
      <c r="D10" s="565"/>
      <c r="E10" s="576"/>
      <c r="F10" s="564"/>
      <c r="G10" s="564"/>
      <c r="H10" s="564"/>
      <c r="I10" s="565"/>
      <c r="J10" s="666" t="e">
        <f>IF(AND(Riesgos!#REF!="Muy Alta",Riesgos!#REF!="Leve"),CONCATENATE("R",Riesgos!$A$46),"")</f>
        <v>#REF!</v>
      </c>
      <c r="K10" s="608"/>
      <c r="L10" s="664" t="e">
        <f>IF(AND(Riesgos!#REF!="Muy Alta",Riesgos!#REF!="Leve"),CONCATENATE("R",Riesgos!$A$52),"")</f>
        <v>#REF!</v>
      </c>
      <c r="M10" s="608"/>
      <c r="N10" s="664" t="e">
        <f>IF(AND(Riesgos!#REF!="Muy Alta",Riesgos!#REF!="Leve"),CONCATENATE("R",Riesgos!$A$58),"")</f>
        <v>#REF!</v>
      </c>
      <c r="O10" s="665"/>
      <c r="P10" s="666" t="e">
        <f>IF(AND(Riesgos!#REF!="Muy Alta",Riesgos!#REF!="Menor"),CONCATENATE("R",Riesgos!$A$46),"")</f>
        <v>#REF!</v>
      </c>
      <c r="Q10" s="608"/>
      <c r="R10" s="664" t="e">
        <f>IF(AND(Riesgos!#REF!="Muy Alta",Riesgos!#REF!="Menor"),CONCATENATE("R",Riesgos!$A$52),"")</f>
        <v>#REF!</v>
      </c>
      <c r="S10" s="608"/>
      <c r="T10" s="664" t="e">
        <f>IF(AND(Riesgos!#REF!="Muy Alta",Riesgos!#REF!="Menor"),CONCATENATE("R",Riesgos!$A$58),"")</f>
        <v>#REF!</v>
      </c>
      <c r="U10" s="665"/>
      <c r="V10" s="666" t="e">
        <f>IF(AND(Riesgos!#REF!="Muy Alta",Riesgos!#REF!="Moderado"),CONCATENATE("R",Riesgos!$A$46),"")</f>
        <v>#REF!</v>
      </c>
      <c r="W10" s="608"/>
      <c r="X10" s="664" t="e">
        <f>IF(AND(Riesgos!#REF!="Muy Alta",Riesgos!#REF!="Moderado"),CONCATENATE("R",Riesgos!$A$52),"")</f>
        <v>#REF!</v>
      </c>
      <c r="Y10" s="608"/>
      <c r="Z10" s="664" t="e">
        <f>IF(AND(Riesgos!#REF!="Muy Alta",Riesgos!#REF!="Moderado"),CONCATENATE("R",Riesgos!$A$58),"")</f>
        <v>#REF!</v>
      </c>
      <c r="AA10" s="665"/>
      <c r="AB10" s="666" t="e">
        <f>IF(AND(Riesgos!#REF!="Muy Alta",Riesgos!#REF!="Mayor"),CONCATENATE("R",Riesgos!$A$46),"")</f>
        <v>#REF!</v>
      </c>
      <c r="AC10" s="608"/>
      <c r="AD10" s="664" t="e">
        <f>IF(AND(Riesgos!#REF!="Muy Alta",Riesgos!#REF!="Mayor"),CONCATENATE("R",Riesgos!$A$52),"")</f>
        <v>#REF!</v>
      </c>
      <c r="AE10" s="608"/>
      <c r="AF10" s="664" t="e">
        <f>IF(AND(Riesgos!#REF!="Muy Alta",Riesgos!#REF!="Mayor"),CONCATENATE("R",Riesgos!$A$58),"")</f>
        <v>#REF!</v>
      </c>
      <c r="AG10" s="665"/>
      <c r="AH10" s="667" t="e">
        <f>IF(AND(Riesgos!#REF!="Muy Alta",Riesgos!#REF!="Catastrófico"),CONCATENATE("R",Riesgos!$A$46),"")</f>
        <v>#REF!</v>
      </c>
      <c r="AI10" s="608"/>
      <c r="AJ10" s="668" t="e">
        <f>IF(AND(Riesgos!#REF!="Muy Alta",Riesgos!#REF!="Catastrófico"),CONCATENATE("R",Riesgos!$A$52),"")</f>
        <v>#REF!</v>
      </c>
      <c r="AK10" s="608"/>
      <c r="AL10" s="668" t="e">
        <f>IF(AND(Riesgos!#REF!="Muy Alta",Riesgos!#REF!="Catastrófico"),CONCATENATE("R",Riesgos!$A$58),"")</f>
        <v>#REF!</v>
      </c>
      <c r="AM10" s="665"/>
      <c r="AN10" s="1"/>
      <c r="AO10" s="679"/>
      <c r="AP10" s="564"/>
      <c r="AQ10" s="564"/>
      <c r="AR10" s="564"/>
      <c r="AS10" s="564"/>
      <c r="AT10" s="680"/>
      <c r="AU10" s="1"/>
      <c r="AV10" s="1"/>
      <c r="AW10" s="705"/>
      <c r="AX10" s="564"/>
      <c r="AY10" s="565"/>
      <c r="AZ10" s="576"/>
      <c r="BA10" s="564"/>
      <c r="BB10" s="564"/>
      <c r="BC10" s="564"/>
      <c r="BD10" s="565"/>
      <c r="BE10" s="669"/>
      <c r="BF10" s="608"/>
      <c r="BG10" s="670"/>
      <c r="BH10" s="608"/>
      <c r="BI10" s="670"/>
      <c r="BJ10" s="665"/>
      <c r="BK10" s="669"/>
      <c r="BL10" s="608"/>
      <c r="BM10" s="670"/>
      <c r="BN10" s="608"/>
      <c r="BO10" s="670"/>
      <c r="BP10" s="665"/>
      <c r="BQ10" s="243"/>
      <c r="BR10" s="244"/>
      <c r="BS10" s="244"/>
      <c r="BT10" s="244"/>
      <c r="BU10" s="244"/>
      <c r="BV10" s="245"/>
      <c r="BW10" s="666"/>
      <c r="BX10" s="608"/>
      <c r="BY10" s="664"/>
      <c r="BZ10" s="608"/>
      <c r="CA10" s="664"/>
      <c r="CB10" s="665"/>
      <c r="CC10" s="667"/>
      <c r="CD10" s="608"/>
      <c r="CE10" s="668"/>
      <c r="CF10" s="608"/>
      <c r="CG10" s="668"/>
      <c r="CH10" s="665"/>
      <c r="CI10" s="1"/>
      <c r="CJ10" s="679"/>
      <c r="CK10" s="564"/>
      <c r="CL10" s="564"/>
      <c r="CM10" s="564"/>
      <c r="CN10" s="564"/>
      <c r="CO10" s="680"/>
    </row>
    <row r="11" spans="1:99" ht="15" customHeight="1">
      <c r="A11" s="1"/>
      <c r="B11" s="705"/>
      <c r="C11" s="564"/>
      <c r="D11" s="565"/>
      <c r="E11" s="576"/>
      <c r="F11" s="564"/>
      <c r="G11" s="564"/>
      <c r="H11" s="564"/>
      <c r="I11" s="565"/>
      <c r="J11" s="661"/>
      <c r="K11" s="611"/>
      <c r="L11" s="657"/>
      <c r="M11" s="611"/>
      <c r="N11" s="657"/>
      <c r="O11" s="659"/>
      <c r="P11" s="661"/>
      <c r="Q11" s="611"/>
      <c r="R11" s="657"/>
      <c r="S11" s="611"/>
      <c r="T11" s="657"/>
      <c r="U11" s="659"/>
      <c r="V11" s="661"/>
      <c r="W11" s="611"/>
      <c r="X11" s="657"/>
      <c r="Y11" s="611"/>
      <c r="Z11" s="657"/>
      <c r="AA11" s="659"/>
      <c r="AB11" s="661"/>
      <c r="AC11" s="611"/>
      <c r="AD11" s="657"/>
      <c r="AE11" s="611"/>
      <c r="AF11" s="657"/>
      <c r="AG11" s="659"/>
      <c r="AH11" s="661"/>
      <c r="AI11" s="611"/>
      <c r="AJ11" s="657"/>
      <c r="AK11" s="611"/>
      <c r="AL11" s="657"/>
      <c r="AM11" s="659"/>
      <c r="AN11" s="1"/>
      <c r="AO11" s="679"/>
      <c r="AP11" s="564"/>
      <c r="AQ11" s="564"/>
      <c r="AR11" s="564"/>
      <c r="AS11" s="564"/>
      <c r="AT11" s="680"/>
      <c r="AU11" s="1"/>
      <c r="AV11" s="1"/>
      <c r="AW11" s="705"/>
      <c r="AX11" s="564"/>
      <c r="AY11" s="565"/>
      <c r="AZ11" s="576"/>
      <c r="BA11" s="564"/>
      <c r="BB11" s="564"/>
      <c r="BC11" s="564"/>
      <c r="BD11" s="565"/>
      <c r="BE11" s="661"/>
      <c r="BF11" s="611"/>
      <c r="BG11" s="657"/>
      <c r="BH11" s="611"/>
      <c r="BI11" s="657"/>
      <c r="BJ11" s="659"/>
      <c r="BK11" s="661"/>
      <c r="BL11" s="611"/>
      <c r="BM11" s="657"/>
      <c r="BN11" s="611"/>
      <c r="BO11" s="657"/>
      <c r="BP11" s="659"/>
      <c r="BQ11" s="243"/>
      <c r="BR11" s="244"/>
      <c r="BS11" s="244"/>
      <c r="BT11" s="244"/>
      <c r="BU11" s="244"/>
      <c r="BV11" s="245"/>
      <c r="BW11" s="661"/>
      <c r="BX11" s="611"/>
      <c r="BY11" s="657"/>
      <c r="BZ11" s="611"/>
      <c r="CA11" s="657"/>
      <c r="CB11" s="659"/>
      <c r="CC11" s="661"/>
      <c r="CD11" s="611"/>
      <c r="CE11" s="657"/>
      <c r="CF11" s="611"/>
      <c r="CG11" s="657"/>
      <c r="CH11" s="659"/>
      <c r="CI11" s="1"/>
      <c r="CJ11" s="679"/>
      <c r="CK11" s="564"/>
      <c r="CL11" s="564"/>
      <c r="CM11" s="564"/>
      <c r="CN11" s="564"/>
      <c r="CO11" s="680"/>
    </row>
    <row r="12" spans="1:99" ht="15" customHeight="1">
      <c r="A12" s="1"/>
      <c r="B12" s="705"/>
      <c r="C12" s="564"/>
      <c r="D12" s="565"/>
      <c r="E12" s="576"/>
      <c r="F12" s="564"/>
      <c r="G12" s="564"/>
      <c r="H12" s="564"/>
      <c r="I12" s="565"/>
      <c r="J12" s="666" t="e">
        <f>IF(AND(Riesgos!#REF!="Muy Alta",Riesgos!#REF!="Leve"),CONCATENATE("R",Riesgos!$A$65),"")</f>
        <v>#REF!</v>
      </c>
      <c r="K12" s="608"/>
      <c r="L12" s="664" t="e">
        <f>IF(AND(Riesgos!#REF!="Muy Alta",Riesgos!#REF!="Leve"),CONCATENATE("R",Riesgos!$A$108),"")</f>
        <v>#REF!</v>
      </c>
      <c r="M12" s="608"/>
      <c r="N12" s="664" t="e">
        <f>IF(AND(Riesgos!#REF!="Muy Alta",Riesgos!#REF!="Leve"),CONCATENATE("R",Riesgos!#REF!),"")</f>
        <v>#REF!</v>
      </c>
      <c r="O12" s="665"/>
      <c r="P12" s="666" t="e">
        <f>IF(AND(Riesgos!#REF!="Muy Alta",Riesgos!#REF!="Menor"),CONCATENATE("R",Riesgos!$A$65),"")</f>
        <v>#REF!</v>
      </c>
      <c r="Q12" s="608"/>
      <c r="R12" s="664" t="e">
        <f>IF(AND(Riesgos!#REF!="Muy Alta",Riesgos!#REF!="Menor"),CONCATENATE("R",Riesgos!$A$108),"")</f>
        <v>#REF!</v>
      </c>
      <c r="S12" s="608"/>
      <c r="T12" s="664" t="e">
        <f>IF(AND(Riesgos!#REF!="Muy Alta",Riesgos!#REF!="Menor"),CONCATENATE("R",Riesgos!#REF!),"")</f>
        <v>#REF!</v>
      </c>
      <c r="U12" s="665"/>
      <c r="V12" s="666" t="e">
        <f>IF(AND(Riesgos!#REF!="Muy Alta",Riesgos!#REF!="Moderado"),CONCATENATE("R",Riesgos!$A$65),"")</f>
        <v>#REF!</v>
      </c>
      <c r="W12" s="608"/>
      <c r="X12" s="664" t="e">
        <f>IF(AND(Riesgos!#REF!="Muy Alta",Riesgos!#REF!="Moderado"),CONCATENATE("R",Riesgos!$A$108),"")</f>
        <v>#REF!</v>
      </c>
      <c r="Y12" s="608"/>
      <c r="Z12" s="664" t="e">
        <f>IF(AND(Riesgos!#REF!="Muy Alta",Riesgos!#REF!="Moderado"),CONCATENATE("R",Riesgos!#REF!),"")</f>
        <v>#REF!</v>
      </c>
      <c r="AA12" s="665"/>
      <c r="AB12" s="666" t="e">
        <f>IF(AND(Riesgos!#REF!="Muy Alta",Riesgos!#REF!="Mayor"),CONCATENATE("R",Riesgos!$A$65),"")</f>
        <v>#REF!</v>
      </c>
      <c r="AC12" s="608"/>
      <c r="AD12" s="664" t="e">
        <f>IF(AND(Riesgos!#REF!="Muy Alta",Riesgos!#REF!="Mayor"),CONCATENATE("R",Riesgos!$A$108),"")</f>
        <v>#REF!</v>
      </c>
      <c r="AE12" s="608"/>
      <c r="AF12" s="664" t="e">
        <f>IF(AND(Riesgos!#REF!="Muy Alta",Riesgos!#REF!="Mayor"),CONCATENATE("R",Riesgos!#REF!),"")</f>
        <v>#REF!</v>
      </c>
      <c r="AG12" s="665"/>
      <c r="AH12" s="667" t="e">
        <f>IF(AND(Riesgos!#REF!="Muy Alta",Riesgos!#REF!="Catastrófico"),CONCATENATE("R",Riesgos!$A$65),"")</f>
        <v>#REF!</v>
      </c>
      <c r="AI12" s="608"/>
      <c r="AJ12" s="668" t="e">
        <f>IF(AND(Riesgos!#REF!="Muy Alta",Riesgos!#REF!="Catastrófico"),CONCATENATE("R",Riesgos!$A$108),"")</f>
        <v>#REF!</v>
      </c>
      <c r="AK12" s="608"/>
      <c r="AL12" s="668" t="e">
        <f>IF(AND(Riesgos!#REF!="Muy Alta",Riesgos!#REF!="Catastrófico"),CONCATENATE("R",Riesgos!#REF!),"")</f>
        <v>#REF!</v>
      </c>
      <c r="AM12" s="665"/>
      <c r="AN12" s="1"/>
      <c r="AO12" s="679"/>
      <c r="AP12" s="564"/>
      <c r="AQ12" s="564"/>
      <c r="AR12" s="564"/>
      <c r="AS12" s="564"/>
      <c r="AT12" s="680"/>
      <c r="AU12" s="1"/>
      <c r="AV12" s="1"/>
      <c r="AW12" s="705"/>
      <c r="AX12" s="564"/>
      <c r="AY12" s="565"/>
      <c r="AZ12" s="576"/>
      <c r="BA12" s="564"/>
      <c r="BB12" s="564"/>
      <c r="BC12" s="564"/>
      <c r="BD12" s="565"/>
      <c r="BE12" s="669"/>
      <c r="BF12" s="608"/>
      <c r="BG12" s="670"/>
      <c r="BH12" s="608"/>
      <c r="BI12" s="670"/>
      <c r="BJ12" s="665"/>
      <c r="BK12" s="669"/>
      <c r="BL12" s="608"/>
      <c r="BM12" s="670"/>
      <c r="BN12" s="608"/>
      <c r="BO12" s="670"/>
      <c r="BP12" s="665"/>
      <c r="BQ12" s="243"/>
      <c r="BR12" s="244"/>
      <c r="BS12" s="244"/>
      <c r="BT12" s="244"/>
      <c r="BU12" s="244"/>
      <c r="BV12" s="245"/>
      <c r="BW12" s="666"/>
      <c r="BX12" s="608"/>
      <c r="BY12" s="664"/>
      <c r="BZ12" s="608"/>
      <c r="CA12" s="664"/>
      <c r="CB12" s="665"/>
      <c r="CC12" s="667"/>
      <c r="CD12" s="608"/>
      <c r="CE12" s="668"/>
      <c r="CF12" s="608"/>
      <c r="CG12" s="668"/>
      <c r="CH12" s="665"/>
      <c r="CI12" s="1"/>
      <c r="CJ12" s="679"/>
      <c r="CK12" s="564"/>
      <c r="CL12" s="564"/>
      <c r="CM12" s="564"/>
      <c r="CN12" s="564"/>
      <c r="CO12" s="680"/>
    </row>
    <row r="13" spans="1:99" ht="15.75" customHeight="1">
      <c r="A13" s="1"/>
      <c r="B13" s="705"/>
      <c r="C13" s="564"/>
      <c r="D13" s="565"/>
      <c r="E13" s="671"/>
      <c r="F13" s="696"/>
      <c r="G13" s="696"/>
      <c r="H13" s="696"/>
      <c r="I13" s="684"/>
      <c r="J13" s="661"/>
      <c r="K13" s="611"/>
      <c r="L13" s="657"/>
      <c r="M13" s="611"/>
      <c r="N13" s="657"/>
      <c r="O13" s="659"/>
      <c r="P13" s="661"/>
      <c r="Q13" s="611"/>
      <c r="R13" s="657"/>
      <c r="S13" s="611"/>
      <c r="T13" s="657"/>
      <c r="U13" s="659"/>
      <c r="V13" s="661"/>
      <c r="W13" s="611"/>
      <c r="X13" s="657"/>
      <c r="Y13" s="611"/>
      <c r="Z13" s="657"/>
      <c r="AA13" s="659"/>
      <c r="AB13" s="661"/>
      <c r="AC13" s="611"/>
      <c r="AD13" s="657"/>
      <c r="AE13" s="611"/>
      <c r="AF13" s="657"/>
      <c r="AG13" s="659"/>
      <c r="AH13" s="671"/>
      <c r="AI13" s="672"/>
      <c r="AJ13" s="673"/>
      <c r="AK13" s="672"/>
      <c r="AL13" s="673"/>
      <c r="AM13" s="684"/>
      <c r="AN13" s="1"/>
      <c r="AO13" s="681"/>
      <c r="AP13" s="682"/>
      <c r="AQ13" s="682"/>
      <c r="AR13" s="682"/>
      <c r="AS13" s="682"/>
      <c r="AT13" s="683"/>
      <c r="AU13" s="1"/>
      <c r="AV13" s="1"/>
      <c r="AW13" s="705"/>
      <c r="AX13" s="564"/>
      <c r="AY13" s="565"/>
      <c r="AZ13" s="671"/>
      <c r="BA13" s="696"/>
      <c r="BB13" s="696"/>
      <c r="BC13" s="696"/>
      <c r="BD13" s="684"/>
      <c r="BE13" s="661"/>
      <c r="BF13" s="611"/>
      <c r="BG13" s="657"/>
      <c r="BH13" s="611"/>
      <c r="BI13" s="657"/>
      <c r="BJ13" s="659"/>
      <c r="BK13" s="661"/>
      <c r="BL13" s="611"/>
      <c r="BM13" s="657"/>
      <c r="BN13" s="611"/>
      <c r="BO13" s="657"/>
      <c r="BP13" s="659"/>
      <c r="BQ13" s="246"/>
      <c r="BR13" s="247"/>
      <c r="BS13" s="247"/>
      <c r="BT13" s="247"/>
      <c r="BU13" s="247"/>
      <c r="BV13" s="248"/>
      <c r="BW13" s="661"/>
      <c r="BX13" s="611"/>
      <c r="BY13" s="657"/>
      <c r="BZ13" s="611"/>
      <c r="CA13" s="657"/>
      <c r="CB13" s="659"/>
      <c r="CC13" s="671"/>
      <c r="CD13" s="672"/>
      <c r="CE13" s="673"/>
      <c r="CF13" s="672"/>
      <c r="CG13" s="673"/>
      <c r="CH13" s="684"/>
      <c r="CI13" s="1"/>
      <c r="CJ13" s="681"/>
      <c r="CK13" s="682"/>
      <c r="CL13" s="682"/>
      <c r="CM13" s="682"/>
      <c r="CN13" s="682"/>
      <c r="CO13" s="683"/>
    </row>
    <row r="14" spans="1:99" ht="15" customHeight="1">
      <c r="A14" s="1"/>
      <c r="B14" s="705"/>
      <c r="C14" s="564"/>
      <c r="D14" s="565"/>
      <c r="E14" s="694" t="s">
        <v>1046</v>
      </c>
      <c r="F14" s="695"/>
      <c r="G14" s="695"/>
      <c r="H14" s="695"/>
      <c r="I14" s="695"/>
      <c r="J14" s="693" t="e">
        <f>IF(AND(Riesgos!#REF!="Alta",Riesgos!#REF!="Leve"),CONCATENATE("R",Riesgos!$A$7),"")</f>
        <v>#REF!</v>
      </c>
      <c r="K14" s="656"/>
      <c r="L14" s="689" t="e">
        <f>IF(AND(Riesgos!#REF!="Alta",Riesgos!#REF!="Leve"),CONCATENATE("R",Riesgos!$A$14),"")</f>
        <v>#REF!</v>
      </c>
      <c r="M14" s="656"/>
      <c r="N14" s="689" t="e">
        <f>IF(AND(Riesgos!#REF!="Alta",Riesgos!#REF!="Leve"),CONCATENATE("R",Riesgos!$A$21),"")</f>
        <v>#REF!</v>
      </c>
      <c r="O14" s="658"/>
      <c r="P14" s="693" t="e">
        <f>IF(AND(Riesgos!#REF!="Alta",Riesgos!#REF!="Menor"),CONCATENATE("R",Riesgos!$A$7),"")</f>
        <v>#REF!</v>
      </c>
      <c r="Q14" s="656"/>
      <c r="R14" s="689" t="e">
        <f>IF(AND(Riesgos!#REF!="Alta",Riesgos!#REF!="Menor"),CONCATENATE("R",Riesgos!$A$14),"")</f>
        <v>#REF!</v>
      </c>
      <c r="S14" s="656"/>
      <c r="T14" s="689" t="e">
        <f>IF(AND(Riesgos!#REF!="Alta",Riesgos!#REF!="Menor"),CONCATENATE("R",Riesgos!$A$21),"")</f>
        <v>#REF!</v>
      </c>
      <c r="U14" s="658"/>
      <c r="V14" s="660" t="e">
        <f>IF(AND(Riesgos!#REF!="Alta",Riesgos!#REF!="Moderado"),CONCATENATE("R",Riesgos!$A$7),"")</f>
        <v>#REF!</v>
      </c>
      <c r="W14" s="656"/>
      <c r="X14" s="655" t="e">
        <f>IF(AND(Riesgos!#REF!="Alta",Riesgos!#REF!="Moderado"),CONCATENATE("R",Riesgos!$A$14),"")</f>
        <v>#REF!</v>
      </c>
      <c r="Y14" s="656"/>
      <c r="Z14" s="655" t="e">
        <f>IF(AND(Riesgos!#REF!="Alta",Riesgos!#REF!="Moderado"),CONCATENATE("R",Riesgos!$A$21),"")</f>
        <v>#REF!</v>
      </c>
      <c r="AA14" s="658"/>
      <c r="AB14" s="660" t="e">
        <f>IF(AND(Riesgos!#REF!="Alta",Riesgos!#REF!="Mayor"),CONCATENATE("R",Riesgos!$A$7),"")</f>
        <v>#REF!</v>
      </c>
      <c r="AC14" s="656"/>
      <c r="AD14" s="655" t="e">
        <f>IF(AND(Riesgos!#REF!="Alta",Riesgos!#REF!="Mayor"),CONCATENATE("R",Riesgos!$A$14),"")</f>
        <v>#REF!</v>
      </c>
      <c r="AE14" s="656"/>
      <c r="AF14" s="655" t="e">
        <f>IF(AND(Riesgos!#REF!="Alta",Riesgos!#REF!="Mayor"),CONCATENATE("R",Riesgos!$A$21),"")</f>
        <v>#REF!</v>
      </c>
      <c r="AG14" s="658"/>
      <c r="AH14" s="662" t="e">
        <f>IF(AND(Riesgos!#REF!="Alta",Riesgos!#REF!="Catastrófico"),CONCATENATE("R",Riesgos!$A$7),"")</f>
        <v>#REF!</v>
      </c>
      <c r="AI14" s="656"/>
      <c r="AJ14" s="663" t="e">
        <f>IF(AND(Riesgos!#REF!="Alta",Riesgos!#REF!="Catastrófico"),CONCATENATE("R",Riesgos!$A$14),"")</f>
        <v>#REF!</v>
      </c>
      <c r="AK14" s="656"/>
      <c r="AL14" s="663" t="e">
        <f>IF(AND(Riesgos!#REF!="Alta",Riesgos!#REF!="Catastrófico"),CONCATENATE("R",Riesgos!$A$21),"")</f>
        <v>#REF!</v>
      </c>
      <c r="AM14" s="658"/>
      <c r="AN14" s="1"/>
      <c r="AO14" s="697" t="s">
        <v>1002</v>
      </c>
      <c r="AP14" s="677"/>
      <c r="AQ14" s="677"/>
      <c r="AR14" s="677"/>
      <c r="AS14" s="677"/>
      <c r="AT14" s="678"/>
      <c r="AU14" s="1"/>
      <c r="AV14" s="1"/>
      <c r="AW14" s="705"/>
      <c r="AX14" s="564"/>
      <c r="AY14" s="565"/>
      <c r="AZ14" s="694" t="s">
        <v>998</v>
      </c>
      <c r="BA14" s="695"/>
      <c r="BB14" s="695"/>
      <c r="BC14" s="695"/>
      <c r="BD14" s="695"/>
      <c r="BE14" s="691"/>
      <c r="BF14" s="656"/>
      <c r="BG14" s="692"/>
      <c r="BH14" s="656"/>
      <c r="BI14" s="692"/>
      <c r="BJ14" s="658"/>
      <c r="BK14" s="691"/>
      <c r="BL14" s="656"/>
      <c r="BM14" s="692"/>
      <c r="BN14" s="656"/>
      <c r="BO14" s="692"/>
      <c r="BP14" s="658"/>
      <c r="BQ14" s="693"/>
      <c r="BR14" s="656"/>
      <c r="BS14" s="689"/>
      <c r="BT14" s="656"/>
      <c r="BU14" s="689"/>
      <c r="BV14" s="658"/>
      <c r="BW14" s="660"/>
      <c r="BX14" s="656"/>
      <c r="BY14" s="655"/>
      <c r="BZ14" s="656"/>
      <c r="CA14" s="655"/>
      <c r="CB14" s="658"/>
      <c r="CC14" s="662"/>
      <c r="CD14" s="656"/>
      <c r="CE14" s="663"/>
      <c r="CF14" s="656"/>
      <c r="CG14" s="663"/>
      <c r="CH14" s="658"/>
      <c r="CI14" s="1"/>
      <c r="CJ14" s="697" t="s">
        <v>1002</v>
      </c>
      <c r="CK14" s="677"/>
      <c r="CL14" s="677"/>
      <c r="CM14" s="677"/>
      <c r="CN14" s="677"/>
      <c r="CO14" s="678"/>
    </row>
    <row r="15" spans="1:99" ht="15" customHeight="1">
      <c r="A15" s="1"/>
      <c r="B15" s="705"/>
      <c r="C15" s="564"/>
      <c r="D15" s="565"/>
      <c r="E15" s="576"/>
      <c r="F15" s="564"/>
      <c r="G15" s="564"/>
      <c r="H15" s="564"/>
      <c r="I15" s="564"/>
      <c r="J15" s="661"/>
      <c r="K15" s="611"/>
      <c r="L15" s="657"/>
      <c r="M15" s="611"/>
      <c r="N15" s="657"/>
      <c r="O15" s="659"/>
      <c r="P15" s="661"/>
      <c r="Q15" s="611"/>
      <c r="R15" s="657"/>
      <c r="S15" s="611"/>
      <c r="T15" s="657"/>
      <c r="U15" s="659"/>
      <c r="V15" s="661"/>
      <c r="W15" s="611"/>
      <c r="X15" s="657"/>
      <c r="Y15" s="611"/>
      <c r="Z15" s="657"/>
      <c r="AA15" s="659"/>
      <c r="AB15" s="661"/>
      <c r="AC15" s="611"/>
      <c r="AD15" s="657"/>
      <c r="AE15" s="611"/>
      <c r="AF15" s="657"/>
      <c r="AG15" s="659"/>
      <c r="AH15" s="661"/>
      <c r="AI15" s="611"/>
      <c r="AJ15" s="657"/>
      <c r="AK15" s="611"/>
      <c r="AL15" s="657"/>
      <c r="AM15" s="659"/>
      <c r="AN15" s="1"/>
      <c r="AO15" s="679"/>
      <c r="AP15" s="564"/>
      <c r="AQ15" s="564"/>
      <c r="AR15" s="564"/>
      <c r="AS15" s="564"/>
      <c r="AT15" s="680"/>
      <c r="AU15" s="1"/>
      <c r="AV15" s="1"/>
      <c r="AW15" s="705"/>
      <c r="AX15" s="564"/>
      <c r="AY15" s="565"/>
      <c r="AZ15" s="576"/>
      <c r="BA15" s="564"/>
      <c r="BB15" s="564"/>
      <c r="BC15" s="564"/>
      <c r="BD15" s="564"/>
      <c r="BE15" s="661"/>
      <c r="BF15" s="611"/>
      <c r="BG15" s="657"/>
      <c r="BH15" s="611"/>
      <c r="BI15" s="657"/>
      <c r="BJ15" s="659"/>
      <c r="BK15" s="661"/>
      <c r="BL15" s="611"/>
      <c r="BM15" s="657"/>
      <c r="BN15" s="611"/>
      <c r="BO15" s="657"/>
      <c r="BP15" s="659"/>
      <c r="BQ15" s="661"/>
      <c r="BR15" s="611"/>
      <c r="BS15" s="657"/>
      <c r="BT15" s="611"/>
      <c r="BU15" s="657"/>
      <c r="BV15" s="659"/>
      <c r="BW15" s="661"/>
      <c r="BX15" s="611"/>
      <c r="BY15" s="657"/>
      <c r="BZ15" s="611"/>
      <c r="CA15" s="657"/>
      <c r="CB15" s="659"/>
      <c r="CC15" s="661"/>
      <c r="CD15" s="611"/>
      <c r="CE15" s="657"/>
      <c r="CF15" s="611"/>
      <c r="CG15" s="657"/>
      <c r="CH15" s="659"/>
      <c r="CI15" s="1"/>
      <c r="CJ15" s="679"/>
      <c r="CK15" s="564"/>
      <c r="CL15" s="564"/>
      <c r="CM15" s="564"/>
      <c r="CN15" s="564"/>
      <c r="CO15" s="680"/>
    </row>
    <row r="16" spans="1:99" ht="15" customHeight="1">
      <c r="A16" s="1"/>
      <c r="B16" s="705"/>
      <c r="C16" s="564"/>
      <c r="D16" s="565"/>
      <c r="E16" s="576"/>
      <c r="F16" s="564"/>
      <c r="G16" s="564"/>
      <c r="H16" s="564"/>
      <c r="I16" s="564"/>
      <c r="J16" s="687" t="e">
        <f>IF(AND(Riesgos!#REF!="Alta",Riesgos!#REF!="Leve"),CONCATENATE("R",Riesgos!$A$27),"")</f>
        <v>#REF!</v>
      </c>
      <c r="K16" s="608"/>
      <c r="L16" s="688" t="e">
        <f>IF(AND(Riesgos!#REF!="Alta",Riesgos!#REF!="Leve"),CONCATENATE("R",Riesgos!$A$33),"")</f>
        <v>#REF!</v>
      </c>
      <c r="M16" s="608"/>
      <c r="N16" s="688" t="e">
        <f>IF(AND(Riesgos!#REF!="Alta",Riesgos!#REF!="Leve"),CONCATENATE("R",Riesgos!$A$39),"")</f>
        <v>#REF!</v>
      </c>
      <c r="O16" s="665"/>
      <c r="P16" s="687" t="e">
        <f>IF(AND(Riesgos!#REF!="Alta",Riesgos!#REF!="Menor"),CONCATENATE("R",Riesgos!$A$27),"")</f>
        <v>#REF!</v>
      </c>
      <c r="Q16" s="608"/>
      <c r="R16" s="688" t="e">
        <f>IF(AND(Riesgos!#REF!="Alta",Riesgos!#REF!="Menor"),CONCATENATE("R",Riesgos!$A$33),"")</f>
        <v>#REF!</v>
      </c>
      <c r="S16" s="608"/>
      <c r="T16" s="688" t="e">
        <f>IF(AND(Riesgos!#REF!="Alta",Riesgos!#REF!="Menor"),CONCATENATE("R",Riesgos!$A$39),"")</f>
        <v>#REF!</v>
      </c>
      <c r="U16" s="665"/>
      <c r="V16" s="666" t="e">
        <f>IF(AND(Riesgos!#REF!="Alta",Riesgos!#REF!="Moderado"),CONCATENATE("R",Riesgos!$A$27),"")</f>
        <v>#REF!</v>
      </c>
      <c r="W16" s="608"/>
      <c r="X16" s="664" t="e">
        <f>IF(AND(Riesgos!#REF!="Alta",Riesgos!#REF!="Moderado"),CONCATENATE("R",Riesgos!$A$33),"")</f>
        <v>#REF!</v>
      </c>
      <c r="Y16" s="608"/>
      <c r="Z16" s="664" t="e">
        <f>IF(AND(Riesgos!#REF!="Alta",Riesgos!#REF!="Moderado"),CONCATENATE("R",Riesgos!$A$39),"")</f>
        <v>#REF!</v>
      </c>
      <c r="AA16" s="665"/>
      <c r="AB16" s="666" t="e">
        <f>IF(AND(Riesgos!#REF!="Alta",Riesgos!#REF!="Mayor"),CONCATENATE("R",Riesgos!$A$27),"")</f>
        <v>#REF!</v>
      </c>
      <c r="AC16" s="608"/>
      <c r="AD16" s="664" t="e">
        <f>IF(AND(Riesgos!#REF!="Alta",Riesgos!#REF!="Mayor"),CONCATENATE("R",Riesgos!$A$33),"")</f>
        <v>#REF!</v>
      </c>
      <c r="AE16" s="608"/>
      <c r="AF16" s="664" t="e">
        <f>IF(AND(Riesgos!#REF!="Alta",Riesgos!#REF!="Mayor"),CONCATENATE("R",Riesgos!$A$39),"")</f>
        <v>#REF!</v>
      </c>
      <c r="AG16" s="665"/>
      <c r="AH16" s="667" t="e">
        <f>IF(AND(Riesgos!#REF!="Alta",Riesgos!#REF!="Catastrófico"),CONCATENATE("R",Riesgos!$A$27),"")</f>
        <v>#REF!</v>
      </c>
      <c r="AI16" s="608"/>
      <c r="AJ16" s="668" t="e">
        <f>IF(AND(Riesgos!#REF!="Alta",Riesgos!#REF!="Catastrófico"),CONCATENATE("R",Riesgos!$A$33),"")</f>
        <v>#REF!</v>
      </c>
      <c r="AK16" s="608"/>
      <c r="AL16" s="668" t="e">
        <f>IF(AND(Riesgos!#REF!="Alta",Riesgos!#REF!="Catastrófico"),CONCATENATE("R",Riesgos!$A$39),"")</f>
        <v>#REF!</v>
      </c>
      <c r="AM16" s="665"/>
      <c r="AN16" s="1"/>
      <c r="AO16" s="679"/>
      <c r="AP16" s="564"/>
      <c r="AQ16" s="564"/>
      <c r="AR16" s="564"/>
      <c r="AS16" s="564"/>
      <c r="AT16" s="680"/>
      <c r="AU16" s="1"/>
      <c r="AV16" s="1"/>
      <c r="AW16" s="705"/>
      <c r="AX16" s="564"/>
      <c r="AY16" s="565"/>
      <c r="AZ16" s="576"/>
      <c r="BA16" s="564"/>
      <c r="BB16" s="564"/>
      <c r="BC16" s="564"/>
      <c r="BD16" s="564"/>
      <c r="BE16" s="685"/>
      <c r="BF16" s="608"/>
      <c r="BG16" s="686"/>
      <c r="BH16" s="608"/>
      <c r="BI16" s="686"/>
      <c r="BJ16" s="665"/>
      <c r="BK16" s="685"/>
      <c r="BL16" s="608"/>
      <c r="BM16" s="686"/>
      <c r="BN16" s="608"/>
      <c r="BO16" s="686"/>
      <c r="BP16" s="665"/>
      <c r="BQ16" s="687"/>
      <c r="BR16" s="608"/>
      <c r="BS16" s="688"/>
      <c r="BT16" s="608"/>
      <c r="BU16" s="688"/>
      <c r="BV16" s="665"/>
      <c r="BW16" s="666"/>
      <c r="BX16" s="608"/>
      <c r="BY16" s="664"/>
      <c r="BZ16" s="608"/>
      <c r="CA16" s="664"/>
      <c r="CB16" s="665"/>
      <c r="CC16" s="667"/>
      <c r="CD16" s="608"/>
      <c r="CE16" s="668"/>
      <c r="CF16" s="608"/>
      <c r="CG16" s="668"/>
      <c r="CH16" s="665"/>
      <c r="CI16" s="1"/>
      <c r="CJ16" s="679"/>
      <c r="CK16" s="564"/>
      <c r="CL16" s="564"/>
      <c r="CM16" s="564"/>
      <c r="CN16" s="564"/>
      <c r="CO16" s="680"/>
    </row>
    <row r="17" spans="1:93" ht="15" customHeight="1">
      <c r="A17" s="1"/>
      <c r="B17" s="705"/>
      <c r="C17" s="564"/>
      <c r="D17" s="565"/>
      <c r="E17" s="576"/>
      <c r="F17" s="564"/>
      <c r="G17" s="564"/>
      <c r="H17" s="564"/>
      <c r="I17" s="564"/>
      <c r="J17" s="661"/>
      <c r="K17" s="611"/>
      <c r="L17" s="657"/>
      <c r="M17" s="611"/>
      <c r="N17" s="657"/>
      <c r="O17" s="659"/>
      <c r="P17" s="661"/>
      <c r="Q17" s="611"/>
      <c r="R17" s="657"/>
      <c r="S17" s="611"/>
      <c r="T17" s="657"/>
      <c r="U17" s="659"/>
      <c r="V17" s="661"/>
      <c r="W17" s="611"/>
      <c r="X17" s="657"/>
      <c r="Y17" s="611"/>
      <c r="Z17" s="657"/>
      <c r="AA17" s="659"/>
      <c r="AB17" s="661"/>
      <c r="AC17" s="611"/>
      <c r="AD17" s="657"/>
      <c r="AE17" s="611"/>
      <c r="AF17" s="657"/>
      <c r="AG17" s="659"/>
      <c r="AH17" s="661"/>
      <c r="AI17" s="611"/>
      <c r="AJ17" s="657"/>
      <c r="AK17" s="611"/>
      <c r="AL17" s="657"/>
      <c r="AM17" s="659"/>
      <c r="AN17" s="1"/>
      <c r="AO17" s="679"/>
      <c r="AP17" s="564"/>
      <c r="AQ17" s="564"/>
      <c r="AR17" s="564"/>
      <c r="AS17" s="564"/>
      <c r="AT17" s="680"/>
      <c r="AU17" s="1"/>
      <c r="AV17" s="1"/>
      <c r="AW17" s="705"/>
      <c r="AX17" s="564"/>
      <c r="AY17" s="565"/>
      <c r="AZ17" s="576"/>
      <c r="BA17" s="564"/>
      <c r="BB17" s="564"/>
      <c r="BC17" s="564"/>
      <c r="BD17" s="564"/>
      <c r="BE17" s="661"/>
      <c r="BF17" s="611"/>
      <c r="BG17" s="657"/>
      <c r="BH17" s="611"/>
      <c r="BI17" s="657"/>
      <c r="BJ17" s="659"/>
      <c r="BK17" s="661"/>
      <c r="BL17" s="611"/>
      <c r="BM17" s="657"/>
      <c r="BN17" s="611"/>
      <c r="BO17" s="657"/>
      <c r="BP17" s="659"/>
      <c r="BQ17" s="661"/>
      <c r="BR17" s="611"/>
      <c r="BS17" s="657"/>
      <c r="BT17" s="611"/>
      <c r="BU17" s="657"/>
      <c r="BV17" s="659"/>
      <c r="BW17" s="661"/>
      <c r="BX17" s="611"/>
      <c r="BY17" s="657"/>
      <c r="BZ17" s="611"/>
      <c r="CA17" s="657"/>
      <c r="CB17" s="659"/>
      <c r="CC17" s="661"/>
      <c r="CD17" s="611"/>
      <c r="CE17" s="657"/>
      <c r="CF17" s="611"/>
      <c r="CG17" s="657"/>
      <c r="CH17" s="659"/>
      <c r="CI17" s="1"/>
      <c r="CJ17" s="679"/>
      <c r="CK17" s="564"/>
      <c r="CL17" s="564"/>
      <c r="CM17" s="564"/>
      <c r="CN17" s="564"/>
      <c r="CO17" s="680"/>
    </row>
    <row r="18" spans="1:93" ht="15" customHeight="1">
      <c r="A18" s="1"/>
      <c r="B18" s="705"/>
      <c r="C18" s="564"/>
      <c r="D18" s="565"/>
      <c r="E18" s="576"/>
      <c r="F18" s="564"/>
      <c r="G18" s="564"/>
      <c r="H18" s="564"/>
      <c r="I18" s="564"/>
      <c r="J18" s="687" t="e">
        <f>IF(AND(Riesgos!#REF!="Alta",Riesgos!#REF!="Leve"),CONCATENATE("R",Riesgos!$A$46),"")</f>
        <v>#REF!</v>
      </c>
      <c r="K18" s="608"/>
      <c r="L18" s="688" t="e">
        <f>IF(AND(Riesgos!#REF!="Alta",Riesgos!#REF!="Leve"),CONCATENATE("R",Riesgos!$A$52),"")</f>
        <v>#REF!</v>
      </c>
      <c r="M18" s="608"/>
      <c r="N18" s="688" t="e">
        <f>IF(AND(Riesgos!#REF!="Alta",Riesgos!#REF!="Leve"),CONCATENATE("R",Riesgos!$A$58),"")</f>
        <v>#REF!</v>
      </c>
      <c r="O18" s="665"/>
      <c r="P18" s="687" t="e">
        <f>IF(AND(Riesgos!#REF!="Alta",Riesgos!#REF!="Menor"),CONCATENATE("R",Riesgos!$A$46),"")</f>
        <v>#REF!</v>
      </c>
      <c r="Q18" s="608"/>
      <c r="R18" s="688" t="e">
        <f>IF(AND(Riesgos!#REF!="Alta",Riesgos!#REF!="Menor"),CONCATENATE("R",Riesgos!$A$52),"")</f>
        <v>#REF!</v>
      </c>
      <c r="S18" s="608"/>
      <c r="T18" s="688" t="e">
        <f>IF(AND(Riesgos!#REF!="Alta",Riesgos!#REF!="Menor"),CONCATENATE("R",Riesgos!$A$58),"")</f>
        <v>#REF!</v>
      </c>
      <c r="U18" s="665"/>
      <c r="V18" s="666" t="e">
        <f>IF(AND(Riesgos!#REF!="Alta",Riesgos!#REF!="Moderado"),CONCATENATE("R",Riesgos!$A$46),"")</f>
        <v>#REF!</v>
      </c>
      <c r="W18" s="608"/>
      <c r="X18" s="664" t="e">
        <f>IF(AND(Riesgos!#REF!="Alta",Riesgos!#REF!="Moderado"),CONCATENATE("R",Riesgos!$A$52),"")</f>
        <v>#REF!</v>
      </c>
      <c r="Y18" s="608"/>
      <c r="Z18" s="664" t="e">
        <f>IF(AND(Riesgos!#REF!="Alta",Riesgos!#REF!="Moderado"),CONCATENATE("R",Riesgos!$A$58),"")</f>
        <v>#REF!</v>
      </c>
      <c r="AA18" s="665"/>
      <c r="AB18" s="666" t="e">
        <f>IF(AND(Riesgos!#REF!="Alta",Riesgos!#REF!="Mayor"),CONCATENATE("R",Riesgos!$A$46),"")</f>
        <v>#REF!</v>
      </c>
      <c r="AC18" s="608"/>
      <c r="AD18" s="664" t="e">
        <f>IF(AND(Riesgos!#REF!="Alta",Riesgos!#REF!="Mayor"),CONCATENATE("R",Riesgos!$A$52),"")</f>
        <v>#REF!</v>
      </c>
      <c r="AE18" s="608"/>
      <c r="AF18" s="664" t="e">
        <f>IF(AND(Riesgos!#REF!="Alta",Riesgos!#REF!="Mayor"),CONCATENATE("R",Riesgos!$A$58),"")</f>
        <v>#REF!</v>
      </c>
      <c r="AG18" s="665"/>
      <c r="AH18" s="667" t="e">
        <f>IF(AND(Riesgos!#REF!="Alta",Riesgos!#REF!="Catastrófico"),CONCATENATE("R",Riesgos!$A$46),"")</f>
        <v>#REF!</v>
      </c>
      <c r="AI18" s="608"/>
      <c r="AJ18" s="668" t="e">
        <f>IF(AND(Riesgos!#REF!="Alta",Riesgos!#REF!="Catastrófico"),CONCATENATE("R",Riesgos!$A$52),"")</f>
        <v>#REF!</v>
      </c>
      <c r="AK18" s="608"/>
      <c r="AL18" s="668" t="e">
        <f>IF(AND(Riesgos!#REF!="Alta",Riesgos!#REF!="Catastrófico"),CONCATENATE("R",Riesgos!$A$58),"")</f>
        <v>#REF!</v>
      </c>
      <c r="AM18" s="665"/>
      <c r="AN18" s="1"/>
      <c r="AO18" s="679"/>
      <c r="AP18" s="564"/>
      <c r="AQ18" s="564"/>
      <c r="AR18" s="564"/>
      <c r="AS18" s="564"/>
      <c r="AT18" s="680"/>
      <c r="AU18" s="1"/>
      <c r="AV18" s="1"/>
      <c r="AW18" s="705"/>
      <c r="AX18" s="564"/>
      <c r="AY18" s="565"/>
      <c r="AZ18" s="576"/>
      <c r="BA18" s="564"/>
      <c r="BB18" s="564"/>
      <c r="BC18" s="564"/>
      <c r="BD18" s="564"/>
      <c r="BE18" s="685"/>
      <c r="BF18" s="608"/>
      <c r="BG18" s="686"/>
      <c r="BH18" s="608"/>
      <c r="BI18" s="686"/>
      <c r="BJ18" s="665"/>
      <c r="BK18" s="685"/>
      <c r="BL18" s="608"/>
      <c r="BM18" s="686"/>
      <c r="BN18" s="608"/>
      <c r="BO18" s="686"/>
      <c r="BP18" s="665"/>
      <c r="BQ18" s="687"/>
      <c r="BR18" s="608"/>
      <c r="BS18" s="688"/>
      <c r="BT18" s="608"/>
      <c r="BU18" s="688"/>
      <c r="BV18" s="665"/>
      <c r="BW18" s="666"/>
      <c r="BX18" s="608"/>
      <c r="BY18" s="664"/>
      <c r="BZ18" s="608"/>
      <c r="CA18" s="664"/>
      <c r="CB18" s="665"/>
      <c r="CC18" s="667"/>
      <c r="CD18" s="608"/>
      <c r="CE18" s="668"/>
      <c r="CF18" s="608"/>
      <c r="CG18" s="668"/>
      <c r="CH18" s="665"/>
      <c r="CI18" s="1"/>
      <c r="CJ18" s="679"/>
      <c r="CK18" s="564"/>
      <c r="CL18" s="564"/>
      <c r="CM18" s="564"/>
      <c r="CN18" s="564"/>
      <c r="CO18" s="680"/>
    </row>
    <row r="19" spans="1:93" ht="15" customHeight="1">
      <c r="A19" s="1"/>
      <c r="B19" s="705"/>
      <c r="C19" s="564"/>
      <c r="D19" s="565"/>
      <c r="E19" s="576"/>
      <c r="F19" s="564"/>
      <c r="G19" s="564"/>
      <c r="H19" s="564"/>
      <c r="I19" s="564"/>
      <c r="J19" s="661"/>
      <c r="K19" s="611"/>
      <c r="L19" s="657"/>
      <c r="M19" s="611"/>
      <c r="N19" s="657"/>
      <c r="O19" s="659"/>
      <c r="P19" s="661"/>
      <c r="Q19" s="611"/>
      <c r="R19" s="657"/>
      <c r="S19" s="611"/>
      <c r="T19" s="657"/>
      <c r="U19" s="659"/>
      <c r="V19" s="661"/>
      <c r="W19" s="611"/>
      <c r="X19" s="657"/>
      <c r="Y19" s="611"/>
      <c r="Z19" s="657"/>
      <c r="AA19" s="659"/>
      <c r="AB19" s="661"/>
      <c r="AC19" s="611"/>
      <c r="AD19" s="657"/>
      <c r="AE19" s="611"/>
      <c r="AF19" s="657"/>
      <c r="AG19" s="659"/>
      <c r="AH19" s="661"/>
      <c r="AI19" s="611"/>
      <c r="AJ19" s="657"/>
      <c r="AK19" s="611"/>
      <c r="AL19" s="657"/>
      <c r="AM19" s="659"/>
      <c r="AN19" s="1"/>
      <c r="AO19" s="679"/>
      <c r="AP19" s="564"/>
      <c r="AQ19" s="564"/>
      <c r="AR19" s="564"/>
      <c r="AS19" s="564"/>
      <c r="AT19" s="680"/>
      <c r="AU19" s="1"/>
      <c r="AV19" s="1"/>
      <c r="AW19" s="705"/>
      <c r="AX19" s="564"/>
      <c r="AY19" s="565"/>
      <c r="AZ19" s="576"/>
      <c r="BA19" s="564"/>
      <c r="BB19" s="564"/>
      <c r="BC19" s="564"/>
      <c r="BD19" s="564"/>
      <c r="BE19" s="661"/>
      <c r="BF19" s="611"/>
      <c r="BG19" s="657"/>
      <c r="BH19" s="611"/>
      <c r="BI19" s="657"/>
      <c r="BJ19" s="659"/>
      <c r="BK19" s="661"/>
      <c r="BL19" s="611"/>
      <c r="BM19" s="657"/>
      <c r="BN19" s="611"/>
      <c r="BO19" s="657"/>
      <c r="BP19" s="659"/>
      <c r="BQ19" s="661"/>
      <c r="BR19" s="611"/>
      <c r="BS19" s="657"/>
      <c r="BT19" s="611"/>
      <c r="BU19" s="657"/>
      <c r="BV19" s="659"/>
      <c r="BW19" s="661"/>
      <c r="BX19" s="611"/>
      <c r="BY19" s="657"/>
      <c r="BZ19" s="611"/>
      <c r="CA19" s="657"/>
      <c r="CB19" s="659"/>
      <c r="CC19" s="661"/>
      <c r="CD19" s="611"/>
      <c r="CE19" s="657"/>
      <c r="CF19" s="611"/>
      <c r="CG19" s="657"/>
      <c r="CH19" s="659"/>
      <c r="CI19" s="1"/>
      <c r="CJ19" s="679"/>
      <c r="CK19" s="564"/>
      <c r="CL19" s="564"/>
      <c r="CM19" s="564"/>
      <c r="CN19" s="564"/>
      <c r="CO19" s="680"/>
    </row>
    <row r="20" spans="1:93" ht="15" customHeight="1">
      <c r="A20" s="1"/>
      <c r="B20" s="705"/>
      <c r="C20" s="564"/>
      <c r="D20" s="565"/>
      <c r="E20" s="576"/>
      <c r="F20" s="564"/>
      <c r="G20" s="564"/>
      <c r="H20" s="564"/>
      <c r="I20" s="564"/>
      <c r="J20" s="687" t="e">
        <f>IF(AND(Riesgos!#REF!="Alta",Riesgos!#REF!="Leve"),CONCATENATE("R",Riesgos!$A$65),"")</f>
        <v>#REF!</v>
      </c>
      <c r="K20" s="608"/>
      <c r="L20" s="688" t="e">
        <f>IF(AND(Riesgos!#REF!="Alta",Riesgos!#REF!="Leve"),CONCATENATE("R",Riesgos!$A$108),"")</f>
        <v>#REF!</v>
      </c>
      <c r="M20" s="608"/>
      <c r="N20" s="688" t="e">
        <f>IF(AND(Riesgos!#REF!="Alta",Riesgos!#REF!="Leve"),CONCATENATE("R",Riesgos!#REF!),"")</f>
        <v>#REF!</v>
      </c>
      <c r="O20" s="665"/>
      <c r="P20" s="687" t="e">
        <f>IF(AND(Riesgos!#REF!="Alta",Riesgos!#REF!="Menor"),CONCATENATE("R",Riesgos!$A$65),"")</f>
        <v>#REF!</v>
      </c>
      <c r="Q20" s="608"/>
      <c r="R20" s="688" t="e">
        <f>IF(AND(Riesgos!#REF!="Alta",Riesgos!#REF!="Menor"),CONCATENATE("R",Riesgos!$A$108),"")</f>
        <v>#REF!</v>
      </c>
      <c r="S20" s="608"/>
      <c r="T20" s="688" t="e">
        <f>IF(AND(Riesgos!#REF!="Alta",Riesgos!#REF!="Menor"),CONCATENATE("R",Riesgos!#REF!),"")</f>
        <v>#REF!</v>
      </c>
      <c r="U20" s="665"/>
      <c r="V20" s="666" t="e">
        <f>IF(AND(Riesgos!#REF!="Alta",Riesgos!#REF!="Moderado"),CONCATENATE("R",Riesgos!$A$65),"")</f>
        <v>#REF!</v>
      </c>
      <c r="W20" s="608"/>
      <c r="X20" s="664" t="e">
        <f>IF(AND(Riesgos!#REF!="Alta",Riesgos!#REF!="Moderado"),CONCATENATE("R",Riesgos!$A$108),"")</f>
        <v>#REF!</v>
      </c>
      <c r="Y20" s="608"/>
      <c r="Z20" s="664" t="e">
        <f>IF(AND(Riesgos!#REF!="Alta",Riesgos!#REF!="Moderado"),CONCATENATE("R",Riesgos!#REF!),"")</f>
        <v>#REF!</v>
      </c>
      <c r="AA20" s="665"/>
      <c r="AB20" s="666" t="e">
        <f>IF(AND(Riesgos!#REF!="Alta",Riesgos!#REF!="Mayor"),CONCATENATE("R",Riesgos!$A$65),"")</f>
        <v>#REF!</v>
      </c>
      <c r="AC20" s="608"/>
      <c r="AD20" s="664" t="e">
        <f>IF(AND(Riesgos!#REF!="Alta",Riesgos!#REF!="Mayor"),CONCATENATE("R",Riesgos!$A$108),"")</f>
        <v>#REF!</v>
      </c>
      <c r="AE20" s="608"/>
      <c r="AF20" s="664" t="e">
        <f>IF(AND(Riesgos!#REF!="Alta",Riesgos!#REF!="Mayor"),CONCATENATE("R",Riesgos!#REF!),"")</f>
        <v>#REF!</v>
      </c>
      <c r="AG20" s="665"/>
      <c r="AH20" s="667" t="e">
        <f>IF(AND(Riesgos!#REF!="Alta",Riesgos!#REF!="Catastrófico"),CONCATENATE("R",Riesgos!$A$65),"")</f>
        <v>#REF!</v>
      </c>
      <c r="AI20" s="608"/>
      <c r="AJ20" s="668" t="e">
        <f>IF(AND(Riesgos!#REF!="Alta",Riesgos!#REF!="Catastrófico"),CONCATENATE("R",Riesgos!$A$108),"")</f>
        <v>#REF!</v>
      </c>
      <c r="AK20" s="608"/>
      <c r="AL20" s="668" t="e">
        <f>IF(AND(Riesgos!#REF!="Alta",Riesgos!#REF!="Catastrófico"),CONCATENATE("R",Riesgos!#REF!),"")</f>
        <v>#REF!</v>
      </c>
      <c r="AM20" s="665"/>
      <c r="AN20" s="1"/>
      <c r="AO20" s="679"/>
      <c r="AP20" s="564"/>
      <c r="AQ20" s="564"/>
      <c r="AR20" s="564"/>
      <c r="AS20" s="564"/>
      <c r="AT20" s="680"/>
      <c r="AU20" s="1"/>
      <c r="AV20" s="1"/>
      <c r="AW20" s="705"/>
      <c r="AX20" s="564"/>
      <c r="AY20" s="565"/>
      <c r="AZ20" s="576"/>
      <c r="BA20" s="564"/>
      <c r="BB20" s="564"/>
      <c r="BC20" s="564"/>
      <c r="BD20" s="564"/>
      <c r="BE20" s="685"/>
      <c r="BF20" s="608"/>
      <c r="BG20" s="686"/>
      <c r="BH20" s="608"/>
      <c r="BI20" s="686"/>
      <c r="BJ20" s="665"/>
      <c r="BK20" s="685"/>
      <c r="BL20" s="608"/>
      <c r="BM20" s="686"/>
      <c r="BN20" s="608"/>
      <c r="BO20" s="686"/>
      <c r="BP20" s="665"/>
      <c r="BQ20" s="687"/>
      <c r="BR20" s="608"/>
      <c r="BS20" s="688"/>
      <c r="BT20" s="608"/>
      <c r="BU20" s="688"/>
      <c r="BV20" s="665"/>
      <c r="BW20" s="666"/>
      <c r="BX20" s="608"/>
      <c r="BY20" s="664"/>
      <c r="BZ20" s="608"/>
      <c r="CA20" s="664"/>
      <c r="CB20" s="665"/>
      <c r="CC20" s="667"/>
      <c r="CD20" s="608"/>
      <c r="CE20" s="668"/>
      <c r="CF20" s="608"/>
      <c r="CG20" s="668"/>
      <c r="CH20" s="665"/>
      <c r="CI20" s="1"/>
      <c r="CJ20" s="679"/>
      <c r="CK20" s="564"/>
      <c r="CL20" s="564"/>
      <c r="CM20" s="564"/>
      <c r="CN20" s="564"/>
      <c r="CO20" s="680"/>
    </row>
    <row r="21" spans="1:93" ht="15.75" customHeight="1">
      <c r="A21" s="1"/>
      <c r="B21" s="705"/>
      <c r="C21" s="564"/>
      <c r="D21" s="565"/>
      <c r="E21" s="671"/>
      <c r="F21" s="696"/>
      <c r="G21" s="696"/>
      <c r="H21" s="696"/>
      <c r="I21" s="696"/>
      <c r="J21" s="671"/>
      <c r="K21" s="672"/>
      <c r="L21" s="673"/>
      <c r="M21" s="672"/>
      <c r="N21" s="673"/>
      <c r="O21" s="684"/>
      <c r="P21" s="671"/>
      <c r="Q21" s="672"/>
      <c r="R21" s="673"/>
      <c r="S21" s="672"/>
      <c r="T21" s="673"/>
      <c r="U21" s="684"/>
      <c r="V21" s="671"/>
      <c r="W21" s="672"/>
      <c r="X21" s="673"/>
      <c r="Y21" s="672"/>
      <c r="Z21" s="673"/>
      <c r="AA21" s="684"/>
      <c r="AB21" s="671"/>
      <c r="AC21" s="672"/>
      <c r="AD21" s="673"/>
      <c r="AE21" s="672"/>
      <c r="AF21" s="673"/>
      <c r="AG21" s="684"/>
      <c r="AH21" s="671"/>
      <c r="AI21" s="672"/>
      <c r="AJ21" s="673"/>
      <c r="AK21" s="672"/>
      <c r="AL21" s="673"/>
      <c r="AM21" s="684"/>
      <c r="AN21" s="1"/>
      <c r="AO21" s="681"/>
      <c r="AP21" s="682"/>
      <c r="AQ21" s="682"/>
      <c r="AR21" s="682"/>
      <c r="AS21" s="682"/>
      <c r="AT21" s="683"/>
      <c r="AU21" s="1"/>
      <c r="AV21" s="1"/>
      <c r="AW21" s="705"/>
      <c r="AX21" s="564"/>
      <c r="AY21" s="565"/>
      <c r="AZ21" s="671"/>
      <c r="BA21" s="696"/>
      <c r="BB21" s="696"/>
      <c r="BC21" s="696"/>
      <c r="BD21" s="696"/>
      <c r="BE21" s="671"/>
      <c r="BF21" s="672"/>
      <c r="BG21" s="673"/>
      <c r="BH21" s="672"/>
      <c r="BI21" s="673"/>
      <c r="BJ21" s="684"/>
      <c r="BK21" s="671"/>
      <c r="BL21" s="672"/>
      <c r="BM21" s="673"/>
      <c r="BN21" s="672"/>
      <c r="BO21" s="673"/>
      <c r="BP21" s="684"/>
      <c r="BQ21" s="671"/>
      <c r="BR21" s="672"/>
      <c r="BS21" s="673"/>
      <c r="BT21" s="672"/>
      <c r="BU21" s="673"/>
      <c r="BV21" s="684"/>
      <c r="BW21" s="671"/>
      <c r="BX21" s="672"/>
      <c r="BY21" s="673"/>
      <c r="BZ21" s="672"/>
      <c r="CA21" s="673"/>
      <c r="CB21" s="684"/>
      <c r="CC21" s="671"/>
      <c r="CD21" s="672"/>
      <c r="CE21" s="673"/>
      <c r="CF21" s="672"/>
      <c r="CG21" s="673"/>
      <c r="CH21" s="684"/>
      <c r="CI21" s="1"/>
      <c r="CJ21" s="681"/>
      <c r="CK21" s="682"/>
      <c r="CL21" s="682"/>
      <c r="CM21" s="682"/>
      <c r="CN21" s="682"/>
      <c r="CO21" s="683"/>
    </row>
    <row r="22" spans="1:93" ht="15" customHeight="1">
      <c r="A22" s="1"/>
      <c r="B22" s="705"/>
      <c r="C22" s="564"/>
      <c r="D22" s="565"/>
      <c r="E22" s="694" t="s">
        <v>1047</v>
      </c>
      <c r="F22" s="695"/>
      <c r="G22" s="695"/>
      <c r="H22" s="695"/>
      <c r="I22" s="658"/>
      <c r="J22" s="693" t="e">
        <f>IF(AND(Riesgos!#REF!="Media",Riesgos!#REF!="Leve"),CONCATENATE("R",Riesgos!$A$7),"")</f>
        <v>#REF!</v>
      </c>
      <c r="K22" s="656"/>
      <c r="L22" s="689" t="e">
        <f>IF(AND(Riesgos!#REF!="Media",Riesgos!#REF!="Leve"),CONCATENATE("R",Riesgos!$A$14),"")</f>
        <v>#REF!</v>
      </c>
      <c r="M22" s="656"/>
      <c r="N22" s="689" t="e">
        <f>IF(AND(Riesgos!#REF!="Media",Riesgos!#REF!="Leve"),CONCATENATE("R",Riesgos!$A$21),"")</f>
        <v>#REF!</v>
      </c>
      <c r="O22" s="658"/>
      <c r="P22" s="693" t="e">
        <f>IF(AND(Riesgos!#REF!="Media",Riesgos!#REF!="Menor"),CONCATENATE("R",Riesgos!$A$7),"")</f>
        <v>#REF!</v>
      </c>
      <c r="Q22" s="656"/>
      <c r="R22" s="689" t="e">
        <f>IF(AND(Riesgos!#REF!="Media",Riesgos!#REF!="Menor"),CONCATENATE("R",Riesgos!$A$14),"")</f>
        <v>#REF!</v>
      </c>
      <c r="S22" s="656"/>
      <c r="T22" s="689" t="e">
        <f>IF(AND(Riesgos!#REF!="Media",Riesgos!#REF!="Menor"),CONCATENATE("R",Riesgos!$A$21),"")</f>
        <v>#REF!</v>
      </c>
      <c r="U22" s="658"/>
      <c r="V22" s="693" t="e">
        <f>IF(AND(Riesgos!#REF!="Media",Riesgos!#REF!="Moderado"),CONCATENATE("R",Riesgos!$A$7),"")</f>
        <v>#REF!</v>
      </c>
      <c r="W22" s="656"/>
      <c r="X22" s="689" t="e">
        <f>IF(AND(Riesgos!#REF!="Media",Riesgos!#REF!="Moderado"),CONCATENATE("R",Riesgos!$A$14),"")</f>
        <v>#REF!</v>
      </c>
      <c r="Y22" s="656"/>
      <c r="Z22" s="689" t="e">
        <f>IF(AND(Riesgos!#REF!="Media",Riesgos!#REF!="Moderado"),CONCATENATE("R",Riesgos!$A$21),"")</f>
        <v>#REF!</v>
      </c>
      <c r="AA22" s="658"/>
      <c r="AB22" s="660" t="e">
        <f>IF(AND(Riesgos!#REF!="Media",Riesgos!#REF!="Mayor"),CONCATENATE("R",Riesgos!$A$7),"")</f>
        <v>#REF!</v>
      </c>
      <c r="AC22" s="656"/>
      <c r="AD22" s="655" t="e">
        <f>IF(AND(Riesgos!#REF!="Media",Riesgos!#REF!="Mayor"),CONCATENATE("R",Riesgos!$A$14),"")</f>
        <v>#REF!</v>
      </c>
      <c r="AE22" s="656"/>
      <c r="AF22" s="655" t="e">
        <f>IF(AND(Riesgos!#REF!="Media",Riesgos!#REF!="Mayor"),CONCATENATE("R",Riesgos!$A$21),"")</f>
        <v>#REF!</v>
      </c>
      <c r="AG22" s="658"/>
      <c r="AH22" s="662" t="e">
        <f>IF(AND(Riesgos!#REF!="Media",Riesgos!#REF!="Catastrófico"),CONCATENATE("R",Riesgos!$A$7),"")</f>
        <v>#REF!</v>
      </c>
      <c r="AI22" s="656"/>
      <c r="AJ22" s="663" t="e">
        <f>IF(AND(Riesgos!#REF!="Media",Riesgos!#REF!="Catastrófico"),CONCATENATE("R",Riesgos!$A$14),"")</f>
        <v>#REF!</v>
      </c>
      <c r="AK22" s="656"/>
      <c r="AL22" s="663" t="e">
        <f>IF(AND(Riesgos!#REF!="Media",Riesgos!#REF!="Catastrófico"),CONCATENATE("R",Riesgos!$A$21),"")</f>
        <v>#REF!</v>
      </c>
      <c r="AM22" s="658"/>
      <c r="AN22" s="1"/>
      <c r="AO22" s="690" t="s">
        <v>839</v>
      </c>
      <c r="AP22" s="677"/>
      <c r="AQ22" s="677"/>
      <c r="AR22" s="677"/>
      <c r="AS22" s="677"/>
      <c r="AT22" s="678"/>
      <c r="AU22" s="1"/>
      <c r="AV22" s="1"/>
      <c r="AW22" s="705"/>
      <c r="AX22" s="564"/>
      <c r="AY22" s="565"/>
      <c r="AZ22" s="694" t="s">
        <v>1006</v>
      </c>
      <c r="BA22" s="695"/>
      <c r="BB22" s="695"/>
      <c r="BC22" s="695"/>
      <c r="BD22" s="658"/>
      <c r="BE22" s="691"/>
      <c r="BF22" s="656"/>
      <c r="BG22" s="692"/>
      <c r="BH22" s="656"/>
      <c r="BI22" s="692"/>
      <c r="BJ22" s="658"/>
      <c r="BK22" s="691"/>
      <c r="BL22" s="656"/>
      <c r="BM22" s="692"/>
      <c r="BN22" s="656"/>
      <c r="BO22" s="692"/>
      <c r="BP22" s="658"/>
      <c r="BQ22" s="693"/>
      <c r="BR22" s="656"/>
      <c r="BS22" s="689"/>
      <c r="BT22" s="656"/>
      <c r="BU22" s="689"/>
      <c r="BV22" s="658"/>
      <c r="BW22" s="660"/>
      <c r="BX22" s="656"/>
      <c r="BY22" s="655"/>
      <c r="BZ22" s="656"/>
      <c r="CA22" s="655"/>
      <c r="CB22" s="658"/>
      <c r="CC22" s="662"/>
      <c r="CD22" s="656"/>
      <c r="CE22" s="663"/>
      <c r="CF22" s="656"/>
      <c r="CG22" s="663"/>
      <c r="CH22" s="658"/>
      <c r="CI22" s="1"/>
      <c r="CJ22" s="690" t="s">
        <v>839</v>
      </c>
      <c r="CK22" s="677"/>
      <c r="CL22" s="677"/>
      <c r="CM22" s="677"/>
      <c r="CN22" s="677"/>
      <c r="CO22" s="678"/>
    </row>
    <row r="23" spans="1:93" ht="15" customHeight="1">
      <c r="A23" s="1"/>
      <c r="B23" s="705"/>
      <c r="C23" s="564"/>
      <c r="D23" s="565"/>
      <c r="E23" s="576"/>
      <c r="F23" s="564"/>
      <c r="G23" s="564"/>
      <c r="H23" s="564"/>
      <c r="I23" s="565"/>
      <c r="J23" s="661"/>
      <c r="K23" s="611"/>
      <c r="L23" s="657"/>
      <c r="M23" s="611"/>
      <c r="N23" s="657"/>
      <c r="O23" s="659"/>
      <c r="P23" s="661"/>
      <c r="Q23" s="611"/>
      <c r="R23" s="657"/>
      <c r="S23" s="611"/>
      <c r="T23" s="657"/>
      <c r="U23" s="659"/>
      <c r="V23" s="661"/>
      <c r="W23" s="611"/>
      <c r="X23" s="657"/>
      <c r="Y23" s="611"/>
      <c r="Z23" s="657"/>
      <c r="AA23" s="659"/>
      <c r="AB23" s="661"/>
      <c r="AC23" s="611"/>
      <c r="AD23" s="657"/>
      <c r="AE23" s="611"/>
      <c r="AF23" s="657"/>
      <c r="AG23" s="659"/>
      <c r="AH23" s="661"/>
      <c r="AI23" s="611"/>
      <c r="AJ23" s="657"/>
      <c r="AK23" s="611"/>
      <c r="AL23" s="657"/>
      <c r="AM23" s="659"/>
      <c r="AN23" s="1"/>
      <c r="AO23" s="679"/>
      <c r="AP23" s="564"/>
      <c r="AQ23" s="564"/>
      <c r="AR23" s="564"/>
      <c r="AS23" s="564"/>
      <c r="AT23" s="680"/>
      <c r="AU23" s="1"/>
      <c r="AV23" s="1"/>
      <c r="AW23" s="705"/>
      <c r="AX23" s="564"/>
      <c r="AY23" s="565"/>
      <c r="AZ23" s="576"/>
      <c r="BA23" s="564"/>
      <c r="BB23" s="564"/>
      <c r="BC23" s="564"/>
      <c r="BD23" s="565"/>
      <c r="BE23" s="661"/>
      <c r="BF23" s="611"/>
      <c r="BG23" s="657"/>
      <c r="BH23" s="611"/>
      <c r="BI23" s="657"/>
      <c r="BJ23" s="659"/>
      <c r="BK23" s="661"/>
      <c r="BL23" s="611"/>
      <c r="BM23" s="657"/>
      <c r="BN23" s="611"/>
      <c r="BO23" s="657"/>
      <c r="BP23" s="659"/>
      <c r="BQ23" s="661"/>
      <c r="BR23" s="611"/>
      <c r="BS23" s="657"/>
      <c r="BT23" s="611"/>
      <c r="BU23" s="657"/>
      <c r="BV23" s="659"/>
      <c r="BW23" s="661"/>
      <c r="BX23" s="611"/>
      <c r="BY23" s="657"/>
      <c r="BZ23" s="611"/>
      <c r="CA23" s="657"/>
      <c r="CB23" s="659"/>
      <c r="CC23" s="661"/>
      <c r="CD23" s="611"/>
      <c r="CE23" s="657"/>
      <c r="CF23" s="611"/>
      <c r="CG23" s="657"/>
      <c r="CH23" s="659"/>
      <c r="CI23" s="1"/>
      <c r="CJ23" s="679"/>
      <c r="CK23" s="564"/>
      <c r="CL23" s="564"/>
      <c r="CM23" s="564"/>
      <c r="CN23" s="564"/>
      <c r="CO23" s="680"/>
    </row>
    <row r="24" spans="1:93" ht="15" customHeight="1">
      <c r="A24" s="1"/>
      <c r="B24" s="705"/>
      <c r="C24" s="564"/>
      <c r="D24" s="565"/>
      <c r="E24" s="576"/>
      <c r="F24" s="564"/>
      <c r="G24" s="564"/>
      <c r="H24" s="564"/>
      <c r="I24" s="565"/>
      <c r="J24" s="687" t="e">
        <f>IF(AND(Riesgos!#REF!="Media",Riesgos!#REF!="Leve"),CONCATENATE("R",Riesgos!$A$27),"")</f>
        <v>#REF!</v>
      </c>
      <c r="K24" s="608"/>
      <c r="L24" s="688" t="e">
        <f>IF(AND(Riesgos!#REF!="Media",Riesgos!#REF!="Leve"),CONCATENATE("R",Riesgos!$A$33),"")</f>
        <v>#REF!</v>
      </c>
      <c r="M24" s="608"/>
      <c r="N24" s="688" t="e">
        <f>IF(AND(Riesgos!#REF!="Media",Riesgos!#REF!="Leve"),CONCATENATE("R",Riesgos!$A$39),"")</f>
        <v>#REF!</v>
      </c>
      <c r="O24" s="665"/>
      <c r="P24" s="687" t="e">
        <f>IF(AND(Riesgos!#REF!="Media",Riesgos!#REF!="Menor"),CONCATENATE("R",Riesgos!$A$27),"")</f>
        <v>#REF!</v>
      </c>
      <c r="Q24" s="608"/>
      <c r="R24" s="688" t="e">
        <f>IF(AND(Riesgos!#REF!="Media",Riesgos!#REF!="Menor"),CONCATENATE("R",Riesgos!$A$33),"")</f>
        <v>#REF!</v>
      </c>
      <c r="S24" s="608"/>
      <c r="T24" s="688" t="e">
        <f>IF(AND(Riesgos!#REF!="Media",Riesgos!#REF!="Menor"),CONCATENATE("R",Riesgos!$A$39),"")</f>
        <v>#REF!</v>
      </c>
      <c r="U24" s="665"/>
      <c r="V24" s="687" t="e">
        <f>IF(AND(Riesgos!#REF!="Media",Riesgos!#REF!="Moderado"),CONCATENATE("R",Riesgos!$A$27),"")</f>
        <v>#REF!</v>
      </c>
      <c r="W24" s="608"/>
      <c r="X24" s="688" t="e">
        <f>IF(AND(Riesgos!#REF!="Media",Riesgos!#REF!="Moderado"),CONCATENATE("R",Riesgos!$A$33),"")</f>
        <v>#REF!</v>
      </c>
      <c r="Y24" s="608"/>
      <c r="Z24" s="688" t="e">
        <f>IF(AND(Riesgos!#REF!="Media",Riesgos!#REF!="Moderado"),CONCATENATE("R",Riesgos!$A$39),"")</f>
        <v>#REF!</v>
      </c>
      <c r="AA24" s="665"/>
      <c r="AB24" s="666" t="e">
        <f>IF(AND(Riesgos!#REF!="Media",Riesgos!#REF!="Mayor"),CONCATENATE("R",Riesgos!$A$27),"")</f>
        <v>#REF!</v>
      </c>
      <c r="AC24" s="608"/>
      <c r="AD24" s="664" t="e">
        <f>IF(AND(Riesgos!#REF!="Media",Riesgos!#REF!="Mayor"),CONCATENATE("R",Riesgos!$A$33),"")</f>
        <v>#REF!</v>
      </c>
      <c r="AE24" s="608"/>
      <c r="AF24" s="664" t="e">
        <f>IF(AND(Riesgos!#REF!="Media",Riesgos!#REF!="Mayor"),CONCATENATE("R",Riesgos!$A$39),"")</f>
        <v>#REF!</v>
      </c>
      <c r="AG24" s="665"/>
      <c r="AH24" s="667" t="e">
        <f>IF(AND(Riesgos!#REF!="Media",Riesgos!#REF!="Catastrófico"),CONCATENATE("R",Riesgos!$A$27),"")</f>
        <v>#REF!</v>
      </c>
      <c r="AI24" s="608"/>
      <c r="AJ24" s="668" t="e">
        <f>IF(AND(Riesgos!#REF!="Media",Riesgos!#REF!="Catastrófico"),CONCATENATE("R",Riesgos!$A$33),"")</f>
        <v>#REF!</v>
      </c>
      <c r="AK24" s="608"/>
      <c r="AL24" s="668" t="e">
        <f>IF(AND(Riesgos!#REF!="Media",Riesgos!#REF!="Catastrófico"),CONCATENATE("R",Riesgos!$A$39),"")</f>
        <v>#REF!</v>
      </c>
      <c r="AM24" s="665"/>
      <c r="AN24" s="1"/>
      <c r="AO24" s="679"/>
      <c r="AP24" s="564"/>
      <c r="AQ24" s="564"/>
      <c r="AR24" s="564"/>
      <c r="AS24" s="564"/>
      <c r="AT24" s="680"/>
      <c r="AU24" s="1"/>
      <c r="AV24" s="1"/>
      <c r="AW24" s="705"/>
      <c r="AX24" s="564"/>
      <c r="AY24" s="565"/>
      <c r="AZ24" s="576"/>
      <c r="BA24" s="564"/>
      <c r="BB24" s="564"/>
      <c r="BC24" s="564"/>
      <c r="BD24" s="565"/>
      <c r="BE24" s="685"/>
      <c r="BF24" s="608"/>
      <c r="BG24" s="686"/>
      <c r="BH24" s="608"/>
      <c r="BI24" s="686"/>
      <c r="BJ24" s="665"/>
      <c r="BK24" s="685"/>
      <c r="BL24" s="608"/>
      <c r="BM24" s="686"/>
      <c r="BN24" s="608"/>
      <c r="BO24" s="686"/>
      <c r="BP24" s="665"/>
      <c r="BQ24" s="687"/>
      <c r="BR24" s="608"/>
      <c r="BS24" s="688"/>
      <c r="BT24" s="608"/>
      <c r="BU24" s="688"/>
      <c r="BV24" s="665"/>
      <c r="BW24" s="666"/>
      <c r="BX24" s="608"/>
      <c r="BY24" s="664"/>
      <c r="BZ24" s="608"/>
      <c r="CA24" s="664"/>
      <c r="CB24" s="665"/>
      <c r="CC24" s="667"/>
      <c r="CD24" s="608"/>
      <c r="CE24" s="668"/>
      <c r="CF24" s="608"/>
      <c r="CG24" s="668"/>
      <c r="CH24" s="665"/>
      <c r="CI24" s="1"/>
      <c r="CJ24" s="679"/>
      <c r="CK24" s="564"/>
      <c r="CL24" s="564"/>
      <c r="CM24" s="564"/>
      <c r="CN24" s="564"/>
      <c r="CO24" s="680"/>
    </row>
    <row r="25" spans="1:93" ht="15" customHeight="1">
      <c r="A25" s="1"/>
      <c r="B25" s="705"/>
      <c r="C25" s="564"/>
      <c r="D25" s="565"/>
      <c r="E25" s="576"/>
      <c r="F25" s="564"/>
      <c r="G25" s="564"/>
      <c r="H25" s="564"/>
      <c r="I25" s="565"/>
      <c r="J25" s="661"/>
      <c r="K25" s="611"/>
      <c r="L25" s="657"/>
      <c r="M25" s="611"/>
      <c r="N25" s="657"/>
      <c r="O25" s="659"/>
      <c r="P25" s="661"/>
      <c r="Q25" s="611"/>
      <c r="R25" s="657"/>
      <c r="S25" s="611"/>
      <c r="T25" s="657"/>
      <c r="U25" s="659"/>
      <c r="V25" s="661"/>
      <c r="W25" s="611"/>
      <c r="X25" s="657"/>
      <c r="Y25" s="611"/>
      <c r="Z25" s="657"/>
      <c r="AA25" s="659"/>
      <c r="AB25" s="661"/>
      <c r="AC25" s="611"/>
      <c r="AD25" s="657"/>
      <c r="AE25" s="611"/>
      <c r="AF25" s="657"/>
      <c r="AG25" s="659"/>
      <c r="AH25" s="661"/>
      <c r="AI25" s="611"/>
      <c r="AJ25" s="657"/>
      <c r="AK25" s="611"/>
      <c r="AL25" s="657"/>
      <c r="AM25" s="659"/>
      <c r="AN25" s="1"/>
      <c r="AO25" s="679"/>
      <c r="AP25" s="564"/>
      <c r="AQ25" s="564"/>
      <c r="AR25" s="564"/>
      <c r="AS25" s="564"/>
      <c r="AT25" s="680"/>
      <c r="AU25" s="1"/>
      <c r="AV25" s="1"/>
      <c r="AW25" s="705"/>
      <c r="AX25" s="564"/>
      <c r="AY25" s="565"/>
      <c r="AZ25" s="576"/>
      <c r="BA25" s="564"/>
      <c r="BB25" s="564"/>
      <c r="BC25" s="564"/>
      <c r="BD25" s="565"/>
      <c r="BE25" s="661"/>
      <c r="BF25" s="611"/>
      <c r="BG25" s="657"/>
      <c r="BH25" s="611"/>
      <c r="BI25" s="657"/>
      <c r="BJ25" s="659"/>
      <c r="BK25" s="661"/>
      <c r="BL25" s="611"/>
      <c r="BM25" s="657"/>
      <c r="BN25" s="611"/>
      <c r="BO25" s="657"/>
      <c r="BP25" s="659"/>
      <c r="BQ25" s="661"/>
      <c r="BR25" s="611"/>
      <c r="BS25" s="657"/>
      <c r="BT25" s="611"/>
      <c r="BU25" s="657"/>
      <c r="BV25" s="659"/>
      <c r="BW25" s="661"/>
      <c r="BX25" s="611"/>
      <c r="BY25" s="657"/>
      <c r="BZ25" s="611"/>
      <c r="CA25" s="657"/>
      <c r="CB25" s="659"/>
      <c r="CC25" s="661"/>
      <c r="CD25" s="611"/>
      <c r="CE25" s="657"/>
      <c r="CF25" s="611"/>
      <c r="CG25" s="657"/>
      <c r="CH25" s="659"/>
      <c r="CI25" s="1"/>
      <c r="CJ25" s="679"/>
      <c r="CK25" s="564"/>
      <c r="CL25" s="564"/>
      <c r="CM25" s="564"/>
      <c r="CN25" s="564"/>
      <c r="CO25" s="680"/>
    </row>
    <row r="26" spans="1:93" ht="15" customHeight="1">
      <c r="A26" s="1"/>
      <c r="B26" s="705"/>
      <c r="C26" s="564"/>
      <c r="D26" s="565"/>
      <c r="E26" s="576"/>
      <c r="F26" s="564"/>
      <c r="G26" s="564"/>
      <c r="H26" s="564"/>
      <c r="I26" s="565"/>
      <c r="J26" s="687" t="e">
        <f>IF(AND(Riesgos!#REF!="Media",Riesgos!#REF!="Leve"),CONCATENATE("R",Riesgos!$A$46),"")</f>
        <v>#REF!</v>
      </c>
      <c r="K26" s="608"/>
      <c r="L26" s="688" t="e">
        <f>IF(AND(Riesgos!#REF!="Media",Riesgos!#REF!="Leve"),CONCATENATE("R",Riesgos!$A$52),"")</f>
        <v>#REF!</v>
      </c>
      <c r="M26" s="608"/>
      <c r="N26" s="688" t="e">
        <f>IF(AND(Riesgos!#REF!="Media",Riesgos!#REF!="Leve"),CONCATENATE("R",Riesgos!$A$58),"")</f>
        <v>#REF!</v>
      </c>
      <c r="O26" s="665"/>
      <c r="P26" s="687" t="e">
        <f>IF(AND(Riesgos!#REF!="Media",Riesgos!#REF!="Menor"),CONCATENATE("R",Riesgos!$A$46),"")</f>
        <v>#REF!</v>
      </c>
      <c r="Q26" s="608"/>
      <c r="R26" s="688" t="e">
        <f>IF(AND(Riesgos!#REF!="Media",Riesgos!#REF!="Menor"),CONCATENATE("R",Riesgos!$A$52),"")</f>
        <v>#REF!</v>
      </c>
      <c r="S26" s="608"/>
      <c r="T26" s="688" t="e">
        <f>IF(AND(Riesgos!#REF!="Media",Riesgos!#REF!="Menor"),CONCATENATE("R",Riesgos!$A$58),"")</f>
        <v>#REF!</v>
      </c>
      <c r="U26" s="665"/>
      <c r="V26" s="687" t="e">
        <f>IF(AND(Riesgos!#REF!="Media",Riesgos!#REF!="Moderado"),CONCATENATE("R",Riesgos!$A$46),"")</f>
        <v>#REF!</v>
      </c>
      <c r="W26" s="608"/>
      <c r="X26" s="688" t="e">
        <f>IF(AND(Riesgos!#REF!="Media",Riesgos!#REF!="Moderado"),CONCATENATE("R",Riesgos!$A$52),"")</f>
        <v>#REF!</v>
      </c>
      <c r="Y26" s="608"/>
      <c r="Z26" s="688" t="e">
        <f>IF(AND(Riesgos!#REF!="Media",Riesgos!#REF!="Moderado"),CONCATENATE("R",Riesgos!$A$58),"")</f>
        <v>#REF!</v>
      </c>
      <c r="AA26" s="665"/>
      <c r="AB26" s="666" t="e">
        <f>IF(AND(Riesgos!#REF!="Media",Riesgos!#REF!="Mayor"),CONCATENATE("R",Riesgos!$A$46),"")</f>
        <v>#REF!</v>
      </c>
      <c r="AC26" s="608"/>
      <c r="AD26" s="664" t="e">
        <f>IF(AND(Riesgos!#REF!="Media",Riesgos!#REF!="Mayor"),CONCATENATE("R",Riesgos!$A$52),"")</f>
        <v>#REF!</v>
      </c>
      <c r="AE26" s="608"/>
      <c r="AF26" s="664" t="e">
        <f>IF(AND(Riesgos!#REF!="Media",Riesgos!#REF!="Mayor"),CONCATENATE("R",Riesgos!$A$58),"")</f>
        <v>#REF!</v>
      </c>
      <c r="AG26" s="665"/>
      <c r="AH26" s="667" t="e">
        <f>IF(AND(Riesgos!#REF!="Media",Riesgos!#REF!="Catastrófico"),CONCATENATE("R",Riesgos!$A$46),"")</f>
        <v>#REF!</v>
      </c>
      <c r="AI26" s="608"/>
      <c r="AJ26" s="668" t="e">
        <f>IF(AND(Riesgos!#REF!="Media",Riesgos!#REF!="Catastrófico"),CONCATENATE("R",Riesgos!$A$52),"")</f>
        <v>#REF!</v>
      </c>
      <c r="AK26" s="608"/>
      <c r="AL26" s="668" t="e">
        <f>IF(AND(Riesgos!#REF!="Media",Riesgos!#REF!="Catastrófico"),CONCATENATE("R",Riesgos!$A$58),"")</f>
        <v>#REF!</v>
      </c>
      <c r="AM26" s="665"/>
      <c r="AN26" s="1"/>
      <c r="AO26" s="679"/>
      <c r="AP26" s="564"/>
      <c r="AQ26" s="564"/>
      <c r="AR26" s="564"/>
      <c r="AS26" s="564"/>
      <c r="AT26" s="680"/>
      <c r="AU26" s="1"/>
      <c r="AV26" s="1"/>
      <c r="AW26" s="705"/>
      <c r="AX26" s="564"/>
      <c r="AY26" s="565"/>
      <c r="AZ26" s="576"/>
      <c r="BA26" s="564"/>
      <c r="BB26" s="564"/>
      <c r="BC26" s="564"/>
      <c r="BD26" s="565"/>
      <c r="BE26" s="685"/>
      <c r="BF26" s="608"/>
      <c r="BG26" s="686"/>
      <c r="BH26" s="608"/>
      <c r="BI26" s="686"/>
      <c r="BJ26" s="665"/>
      <c r="BK26" s="685"/>
      <c r="BL26" s="608"/>
      <c r="BM26" s="686"/>
      <c r="BN26" s="608"/>
      <c r="BO26" s="686"/>
      <c r="BP26" s="665"/>
      <c r="BQ26" s="687"/>
      <c r="BR26" s="608"/>
      <c r="BS26" s="688"/>
      <c r="BT26" s="608"/>
      <c r="BU26" s="688"/>
      <c r="BV26" s="665"/>
      <c r="BW26" s="666"/>
      <c r="BX26" s="608"/>
      <c r="BY26" s="664"/>
      <c r="BZ26" s="608"/>
      <c r="CA26" s="664"/>
      <c r="CB26" s="665"/>
      <c r="CC26" s="667"/>
      <c r="CD26" s="608"/>
      <c r="CE26" s="668"/>
      <c r="CF26" s="608"/>
      <c r="CG26" s="668"/>
      <c r="CH26" s="665"/>
      <c r="CI26" s="1"/>
      <c r="CJ26" s="679"/>
      <c r="CK26" s="564"/>
      <c r="CL26" s="564"/>
      <c r="CM26" s="564"/>
      <c r="CN26" s="564"/>
      <c r="CO26" s="680"/>
    </row>
    <row r="27" spans="1:93" ht="15" customHeight="1">
      <c r="A27" s="1"/>
      <c r="B27" s="705"/>
      <c r="C27" s="564"/>
      <c r="D27" s="565"/>
      <c r="E27" s="576"/>
      <c r="F27" s="564"/>
      <c r="G27" s="564"/>
      <c r="H27" s="564"/>
      <c r="I27" s="565"/>
      <c r="J27" s="661"/>
      <c r="K27" s="611"/>
      <c r="L27" s="657"/>
      <c r="M27" s="611"/>
      <c r="N27" s="657"/>
      <c r="O27" s="659"/>
      <c r="P27" s="661"/>
      <c r="Q27" s="611"/>
      <c r="R27" s="657"/>
      <c r="S27" s="611"/>
      <c r="T27" s="657"/>
      <c r="U27" s="659"/>
      <c r="V27" s="661"/>
      <c r="W27" s="611"/>
      <c r="X27" s="657"/>
      <c r="Y27" s="611"/>
      <c r="Z27" s="657"/>
      <c r="AA27" s="659"/>
      <c r="AB27" s="661"/>
      <c r="AC27" s="611"/>
      <c r="AD27" s="657"/>
      <c r="AE27" s="611"/>
      <c r="AF27" s="657"/>
      <c r="AG27" s="659"/>
      <c r="AH27" s="661"/>
      <c r="AI27" s="611"/>
      <c r="AJ27" s="657"/>
      <c r="AK27" s="611"/>
      <c r="AL27" s="657"/>
      <c r="AM27" s="659"/>
      <c r="AN27" s="1"/>
      <c r="AO27" s="679"/>
      <c r="AP27" s="564"/>
      <c r="AQ27" s="564"/>
      <c r="AR27" s="564"/>
      <c r="AS27" s="564"/>
      <c r="AT27" s="680"/>
      <c r="AU27" s="1"/>
      <c r="AV27" s="1"/>
      <c r="AW27" s="705"/>
      <c r="AX27" s="564"/>
      <c r="AY27" s="565"/>
      <c r="AZ27" s="576"/>
      <c r="BA27" s="564"/>
      <c r="BB27" s="564"/>
      <c r="BC27" s="564"/>
      <c r="BD27" s="565"/>
      <c r="BE27" s="661"/>
      <c r="BF27" s="611"/>
      <c r="BG27" s="657"/>
      <c r="BH27" s="611"/>
      <c r="BI27" s="657"/>
      <c r="BJ27" s="659"/>
      <c r="BK27" s="661"/>
      <c r="BL27" s="611"/>
      <c r="BM27" s="657"/>
      <c r="BN27" s="611"/>
      <c r="BO27" s="657"/>
      <c r="BP27" s="659"/>
      <c r="BQ27" s="661"/>
      <c r="BR27" s="611"/>
      <c r="BS27" s="657"/>
      <c r="BT27" s="611"/>
      <c r="BU27" s="657"/>
      <c r="BV27" s="659"/>
      <c r="BW27" s="661"/>
      <c r="BX27" s="611"/>
      <c r="BY27" s="657"/>
      <c r="BZ27" s="611"/>
      <c r="CA27" s="657"/>
      <c r="CB27" s="659"/>
      <c r="CC27" s="661"/>
      <c r="CD27" s="611"/>
      <c r="CE27" s="657"/>
      <c r="CF27" s="611"/>
      <c r="CG27" s="657"/>
      <c r="CH27" s="659"/>
      <c r="CI27" s="1"/>
      <c r="CJ27" s="679"/>
      <c r="CK27" s="564"/>
      <c r="CL27" s="564"/>
      <c r="CM27" s="564"/>
      <c r="CN27" s="564"/>
      <c r="CO27" s="680"/>
    </row>
    <row r="28" spans="1:93" ht="15" customHeight="1">
      <c r="A28" s="1"/>
      <c r="B28" s="705"/>
      <c r="C28" s="564"/>
      <c r="D28" s="565"/>
      <c r="E28" s="576"/>
      <c r="F28" s="564"/>
      <c r="G28" s="564"/>
      <c r="H28" s="564"/>
      <c r="I28" s="565"/>
      <c r="J28" s="687" t="e">
        <f>IF(AND(Riesgos!#REF!="Media",Riesgos!#REF!="Leve"),CONCATENATE("R",Riesgos!$A$65),"")</f>
        <v>#REF!</v>
      </c>
      <c r="K28" s="608"/>
      <c r="L28" s="688" t="e">
        <f>IF(AND(Riesgos!#REF!="Media",Riesgos!#REF!="Leve"),CONCATENATE("R",Riesgos!$A$108),"")</f>
        <v>#REF!</v>
      </c>
      <c r="M28" s="608"/>
      <c r="N28" s="688" t="e">
        <f>IF(AND(Riesgos!#REF!="Media",Riesgos!#REF!="Leve"),CONCATENATE("R",Riesgos!#REF!),"")</f>
        <v>#REF!</v>
      </c>
      <c r="O28" s="665"/>
      <c r="P28" s="687" t="e">
        <f>IF(AND(Riesgos!#REF!="Media",Riesgos!#REF!="Menor"),CONCATENATE("R",Riesgos!$A$65),"")</f>
        <v>#REF!</v>
      </c>
      <c r="Q28" s="608"/>
      <c r="R28" s="688" t="e">
        <f>IF(AND(Riesgos!#REF!="Media",Riesgos!#REF!="Menor"),CONCATENATE("R",Riesgos!$A$108),"")</f>
        <v>#REF!</v>
      </c>
      <c r="S28" s="608"/>
      <c r="T28" s="688" t="e">
        <f>IF(AND(Riesgos!#REF!="Media",Riesgos!#REF!="Menor"),CONCATENATE("R",Riesgos!#REF!),"")</f>
        <v>#REF!</v>
      </c>
      <c r="U28" s="665"/>
      <c r="V28" s="687" t="e">
        <f>IF(AND(Riesgos!#REF!="Media",Riesgos!#REF!="Moderado"),CONCATENATE("R",Riesgos!$A$65),"")</f>
        <v>#REF!</v>
      </c>
      <c r="W28" s="608"/>
      <c r="X28" s="688" t="e">
        <f>IF(AND(Riesgos!#REF!="Media",Riesgos!#REF!="Moderado"),CONCATENATE("R",Riesgos!$A$108),"")</f>
        <v>#REF!</v>
      </c>
      <c r="Y28" s="608"/>
      <c r="Z28" s="688" t="e">
        <f>IF(AND(Riesgos!#REF!="Media",Riesgos!#REF!="Moderado"),CONCATENATE("R",Riesgos!#REF!),"")</f>
        <v>#REF!</v>
      </c>
      <c r="AA28" s="665"/>
      <c r="AB28" s="666" t="e">
        <f>IF(AND(Riesgos!#REF!="Media",Riesgos!#REF!="Mayor"),CONCATENATE("R",Riesgos!$A$65),"")</f>
        <v>#REF!</v>
      </c>
      <c r="AC28" s="608"/>
      <c r="AD28" s="664" t="e">
        <f>IF(AND(Riesgos!#REF!="Media",Riesgos!#REF!="Mayor"),CONCATENATE("R",Riesgos!$A$108),"")</f>
        <v>#REF!</v>
      </c>
      <c r="AE28" s="608"/>
      <c r="AF28" s="664" t="e">
        <f>IF(AND(Riesgos!#REF!="Media",Riesgos!#REF!="Mayor"),CONCATENATE("R",Riesgos!#REF!),"")</f>
        <v>#REF!</v>
      </c>
      <c r="AG28" s="665"/>
      <c r="AH28" s="667" t="e">
        <f>IF(AND(Riesgos!#REF!="Media",Riesgos!#REF!="Catastrófico"),CONCATENATE("R",Riesgos!$A$65),"")</f>
        <v>#REF!</v>
      </c>
      <c r="AI28" s="608"/>
      <c r="AJ28" s="668" t="e">
        <f>IF(AND(Riesgos!#REF!="Media",Riesgos!#REF!="Catastrófico"),CONCATENATE("R",Riesgos!$A$108),"")</f>
        <v>#REF!</v>
      </c>
      <c r="AK28" s="608"/>
      <c r="AL28" s="668" t="e">
        <f>IF(AND(Riesgos!#REF!="Media",Riesgos!#REF!="Catastrófico"),CONCATENATE("R",Riesgos!#REF!),"")</f>
        <v>#REF!</v>
      </c>
      <c r="AM28" s="665"/>
      <c r="AN28" s="1"/>
      <c r="AO28" s="679"/>
      <c r="AP28" s="564"/>
      <c r="AQ28" s="564"/>
      <c r="AR28" s="564"/>
      <c r="AS28" s="564"/>
      <c r="AT28" s="680"/>
      <c r="AU28" s="1"/>
      <c r="AV28" s="1"/>
      <c r="AW28" s="705"/>
      <c r="AX28" s="564"/>
      <c r="AY28" s="565"/>
      <c r="AZ28" s="576"/>
      <c r="BA28" s="564"/>
      <c r="BB28" s="564"/>
      <c r="BC28" s="564"/>
      <c r="BD28" s="565"/>
      <c r="BE28" s="685"/>
      <c r="BF28" s="608"/>
      <c r="BG28" s="686"/>
      <c r="BH28" s="608"/>
      <c r="BI28" s="686"/>
      <c r="BJ28" s="665"/>
      <c r="BK28" s="685"/>
      <c r="BL28" s="608"/>
      <c r="BM28" s="686"/>
      <c r="BN28" s="608"/>
      <c r="BO28" s="686"/>
      <c r="BP28" s="665"/>
      <c r="BQ28" s="687"/>
      <c r="BR28" s="608"/>
      <c r="BS28" s="688"/>
      <c r="BT28" s="608"/>
      <c r="BU28" s="688"/>
      <c r="BV28" s="665"/>
      <c r="BW28" s="666"/>
      <c r="BX28" s="608"/>
      <c r="BY28" s="664"/>
      <c r="BZ28" s="608"/>
      <c r="CA28" s="664"/>
      <c r="CB28" s="665"/>
      <c r="CC28" s="667"/>
      <c r="CD28" s="608"/>
      <c r="CE28" s="668"/>
      <c r="CF28" s="608"/>
      <c r="CG28" s="668"/>
      <c r="CH28" s="665"/>
      <c r="CI28" s="1"/>
      <c r="CJ28" s="679"/>
      <c r="CK28" s="564"/>
      <c r="CL28" s="564"/>
      <c r="CM28" s="564"/>
      <c r="CN28" s="564"/>
      <c r="CO28" s="680"/>
    </row>
    <row r="29" spans="1:93" ht="15.75" customHeight="1">
      <c r="A29" s="1"/>
      <c r="B29" s="705"/>
      <c r="C29" s="564"/>
      <c r="D29" s="565"/>
      <c r="E29" s="671"/>
      <c r="F29" s="696"/>
      <c r="G29" s="696"/>
      <c r="H29" s="696"/>
      <c r="I29" s="684"/>
      <c r="J29" s="661"/>
      <c r="K29" s="611"/>
      <c r="L29" s="657"/>
      <c r="M29" s="611"/>
      <c r="N29" s="657"/>
      <c r="O29" s="659"/>
      <c r="P29" s="671"/>
      <c r="Q29" s="672"/>
      <c r="R29" s="673"/>
      <c r="S29" s="672"/>
      <c r="T29" s="673"/>
      <c r="U29" s="684"/>
      <c r="V29" s="671"/>
      <c r="W29" s="672"/>
      <c r="X29" s="673"/>
      <c r="Y29" s="672"/>
      <c r="Z29" s="673"/>
      <c r="AA29" s="684"/>
      <c r="AB29" s="671"/>
      <c r="AC29" s="672"/>
      <c r="AD29" s="673"/>
      <c r="AE29" s="672"/>
      <c r="AF29" s="673"/>
      <c r="AG29" s="684"/>
      <c r="AH29" s="671"/>
      <c r="AI29" s="672"/>
      <c r="AJ29" s="673"/>
      <c r="AK29" s="672"/>
      <c r="AL29" s="673"/>
      <c r="AM29" s="684"/>
      <c r="AN29" s="1"/>
      <c r="AO29" s="681"/>
      <c r="AP29" s="682"/>
      <c r="AQ29" s="682"/>
      <c r="AR29" s="682"/>
      <c r="AS29" s="682"/>
      <c r="AT29" s="683"/>
      <c r="AU29" s="1"/>
      <c r="AV29" s="1"/>
      <c r="AW29" s="705"/>
      <c r="AX29" s="564"/>
      <c r="AY29" s="565"/>
      <c r="AZ29" s="671"/>
      <c r="BA29" s="696"/>
      <c r="BB29" s="696"/>
      <c r="BC29" s="696"/>
      <c r="BD29" s="684"/>
      <c r="BE29" s="661"/>
      <c r="BF29" s="611"/>
      <c r="BG29" s="657"/>
      <c r="BH29" s="611"/>
      <c r="BI29" s="657"/>
      <c r="BJ29" s="659"/>
      <c r="BK29" s="671"/>
      <c r="BL29" s="672"/>
      <c r="BM29" s="673"/>
      <c r="BN29" s="672"/>
      <c r="BO29" s="673"/>
      <c r="BP29" s="684"/>
      <c r="BQ29" s="671"/>
      <c r="BR29" s="672"/>
      <c r="BS29" s="673"/>
      <c r="BT29" s="672"/>
      <c r="BU29" s="673"/>
      <c r="BV29" s="684"/>
      <c r="BW29" s="671"/>
      <c r="BX29" s="672"/>
      <c r="BY29" s="673"/>
      <c r="BZ29" s="672"/>
      <c r="CA29" s="673"/>
      <c r="CB29" s="684"/>
      <c r="CC29" s="671"/>
      <c r="CD29" s="672"/>
      <c r="CE29" s="673"/>
      <c r="CF29" s="672"/>
      <c r="CG29" s="673"/>
      <c r="CH29" s="684"/>
      <c r="CI29" s="1"/>
      <c r="CJ29" s="681"/>
      <c r="CK29" s="682"/>
      <c r="CL29" s="682"/>
      <c r="CM29" s="682"/>
      <c r="CN29" s="682"/>
      <c r="CO29" s="683"/>
    </row>
    <row r="30" spans="1:93" ht="15" customHeight="1">
      <c r="A30" s="1"/>
      <c r="B30" s="705"/>
      <c r="C30" s="564"/>
      <c r="D30" s="565"/>
      <c r="E30" s="694" t="s">
        <v>1048</v>
      </c>
      <c r="F30" s="695"/>
      <c r="G30" s="695"/>
      <c r="H30" s="695"/>
      <c r="I30" s="695"/>
      <c r="J30" s="699" t="e">
        <f>IF(AND(Riesgos!#REF!="Baja",Riesgos!#REF!="Leve"),CONCATENATE("R",Riesgos!$A$7),"")</f>
        <v>#REF!</v>
      </c>
      <c r="K30" s="656"/>
      <c r="L30" s="700" t="e">
        <f>IF(AND(Riesgos!#REF!="Baja",Riesgos!#REF!="Leve"),CONCATENATE("R",Riesgos!$A$14),"")</f>
        <v>#REF!</v>
      </c>
      <c r="M30" s="656"/>
      <c r="N30" s="700" t="e">
        <f>IF(AND(Riesgos!#REF!="Baja",Riesgos!#REF!="Leve"),CONCATENATE("R",Riesgos!$A$21),"")</f>
        <v>#REF!</v>
      </c>
      <c r="O30" s="658"/>
      <c r="P30" s="689" t="e">
        <f>IF(AND(Riesgos!#REF!="Baja",Riesgos!#REF!="Menor"),CONCATENATE("R",Riesgos!$A$7),"")</f>
        <v>#REF!</v>
      </c>
      <c r="Q30" s="656"/>
      <c r="R30" s="689" t="e">
        <f>IF(AND(Riesgos!#REF!="Baja",Riesgos!#REF!="Menor"),CONCATENATE("R",Riesgos!$A$14),"")</f>
        <v>#REF!</v>
      </c>
      <c r="S30" s="656"/>
      <c r="T30" s="689" t="e">
        <f>IF(AND(Riesgos!#REF!="Baja",Riesgos!#REF!="Menor"),CONCATENATE("R",Riesgos!$A$21),"")</f>
        <v>#REF!</v>
      </c>
      <c r="U30" s="658"/>
      <c r="V30" s="693" t="e">
        <f>IF(AND(Riesgos!#REF!="Baja",Riesgos!#REF!="Moderado"),CONCATENATE("R",Riesgos!$A$7),"")</f>
        <v>#REF!</v>
      </c>
      <c r="W30" s="656"/>
      <c r="X30" s="689" t="e">
        <f>IF(AND(Riesgos!#REF!="Baja",Riesgos!#REF!="Moderado"),CONCATENATE("R",Riesgos!$A$14),"")</f>
        <v>#REF!</v>
      </c>
      <c r="Y30" s="656"/>
      <c r="Z30" s="689" t="e">
        <f>IF(AND(Riesgos!#REF!="Baja",Riesgos!#REF!="Moderado"),CONCATENATE("R",Riesgos!$A$21),"")</f>
        <v>#REF!</v>
      </c>
      <c r="AA30" s="658"/>
      <c r="AB30" s="660" t="e">
        <f>IF(AND(Riesgos!#REF!="Baja",Riesgos!#REF!="Mayor"),CONCATENATE("R",Riesgos!$A$7),"")</f>
        <v>#REF!</v>
      </c>
      <c r="AC30" s="656"/>
      <c r="AD30" s="655" t="e">
        <f>IF(AND(Riesgos!#REF!="Baja",Riesgos!#REF!="Mayor"),CONCATENATE("R",Riesgos!$A$14),"")</f>
        <v>#REF!</v>
      </c>
      <c r="AE30" s="656"/>
      <c r="AF30" s="655" t="e">
        <f>IF(AND(Riesgos!#REF!="Baja",Riesgos!#REF!="Mayor"),CONCATENATE("R",Riesgos!$A$21),"")</f>
        <v>#REF!</v>
      </c>
      <c r="AG30" s="658"/>
      <c r="AH30" s="662" t="e">
        <f>IF(AND(Riesgos!#REF!="Baja",Riesgos!#REF!="Catastrófico"),CONCATENATE("R",Riesgos!$A$7),"")</f>
        <v>#REF!</v>
      </c>
      <c r="AI30" s="656"/>
      <c r="AJ30" s="663" t="e">
        <f>IF(AND(Riesgos!#REF!="Baja",Riesgos!#REF!="Catastrófico"),CONCATENATE("R",Riesgos!$A$14),"")</f>
        <v>#REF!</v>
      </c>
      <c r="AK30" s="656"/>
      <c r="AL30" s="663" t="e">
        <f>IF(AND(Riesgos!#REF!="Baja",Riesgos!#REF!="Catastrófico"),CONCATENATE("R",Riesgos!$A$21),"")</f>
        <v>#REF!</v>
      </c>
      <c r="AM30" s="658"/>
      <c r="AN30" s="1"/>
      <c r="AO30" s="698" t="s">
        <v>1034</v>
      </c>
      <c r="AP30" s="677"/>
      <c r="AQ30" s="677"/>
      <c r="AR30" s="677"/>
      <c r="AS30" s="677"/>
      <c r="AT30" s="678"/>
      <c r="AU30" s="1"/>
      <c r="AV30" s="1"/>
      <c r="AW30" s="705"/>
      <c r="AX30" s="564"/>
      <c r="AY30" s="565"/>
      <c r="AZ30" s="694" t="s">
        <v>1013</v>
      </c>
      <c r="BA30" s="695"/>
      <c r="BB30" s="695"/>
      <c r="BC30" s="695"/>
      <c r="BD30" s="695"/>
      <c r="BE30" s="691"/>
      <c r="BF30" s="656"/>
      <c r="BG30" s="692"/>
      <c r="BH30" s="656"/>
      <c r="BI30" s="692"/>
      <c r="BJ30" s="658"/>
      <c r="BK30" s="692"/>
      <c r="BL30" s="656"/>
      <c r="BM30" s="692"/>
      <c r="BN30" s="656"/>
      <c r="BO30" s="692"/>
      <c r="BP30" s="658"/>
      <c r="BQ30" s="699"/>
      <c r="BR30" s="656"/>
      <c r="BS30" s="700"/>
      <c r="BT30" s="656"/>
      <c r="BU30" s="700"/>
      <c r="BV30" s="658"/>
      <c r="BW30" s="693"/>
      <c r="BX30" s="656"/>
      <c r="BY30" s="689"/>
      <c r="BZ30" s="656"/>
      <c r="CA30" s="689"/>
      <c r="CB30" s="658"/>
      <c r="CC30" s="660"/>
      <c r="CD30" s="656"/>
      <c r="CE30" s="655"/>
      <c r="CF30" s="656"/>
      <c r="CG30" s="655"/>
      <c r="CH30" s="658"/>
      <c r="CI30" s="1"/>
      <c r="CJ30" s="698" t="s">
        <v>1034</v>
      </c>
      <c r="CK30" s="677"/>
      <c r="CL30" s="677"/>
      <c r="CM30" s="677"/>
      <c r="CN30" s="677"/>
      <c r="CO30" s="678"/>
    </row>
    <row r="31" spans="1:93" ht="15" customHeight="1">
      <c r="A31" s="1"/>
      <c r="B31" s="705"/>
      <c r="C31" s="564"/>
      <c r="D31" s="565"/>
      <c r="E31" s="576"/>
      <c r="F31" s="564"/>
      <c r="G31" s="564"/>
      <c r="H31" s="564"/>
      <c r="I31" s="564"/>
      <c r="J31" s="661"/>
      <c r="K31" s="611"/>
      <c r="L31" s="657"/>
      <c r="M31" s="611"/>
      <c r="N31" s="657"/>
      <c r="O31" s="659"/>
      <c r="P31" s="657"/>
      <c r="Q31" s="611"/>
      <c r="R31" s="657"/>
      <c r="S31" s="611"/>
      <c r="T31" s="657"/>
      <c r="U31" s="659"/>
      <c r="V31" s="661"/>
      <c r="W31" s="611"/>
      <c r="X31" s="657"/>
      <c r="Y31" s="611"/>
      <c r="Z31" s="657"/>
      <c r="AA31" s="659"/>
      <c r="AB31" s="661"/>
      <c r="AC31" s="611"/>
      <c r="AD31" s="657"/>
      <c r="AE31" s="611"/>
      <c r="AF31" s="657"/>
      <c r="AG31" s="659"/>
      <c r="AH31" s="661"/>
      <c r="AI31" s="611"/>
      <c r="AJ31" s="657"/>
      <c r="AK31" s="611"/>
      <c r="AL31" s="657"/>
      <c r="AM31" s="659"/>
      <c r="AN31" s="1"/>
      <c r="AO31" s="679"/>
      <c r="AP31" s="564"/>
      <c r="AQ31" s="564"/>
      <c r="AR31" s="564"/>
      <c r="AS31" s="564"/>
      <c r="AT31" s="680"/>
      <c r="AU31" s="1"/>
      <c r="AV31" s="1"/>
      <c r="AW31" s="705"/>
      <c r="AX31" s="564"/>
      <c r="AY31" s="565"/>
      <c r="AZ31" s="576"/>
      <c r="BA31" s="564"/>
      <c r="BB31" s="564"/>
      <c r="BC31" s="564"/>
      <c r="BD31" s="564"/>
      <c r="BE31" s="661"/>
      <c r="BF31" s="611"/>
      <c r="BG31" s="657"/>
      <c r="BH31" s="611"/>
      <c r="BI31" s="657"/>
      <c r="BJ31" s="659"/>
      <c r="BK31" s="657"/>
      <c r="BL31" s="611"/>
      <c r="BM31" s="657"/>
      <c r="BN31" s="611"/>
      <c r="BO31" s="657"/>
      <c r="BP31" s="659"/>
      <c r="BQ31" s="661"/>
      <c r="BR31" s="611"/>
      <c r="BS31" s="657"/>
      <c r="BT31" s="611"/>
      <c r="BU31" s="657"/>
      <c r="BV31" s="659"/>
      <c r="BW31" s="661"/>
      <c r="BX31" s="611"/>
      <c r="BY31" s="657"/>
      <c r="BZ31" s="611"/>
      <c r="CA31" s="657"/>
      <c r="CB31" s="659"/>
      <c r="CC31" s="661"/>
      <c r="CD31" s="611"/>
      <c r="CE31" s="657"/>
      <c r="CF31" s="611"/>
      <c r="CG31" s="657"/>
      <c r="CH31" s="659"/>
      <c r="CI31" s="1"/>
      <c r="CJ31" s="679"/>
      <c r="CK31" s="564"/>
      <c r="CL31" s="564"/>
      <c r="CM31" s="564"/>
      <c r="CN31" s="564"/>
      <c r="CO31" s="680"/>
    </row>
    <row r="32" spans="1:93" ht="15" customHeight="1">
      <c r="A32" s="1"/>
      <c r="B32" s="705"/>
      <c r="C32" s="564"/>
      <c r="D32" s="565"/>
      <c r="E32" s="576"/>
      <c r="F32" s="564"/>
      <c r="G32" s="564"/>
      <c r="H32" s="564"/>
      <c r="I32" s="564"/>
      <c r="J32" s="701" t="e">
        <f>IF(AND(Riesgos!#REF!="Baja",Riesgos!#REF!="Leve"),CONCATENATE("R",Riesgos!$A$27),"")</f>
        <v>#REF!</v>
      </c>
      <c r="K32" s="608"/>
      <c r="L32" s="702" t="e">
        <f>IF(AND(Riesgos!#REF!="Baja",Riesgos!#REF!="Leve"),CONCATENATE("R",Riesgos!$A$33),"")</f>
        <v>#REF!</v>
      </c>
      <c r="M32" s="608"/>
      <c r="N32" s="702" t="e">
        <f>IF(AND(Riesgos!#REF!="Baja",Riesgos!#REF!="Leve"),CONCATENATE("R",Riesgos!$A$39),"")</f>
        <v>#REF!</v>
      </c>
      <c r="O32" s="665"/>
      <c r="P32" s="688" t="e">
        <f>IF(AND(Riesgos!#REF!="Baja",Riesgos!#REF!="Menor"),CONCATENATE("R",Riesgos!$A$27),"")</f>
        <v>#REF!</v>
      </c>
      <c r="Q32" s="608"/>
      <c r="R32" s="688" t="e">
        <f>IF(AND(Riesgos!#REF!="Baja",Riesgos!#REF!="Menor"),CONCATENATE("R",Riesgos!$A$33),"")</f>
        <v>#REF!</v>
      </c>
      <c r="S32" s="608"/>
      <c r="T32" s="688" t="e">
        <f>IF(AND(Riesgos!#REF!="Baja",Riesgos!#REF!="Menor"),CONCATENATE("R",Riesgos!$A$39),"")</f>
        <v>#REF!</v>
      </c>
      <c r="U32" s="665"/>
      <c r="V32" s="687" t="e">
        <f>IF(AND(Riesgos!#REF!="Baja",Riesgos!#REF!="Moderado"),CONCATENATE("R",Riesgos!$A$27),"")</f>
        <v>#REF!</v>
      </c>
      <c r="W32" s="608"/>
      <c r="X32" s="688" t="e">
        <f>IF(AND(Riesgos!#REF!="Baja",Riesgos!#REF!="Moderado"),CONCATENATE("R",Riesgos!$A$33),"")</f>
        <v>#REF!</v>
      </c>
      <c r="Y32" s="608"/>
      <c r="Z32" s="688" t="e">
        <f>IF(AND(Riesgos!#REF!="Baja",Riesgos!#REF!="Moderado"),CONCATENATE("R",Riesgos!$A$39),"")</f>
        <v>#REF!</v>
      </c>
      <c r="AA32" s="665"/>
      <c r="AB32" s="666" t="e">
        <f>IF(AND(Riesgos!#REF!="Baja",Riesgos!#REF!="Mayor"),CONCATENATE("R",Riesgos!$A$27),"")</f>
        <v>#REF!</v>
      </c>
      <c r="AC32" s="608"/>
      <c r="AD32" s="664" t="e">
        <f>IF(AND(Riesgos!#REF!="Baja",Riesgos!#REF!="Mayor"),CONCATENATE("R",Riesgos!$A$33),"")</f>
        <v>#REF!</v>
      </c>
      <c r="AE32" s="608"/>
      <c r="AF32" s="664" t="e">
        <f>IF(AND(Riesgos!#REF!="Baja",Riesgos!#REF!="Mayor"),CONCATENATE("R",Riesgos!$A$39),"")</f>
        <v>#REF!</v>
      </c>
      <c r="AG32" s="665"/>
      <c r="AH32" s="667" t="e">
        <f>IF(AND(Riesgos!#REF!="Baja",Riesgos!#REF!="Catastrófico"),CONCATENATE("R",Riesgos!$A$27),"")</f>
        <v>#REF!</v>
      </c>
      <c r="AI32" s="608"/>
      <c r="AJ32" s="668" t="e">
        <f>IF(AND(Riesgos!#REF!="Baja",Riesgos!#REF!="Catastrófico"),CONCATENATE("R",Riesgos!$A$33),"")</f>
        <v>#REF!</v>
      </c>
      <c r="AK32" s="608"/>
      <c r="AL32" s="668" t="e">
        <f>IF(AND(Riesgos!#REF!="Baja",Riesgos!#REF!="Catastrófico"),CONCATENATE("R",Riesgos!$A$39),"")</f>
        <v>#REF!</v>
      </c>
      <c r="AM32" s="665"/>
      <c r="AN32" s="1"/>
      <c r="AO32" s="679"/>
      <c r="AP32" s="564"/>
      <c r="AQ32" s="564"/>
      <c r="AR32" s="564"/>
      <c r="AS32" s="564"/>
      <c r="AT32" s="680"/>
      <c r="AU32" s="1"/>
      <c r="AV32" s="1"/>
      <c r="AW32" s="705"/>
      <c r="AX32" s="564"/>
      <c r="AY32" s="565"/>
      <c r="AZ32" s="576"/>
      <c r="BA32" s="564"/>
      <c r="BB32" s="564"/>
      <c r="BC32" s="564"/>
      <c r="BD32" s="564"/>
      <c r="BE32" s="685"/>
      <c r="BF32" s="608"/>
      <c r="BG32" s="686"/>
      <c r="BH32" s="608"/>
      <c r="BI32" s="686"/>
      <c r="BJ32" s="665"/>
      <c r="BK32" s="686"/>
      <c r="BL32" s="608"/>
      <c r="BM32" s="686"/>
      <c r="BN32" s="608"/>
      <c r="BO32" s="686"/>
      <c r="BP32" s="665"/>
      <c r="BQ32" s="701"/>
      <c r="BR32" s="608"/>
      <c r="BS32" s="702"/>
      <c r="BT32" s="608"/>
      <c r="BU32" s="702"/>
      <c r="BV32" s="665"/>
      <c r="BW32" s="687"/>
      <c r="BX32" s="608"/>
      <c r="BY32" s="688"/>
      <c r="BZ32" s="608"/>
      <c r="CA32" s="688"/>
      <c r="CB32" s="665"/>
      <c r="CC32" s="666"/>
      <c r="CD32" s="608"/>
      <c r="CE32" s="664"/>
      <c r="CF32" s="608"/>
      <c r="CG32" s="664"/>
      <c r="CH32" s="665"/>
      <c r="CI32" s="1"/>
      <c r="CJ32" s="679"/>
      <c r="CK32" s="564"/>
      <c r="CL32" s="564"/>
      <c r="CM32" s="564"/>
      <c r="CN32" s="564"/>
      <c r="CO32" s="680"/>
    </row>
    <row r="33" spans="1:93" ht="15" customHeight="1">
      <c r="A33" s="1"/>
      <c r="B33" s="705"/>
      <c r="C33" s="564"/>
      <c r="D33" s="565"/>
      <c r="E33" s="576"/>
      <c r="F33" s="564"/>
      <c r="G33" s="564"/>
      <c r="H33" s="564"/>
      <c r="I33" s="564"/>
      <c r="J33" s="661"/>
      <c r="K33" s="611"/>
      <c r="L33" s="657"/>
      <c r="M33" s="611"/>
      <c r="N33" s="657"/>
      <c r="O33" s="659"/>
      <c r="P33" s="657"/>
      <c r="Q33" s="611"/>
      <c r="R33" s="657"/>
      <c r="S33" s="611"/>
      <c r="T33" s="657"/>
      <c r="U33" s="659"/>
      <c r="V33" s="661"/>
      <c r="W33" s="611"/>
      <c r="X33" s="657"/>
      <c r="Y33" s="611"/>
      <c r="Z33" s="657"/>
      <c r="AA33" s="659"/>
      <c r="AB33" s="661"/>
      <c r="AC33" s="611"/>
      <c r="AD33" s="657"/>
      <c r="AE33" s="611"/>
      <c r="AF33" s="657"/>
      <c r="AG33" s="659"/>
      <c r="AH33" s="661"/>
      <c r="AI33" s="611"/>
      <c r="AJ33" s="657"/>
      <c r="AK33" s="611"/>
      <c r="AL33" s="657"/>
      <c r="AM33" s="659"/>
      <c r="AN33" s="1"/>
      <c r="AO33" s="679"/>
      <c r="AP33" s="564"/>
      <c r="AQ33" s="564"/>
      <c r="AR33" s="564"/>
      <c r="AS33" s="564"/>
      <c r="AT33" s="680"/>
      <c r="AU33" s="1"/>
      <c r="AV33" s="1"/>
      <c r="AW33" s="705"/>
      <c r="AX33" s="564"/>
      <c r="AY33" s="565"/>
      <c r="AZ33" s="576"/>
      <c r="BA33" s="564"/>
      <c r="BB33" s="564"/>
      <c r="BC33" s="564"/>
      <c r="BD33" s="564"/>
      <c r="BE33" s="661"/>
      <c r="BF33" s="611"/>
      <c r="BG33" s="657"/>
      <c r="BH33" s="611"/>
      <c r="BI33" s="657"/>
      <c r="BJ33" s="659"/>
      <c r="BK33" s="657"/>
      <c r="BL33" s="611"/>
      <c r="BM33" s="657"/>
      <c r="BN33" s="611"/>
      <c r="BO33" s="657"/>
      <c r="BP33" s="659"/>
      <c r="BQ33" s="661"/>
      <c r="BR33" s="611"/>
      <c r="BS33" s="657"/>
      <c r="BT33" s="611"/>
      <c r="BU33" s="657"/>
      <c r="BV33" s="659"/>
      <c r="BW33" s="661"/>
      <c r="BX33" s="611"/>
      <c r="BY33" s="657"/>
      <c r="BZ33" s="611"/>
      <c r="CA33" s="657"/>
      <c r="CB33" s="659"/>
      <c r="CC33" s="661"/>
      <c r="CD33" s="611"/>
      <c r="CE33" s="657"/>
      <c r="CF33" s="611"/>
      <c r="CG33" s="657"/>
      <c r="CH33" s="659"/>
      <c r="CI33" s="1"/>
      <c r="CJ33" s="679"/>
      <c r="CK33" s="564"/>
      <c r="CL33" s="564"/>
      <c r="CM33" s="564"/>
      <c r="CN33" s="564"/>
      <c r="CO33" s="680"/>
    </row>
    <row r="34" spans="1:93" ht="15" customHeight="1">
      <c r="A34" s="1"/>
      <c r="B34" s="705"/>
      <c r="C34" s="564"/>
      <c r="D34" s="565"/>
      <c r="E34" s="576"/>
      <c r="F34" s="564"/>
      <c r="G34" s="564"/>
      <c r="H34" s="564"/>
      <c r="I34" s="564"/>
      <c r="J34" s="701" t="e">
        <f>IF(AND(Riesgos!#REF!="Baja",Riesgos!#REF!="Leve"),CONCATENATE("R",Riesgos!$A$46),"")</f>
        <v>#REF!</v>
      </c>
      <c r="K34" s="608"/>
      <c r="L34" s="702" t="e">
        <f>IF(AND(Riesgos!#REF!="Baja",Riesgos!#REF!="Leve"),CONCATENATE("R",Riesgos!$A$52),"")</f>
        <v>#REF!</v>
      </c>
      <c r="M34" s="608"/>
      <c r="N34" s="702" t="e">
        <f>IF(AND(Riesgos!#REF!="Baja",Riesgos!#REF!="Leve"),CONCATENATE("R",Riesgos!$A$58),"")</f>
        <v>#REF!</v>
      </c>
      <c r="O34" s="665"/>
      <c r="P34" s="688" t="e">
        <f>IF(AND(Riesgos!#REF!="Baja",Riesgos!#REF!="Menor"),CONCATENATE("R",Riesgos!$A$46),"")</f>
        <v>#REF!</v>
      </c>
      <c r="Q34" s="608"/>
      <c r="R34" s="688" t="e">
        <f>IF(AND(Riesgos!#REF!="Baja",Riesgos!#REF!="Menor"),CONCATENATE("R",Riesgos!$A$52),"")</f>
        <v>#REF!</v>
      </c>
      <c r="S34" s="608"/>
      <c r="T34" s="688" t="e">
        <f>IF(AND(Riesgos!#REF!="Baja",Riesgos!#REF!="Menor"),CONCATENATE("R",Riesgos!$A$58),"")</f>
        <v>#REF!</v>
      </c>
      <c r="U34" s="665"/>
      <c r="V34" s="687" t="e">
        <f>IF(AND(Riesgos!#REF!="Baja",Riesgos!#REF!="Moderado"),CONCATENATE("R",Riesgos!$A$46),"")</f>
        <v>#REF!</v>
      </c>
      <c r="W34" s="608"/>
      <c r="X34" s="688" t="e">
        <f>IF(AND(Riesgos!#REF!="Baja",Riesgos!#REF!="Moderado"),CONCATENATE("R",Riesgos!$A$52),"")</f>
        <v>#REF!</v>
      </c>
      <c r="Y34" s="608"/>
      <c r="Z34" s="688" t="e">
        <f>IF(AND(Riesgos!#REF!="Baja",Riesgos!#REF!="Moderado"),CONCATENATE("R",Riesgos!$A$58),"")</f>
        <v>#REF!</v>
      </c>
      <c r="AA34" s="665"/>
      <c r="AB34" s="666" t="e">
        <f>IF(AND(Riesgos!#REF!="Baja",Riesgos!#REF!="Mayor"),CONCATENATE("R",Riesgos!$A$46),"")</f>
        <v>#REF!</v>
      </c>
      <c r="AC34" s="608"/>
      <c r="AD34" s="664" t="e">
        <f>IF(AND(Riesgos!#REF!="Baja",Riesgos!#REF!="Mayor"),CONCATENATE("R",Riesgos!$A$52),"")</f>
        <v>#REF!</v>
      </c>
      <c r="AE34" s="608"/>
      <c r="AF34" s="664" t="e">
        <f>IF(AND(Riesgos!#REF!="Baja",Riesgos!#REF!="Mayor"),CONCATENATE("R",Riesgos!$A$58),"")</f>
        <v>#REF!</v>
      </c>
      <c r="AG34" s="665"/>
      <c r="AH34" s="667" t="e">
        <f>IF(AND(Riesgos!#REF!="Baja",Riesgos!#REF!="Catastrófico"),CONCATENATE("R",Riesgos!$A$46),"")</f>
        <v>#REF!</v>
      </c>
      <c r="AI34" s="608"/>
      <c r="AJ34" s="668" t="e">
        <f>IF(AND(Riesgos!#REF!="Baja",Riesgos!#REF!="Catastrófico"),CONCATENATE("R",Riesgos!$A$52),"")</f>
        <v>#REF!</v>
      </c>
      <c r="AK34" s="608"/>
      <c r="AL34" s="668" t="e">
        <f>IF(AND(Riesgos!#REF!="Baja",Riesgos!#REF!="Catastrófico"),CONCATENATE("R",Riesgos!$A$58),"")</f>
        <v>#REF!</v>
      </c>
      <c r="AM34" s="665"/>
      <c r="AN34" s="1"/>
      <c r="AO34" s="679"/>
      <c r="AP34" s="564"/>
      <c r="AQ34" s="564"/>
      <c r="AR34" s="564"/>
      <c r="AS34" s="564"/>
      <c r="AT34" s="680"/>
      <c r="AU34" s="1"/>
      <c r="AV34" s="1"/>
      <c r="AW34" s="705"/>
      <c r="AX34" s="564"/>
      <c r="AY34" s="565"/>
      <c r="AZ34" s="576"/>
      <c r="BA34" s="564"/>
      <c r="BB34" s="564"/>
      <c r="BC34" s="564"/>
      <c r="BD34" s="564"/>
      <c r="BE34" s="685"/>
      <c r="BF34" s="608"/>
      <c r="BG34" s="686"/>
      <c r="BH34" s="608"/>
      <c r="BI34" s="686"/>
      <c r="BJ34" s="665"/>
      <c r="BK34" s="686"/>
      <c r="BL34" s="608"/>
      <c r="BM34" s="686"/>
      <c r="BN34" s="608"/>
      <c r="BO34" s="686"/>
      <c r="BP34" s="665"/>
      <c r="BQ34" s="701"/>
      <c r="BR34" s="608"/>
      <c r="BS34" s="702"/>
      <c r="BT34" s="608"/>
      <c r="BU34" s="702"/>
      <c r="BV34" s="665"/>
      <c r="BW34" s="687"/>
      <c r="BX34" s="608"/>
      <c r="BY34" s="688"/>
      <c r="BZ34" s="608"/>
      <c r="CA34" s="688"/>
      <c r="CB34" s="665"/>
      <c r="CC34" s="666"/>
      <c r="CD34" s="608"/>
      <c r="CE34" s="664"/>
      <c r="CF34" s="608"/>
      <c r="CG34" s="664"/>
      <c r="CH34" s="665"/>
      <c r="CI34" s="1"/>
      <c r="CJ34" s="679"/>
      <c r="CK34" s="564"/>
      <c r="CL34" s="564"/>
      <c r="CM34" s="564"/>
      <c r="CN34" s="564"/>
      <c r="CO34" s="680"/>
    </row>
    <row r="35" spans="1:93" ht="15" customHeight="1">
      <c r="A35" s="1"/>
      <c r="B35" s="705"/>
      <c r="C35" s="564"/>
      <c r="D35" s="565"/>
      <c r="E35" s="576"/>
      <c r="F35" s="564"/>
      <c r="G35" s="564"/>
      <c r="H35" s="564"/>
      <c r="I35" s="564"/>
      <c r="J35" s="661"/>
      <c r="K35" s="611"/>
      <c r="L35" s="657"/>
      <c r="M35" s="611"/>
      <c r="N35" s="657"/>
      <c r="O35" s="659"/>
      <c r="P35" s="657"/>
      <c r="Q35" s="611"/>
      <c r="R35" s="657"/>
      <c r="S35" s="611"/>
      <c r="T35" s="657"/>
      <c r="U35" s="659"/>
      <c r="V35" s="661"/>
      <c r="W35" s="611"/>
      <c r="X35" s="657"/>
      <c r="Y35" s="611"/>
      <c r="Z35" s="657"/>
      <c r="AA35" s="659"/>
      <c r="AB35" s="661"/>
      <c r="AC35" s="611"/>
      <c r="AD35" s="657"/>
      <c r="AE35" s="611"/>
      <c r="AF35" s="657"/>
      <c r="AG35" s="659"/>
      <c r="AH35" s="661"/>
      <c r="AI35" s="611"/>
      <c r="AJ35" s="657"/>
      <c r="AK35" s="611"/>
      <c r="AL35" s="657"/>
      <c r="AM35" s="659"/>
      <c r="AN35" s="1"/>
      <c r="AO35" s="679"/>
      <c r="AP35" s="564"/>
      <c r="AQ35" s="564"/>
      <c r="AR35" s="564"/>
      <c r="AS35" s="564"/>
      <c r="AT35" s="680"/>
      <c r="AU35" s="1"/>
      <c r="AV35" s="1"/>
      <c r="AW35" s="705"/>
      <c r="AX35" s="564"/>
      <c r="AY35" s="565"/>
      <c r="AZ35" s="576"/>
      <c r="BA35" s="564"/>
      <c r="BB35" s="564"/>
      <c r="BC35" s="564"/>
      <c r="BD35" s="564"/>
      <c r="BE35" s="661"/>
      <c r="BF35" s="611"/>
      <c r="BG35" s="657"/>
      <c r="BH35" s="611"/>
      <c r="BI35" s="657"/>
      <c r="BJ35" s="659"/>
      <c r="BK35" s="657"/>
      <c r="BL35" s="611"/>
      <c r="BM35" s="657"/>
      <c r="BN35" s="611"/>
      <c r="BO35" s="657"/>
      <c r="BP35" s="659"/>
      <c r="BQ35" s="661"/>
      <c r="BR35" s="611"/>
      <c r="BS35" s="657"/>
      <c r="BT35" s="611"/>
      <c r="BU35" s="657"/>
      <c r="BV35" s="659"/>
      <c r="BW35" s="661"/>
      <c r="BX35" s="611"/>
      <c r="BY35" s="657"/>
      <c r="BZ35" s="611"/>
      <c r="CA35" s="657"/>
      <c r="CB35" s="659"/>
      <c r="CC35" s="661"/>
      <c r="CD35" s="611"/>
      <c r="CE35" s="657"/>
      <c r="CF35" s="611"/>
      <c r="CG35" s="657"/>
      <c r="CH35" s="659"/>
      <c r="CI35" s="1"/>
      <c r="CJ35" s="679"/>
      <c r="CK35" s="564"/>
      <c r="CL35" s="564"/>
      <c r="CM35" s="564"/>
      <c r="CN35" s="564"/>
      <c r="CO35" s="680"/>
    </row>
    <row r="36" spans="1:93" ht="15" customHeight="1">
      <c r="A36" s="1"/>
      <c r="B36" s="705"/>
      <c r="C36" s="564"/>
      <c r="D36" s="565"/>
      <c r="E36" s="576"/>
      <c r="F36" s="564"/>
      <c r="G36" s="564"/>
      <c r="H36" s="564"/>
      <c r="I36" s="564"/>
      <c r="J36" s="701" t="e">
        <f>IF(AND(Riesgos!#REF!="Baja",Riesgos!#REF!="Leve"),CONCATENATE("R",Riesgos!$A$65),"")</f>
        <v>#REF!</v>
      </c>
      <c r="K36" s="608"/>
      <c r="L36" s="702" t="e">
        <f>IF(AND(Riesgos!#REF!="Baja",Riesgos!#REF!="Leve"),CONCATENATE("R",Riesgos!$A$108),"")</f>
        <v>#REF!</v>
      </c>
      <c r="M36" s="608"/>
      <c r="N36" s="702" t="e">
        <f>IF(AND(Riesgos!#REF!="Baja",Riesgos!#REF!="Leve"),CONCATENATE("R",Riesgos!#REF!),"")</f>
        <v>#REF!</v>
      </c>
      <c r="O36" s="665"/>
      <c r="P36" s="688" t="e">
        <f>IF(AND(Riesgos!#REF!="Baja",Riesgos!#REF!="Menor"),CONCATENATE("R",Riesgos!$A$65),"")</f>
        <v>#REF!</v>
      </c>
      <c r="Q36" s="608"/>
      <c r="R36" s="688" t="e">
        <f>IF(AND(Riesgos!#REF!="Baja",Riesgos!#REF!="Menor"),CONCATENATE("R",Riesgos!$A$108),"")</f>
        <v>#REF!</v>
      </c>
      <c r="S36" s="608"/>
      <c r="T36" s="688" t="e">
        <f>IF(AND(Riesgos!#REF!="Baja",Riesgos!#REF!="Menor"),CONCATENATE("R",Riesgos!#REF!),"")</f>
        <v>#REF!</v>
      </c>
      <c r="U36" s="665"/>
      <c r="V36" s="687" t="e">
        <f>IF(AND(Riesgos!#REF!="Baja",Riesgos!#REF!="Moderado"),CONCATENATE("R",Riesgos!$A$65),"")</f>
        <v>#REF!</v>
      </c>
      <c r="W36" s="608"/>
      <c r="X36" s="688" t="e">
        <f>IF(AND(Riesgos!#REF!="Baja",Riesgos!#REF!="Moderado"),CONCATENATE("R",Riesgos!$A$108),"")</f>
        <v>#REF!</v>
      </c>
      <c r="Y36" s="608"/>
      <c r="Z36" s="688" t="e">
        <f>IF(AND(Riesgos!#REF!="Baja",Riesgos!#REF!="Moderado"),CONCATENATE("R",Riesgos!#REF!),"")</f>
        <v>#REF!</v>
      </c>
      <c r="AA36" s="665"/>
      <c r="AB36" s="666" t="e">
        <f>IF(AND(Riesgos!#REF!="Baja",Riesgos!#REF!="Mayor"),CONCATENATE("R",Riesgos!$A$65),"")</f>
        <v>#REF!</v>
      </c>
      <c r="AC36" s="608"/>
      <c r="AD36" s="664" t="e">
        <f>IF(AND(Riesgos!#REF!="Baja",Riesgos!#REF!="Mayor"),CONCATENATE("R",Riesgos!$A$108),"")</f>
        <v>#REF!</v>
      </c>
      <c r="AE36" s="608"/>
      <c r="AF36" s="664" t="e">
        <f>IF(AND(Riesgos!#REF!="Baja",Riesgos!#REF!="Mayor"),CONCATENATE("R",Riesgos!#REF!),"")</f>
        <v>#REF!</v>
      </c>
      <c r="AG36" s="665"/>
      <c r="AH36" s="667" t="e">
        <f>IF(AND(Riesgos!#REF!="Baja",Riesgos!#REF!="Catastrófico"),CONCATENATE("R",Riesgos!$A$65),"")</f>
        <v>#REF!</v>
      </c>
      <c r="AI36" s="608"/>
      <c r="AJ36" s="668" t="e">
        <f>IF(AND(Riesgos!#REF!="Baja",Riesgos!#REF!="Catastrófico"),CONCATENATE("R",Riesgos!$A$108),"")</f>
        <v>#REF!</v>
      </c>
      <c r="AK36" s="608"/>
      <c r="AL36" s="668" t="e">
        <f>IF(AND(Riesgos!#REF!="Baja",Riesgos!#REF!="Catastrófico"),CONCATENATE("R",Riesgos!#REF!),"")</f>
        <v>#REF!</v>
      </c>
      <c r="AM36" s="665"/>
      <c r="AN36" s="1"/>
      <c r="AO36" s="679"/>
      <c r="AP36" s="564"/>
      <c r="AQ36" s="564"/>
      <c r="AR36" s="564"/>
      <c r="AS36" s="564"/>
      <c r="AT36" s="680"/>
      <c r="AU36" s="1"/>
      <c r="AV36" s="1"/>
      <c r="AW36" s="705"/>
      <c r="AX36" s="564"/>
      <c r="AY36" s="565"/>
      <c r="AZ36" s="576"/>
      <c r="BA36" s="564"/>
      <c r="BB36" s="564"/>
      <c r="BC36" s="564"/>
      <c r="BD36" s="564"/>
      <c r="BE36" s="685"/>
      <c r="BF36" s="608"/>
      <c r="BG36" s="686"/>
      <c r="BH36" s="608"/>
      <c r="BI36" s="686"/>
      <c r="BJ36" s="665"/>
      <c r="BK36" s="686"/>
      <c r="BL36" s="608"/>
      <c r="BM36" s="686"/>
      <c r="BN36" s="608"/>
      <c r="BO36" s="686"/>
      <c r="BP36" s="665"/>
      <c r="BQ36" s="701"/>
      <c r="BR36" s="608"/>
      <c r="BS36" s="702"/>
      <c r="BT36" s="608"/>
      <c r="BU36" s="702"/>
      <c r="BV36" s="665"/>
      <c r="BW36" s="687"/>
      <c r="BX36" s="608"/>
      <c r="BY36" s="688"/>
      <c r="BZ36" s="608"/>
      <c r="CA36" s="688"/>
      <c r="CB36" s="665"/>
      <c r="CC36" s="666"/>
      <c r="CD36" s="608"/>
      <c r="CE36" s="664"/>
      <c r="CF36" s="608"/>
      <c r="CG36" s="664"/>
      <c r="CH36" s="665"/>
      <c r="CI36" s="1"/>
      <c r="CJ36" s="679"/>
      <c r="CK36" s="564"/>
      <c r="CL36" s="564"/>
      <c r="CM36" s="564"/>
      <c r="CN36" s="564"/>
      <c r="CO36" s="680"/>
    </row>
    <row r="37" spans="1:93" ht="15.75" customHeight="1">
      <c r="A37" s="1"/>
      <c r="B37" s="705"/>
      <c r="C37" s="564"/>
      <c r="D37" s="565"/>
      <c r="E37" s="671"/>
      <c r="F37" s="696"/>
      <c r="G37" s="696"/>
      <c r="H37" s="696"/>
      <c r="I37" s="696"/>
      <c r="J37" s="671"/>
      <c r="K37" s="672"/>
      <c r="L37" s="673"/>
      <c r="M37" s="672"/>
      <c r="N37" s="673"/>
      <c r="O37" s="684"/>
      <c r="P37" s="673"/>
      <c r="Q37" s="672"/>
      <c r="R37" s="673"/>
      <c r="S37" s="672"/>
      <c r="T37" s="673"/>
      <c r="U37" s="684"/>
      <c r="V37" s="671"/>
      <c r="W37" s="672"/>
      <c r="X37" s="673"/>
      <c r="Y37" s="672"/>
      <c r="Z37" s="673"/>
      <c r="AA37" s="684"/>
      <c r="AB37" s="671"/>
      <c r="AC37" s="672"/>
      <c r="AD37" s="673"/>
      <c r="AE37" s="672"/>
      <c r="AF37" s="673"/>
      <c r="AG37" s="684"/>
      <c r="AH37" s="671"/>
      <c r="AI37" s="672"/>
      <c r="AJ37" s="673"/>
      <c r="AK37" s="672"/>
      <c r="AL37" s="673"/>
      <c r="AM37" s="684"/>
      <c r="AN37" s="1"/>
      <c r="AO37" s="681"/>
      <c r="AP37" s="682"/>
      <c r="AQ37" s="682"/>
      <c r="AR37" s="682"/>
      <c r="AS37" s="682"/>
      <c r="AT37" s="683"/>
      <c r="AU37" s="1"/>
      <c r="AV37" s="1"/>
      <c r="AW37" s="705"/>
      <c r="AX37" s="564"/>
      <c r="AY37" s="565"/>
      <c r="AZ37" s="671"/>
      <c r="BA37" s="696"/>
      <c r="BB37" s="696"/>
      <c r="BC37" s="696"/>
      <c r="BD37" s="696"/>
      <c r="BE37" s="671"/>
      <c r="BF37" s="672"/>
      <c r="BG37" s="673"/>
      <c r="BH37" s="672"/>
      <c r="BI37" s="673"/>
      <c r="BJ37" s="684"/>
      <c r="BK37" s="673"/>
      <c r="BL37" s="672"/>
      <c r="BM37" s="673"/>
      <c r="BN37" s="672"/>
      <c r="BO37" s="673"/>
      <c r="BP37" s="684"/>
      <c r="BQ37" s="671"/>
      <c r="BR37" s="672"/>
      <c r="BS37" s="673"/>
      <c r="BT37" s="672"/>
      <c r="BU37" s="673"/>
      <c r="BV37" s="684"/>
      <c r="BW37" s="671"/>
      <c r="BX37" s="672"/>
      <c r="BY37" s="673"/>
      <c r="BZ37" s="672"/>
      <c r="CA37" s="673"/>
      <c r="CB37" s="684"/>
      <c r="CC37" s="671"/>
      <c r="CD37" s="672"/>
      <c r="CE37" s="673"/>
      <c r="CF37" s="672"/>
      <c r="CG37" s="673"/>
      <c r="CH37" s="684"/>
      <c r="CI37" s="1"/>
      <c r="CJ37" s="681"/>
      <c r="CK37" s="682"/>
      <c r="CL37" s="682"/>
      <c r="CM37" s="682"/>
      <c r="CN37" s="682"/>
      <c r="CO37" s="683"/>
    </row>
    <row r="38" spans="1:93" ht="15" customHeight="1">
      <c r="A38" s="1"/>
      <c r="B38" s="705"/>
      <c r="C38" s="564"/>
      <c r="D38" s="565"/>
      <c r="E38" s="694" t="s">
        <v>1049</v>
      </c>
      <c r="F38" s="695"/>
      <c r="G38" s="695"/>
      <c r="H38" s="695"/>
      <c r="I38" s="658"/>
      <c r="J38" s="699" t="e">
        <f>IF(AND(Riesgos!#REF!="Muy Baja",Riesgos!#REF!="Leve"),CONCATENATE("R",Riesgos!$A$7),"")</f>
        <v>#REF!</v>
      </c>
      <c r="K38" s="656"/>
      <c r="L38" s="700" t="e">
        <f>IF(AND(Riesgos!#REF!="Muy Baja",Riesgos!#REF!="Leve"),CONCATENATE("R",Riesgos!$A$14),"")</f>
        <v>#REF!</v>
      </c>
      <c r="M38" s="656"/>
      <c r="N38" s="700" t="e">
        <f>IF(AND(Riesgos!#REF!="Muy Baja",Riesgos!#REF!="Leve"),CONCATENATE("R",Riesgos!$A$21),"")</f>
        <v>#REF!</v>
      </c>
      <c r="O38" s="658"/>
      <c r="P38" s="699" t="e">
        <f>IF(AND(Riesgos!#REF!="Muy Baja",Riesgos!#REF!="Menor"),CONCATENATE("R",Riesgos!$A$7),"")</f>
        <v>#REF!</v>
      </c>
      <c r="Q38" s="656"/>
      <c r="R38" s="700" t="e">
        <f>IF(AND(Riesgos!#REF!="Muy Baja",Riesgos!#REF!="Menor"),CONCATENATE("R",Riesgos!$A$14),"")</f>
        <v>#REF!</v>
      </c>
      <c r="S38" s="656"/>
      <c r="T38" s="700" t="e">
        <f>IF(AND(Riesgos!#REF!="Muy Baja",Riesgos!#REF!="Menor"),CONCATENATE("R",Riesgos!$A$21),"")</f>
        <v>#REF!</v>
      </c>
      <c r="U38" s="658"/>
      <c r="V38" s="693" t="e">
        <f>IF(AND(Riesgos!#REF!="Muy Baja",Riesgos!#REF!="Moderado"),CONCATENATE("R",Riesgos!$A$7),"")</f>
        <v>#REF!</v>
      </c>
      <c r="W38" s="656"/>
      <c r="X38" s="689" t="e">
        <f>IF(AND(Riesgos!#REF!="Muy Baja",Riesgos!#REF!="Moderado"),CONCATENATE("R",Riesgos!$A$14),"")</f>
        <v>#REF!</v>
      </c>
      <c r="Y38" s="656"/>
      <c r="Z38" s="689" t="e">
        <f>IF(AND(Riesgos!#REF!="Muy Baja",Riesgos!#REF!="Moderado"),CONCATENATE("R",Riesgos!$A$21),"")</f>
        <v>#REF!</v>
      </c>
      <c r="AA38" s="658"/>
      <c r="AB38" s="660" t="e">
        <f>IF(AND(Riesgos!#REF!="Muy Baja",Riesgos!#REF!="Mayor"),CONCATENATE("R",Riesgos!$A$7),"")</f>
        <v>#REF!</v>
      </c>
      <c r="AC38" s="656"/>
      <c r="AD38" s="655" t="e">
        <f>IF(AND(Riesgos!#REF!="Muy Baja",Riesgos!#REF!="Mayor"),CONCATENATE("R",Riesgos!$A$14),"")</f>
        <v>#REF!</v>
      </c>
      <c r="AE38" s="656"/>
      <c r="AF38" s="655" t="e">
        <f>IF(AND(Riesgos!#REF!="Muy Baja",Riesgos!#REF!="Mayor"),CONCATENATE("R",Riesgos!$A$21),"")</f>
        <v>#REF!</v>
      </c>
      <c r="AG38" s="658"/>
      <c r="AH38" s="662" t="e">
        <f>IF(AND(Riesgos!#REF!="Muy Baja",Riesgos!#REF!="Catastrófico"),CONCATENATE("R",Riesgos!$A$7),"")</f>
        <v>#REF!</v>
      </c>
      <c r="AI38" s="656"/>
      <c r="AJ38" s="663" t="e">
        <f>IF(AND(Riesgos!#REF!="Muy Baja",Riesgos!#REF!="Catastrófico"),CONCATENATE("R",Riesgos!$A$14),"")</f>
        <v>#REF!</v>
      </c>
      <c r="AK38" s="656"/>
      <c r="AL38" s="663" t="e">
        <f>IF(AND(Riesgos!#REF!="Muy Baja",Riesgos!#REF!="Catastrófico"),CONCATENATE("R",Riesgos!$A$21),"")</f>
        <v>#REF!</v>
      </c>
      <c r="AM38" s="658"/>
      <c r="AN38" s="1"/>
      <c r="AO38" s="1"/>
      <c r="AP38" s="1"/>
      <c r="AQ38" s="1"/>
      <c r="AR38" s="1"/>
      <c r="AS38" s="1"/>
      <c r="AT38" s="1"/>
      <c r="AU38" s="1"/>
      <c r="AV38" s="1"/>
      <c r="AW38" s="705"/>
      <c r="AX38" s="564"/>
      <c r="AY38" s="565"/>
      <c r="AZ38" s="694" t="s">
        <v>1021</v>
      </c>
      <c r="BA38" s="695"/>
      <c r="BB38" s="695"/>
      <c r="BC38" s="695"/>
      <c r="BD38" s="658"/>
      <c r="BE38" s="691"/>
      <c r="BF38" s="656"/>
      <c r="BG38" s="692"/>
      <c r="BH38" s="656"/>
      <c r="BI38" s="692"/>
      <c r="BJ38" s="658"/>
      <c r="BK38" s="691"/>
      <c r="BL38" s="656"/>
      <c r="BM38" s="692"/>
      <c r="BN38" s="656"/>
      <c r="BO38" s="692"/>
      <c r="BP38" s="658"/>
      <c r="BQ38" s="699"/>
      <c r="BR38" s="656"/>
      <c r="BS38" s="700"/>
      <c r="BT38" s="656"/>
      <c r="BU38" s="700"/>
      <c r="BV38" s="658"/>
      <c r="BW38" s="699"/>
      <c r="BX38" s="656"/>
      <c r="BY38" s="700"/>
      <c r="BZ38" s="656"/>
      <c r="CA38" s="700"/>
      <c r="CB38" s="658"/>
      <c r="CC38" s="693"/>
      <c r="CD38" s="656"/>
      <c r="CE38" s="689"/>
      <c r="CF38" s="656"/>
      <c r="CG38" s="689"/>
      <c r="CH38" s="658"/>
      <c r="CI38" s="1"/>
      <c r="CJ38" s="1"/>
      <c r="CK38" s="1"/>
      <c r="CL38" s="1"/>
      <c r="CM38" s="1"/>
      <c r="CN38" s="1"/>
      <c r="CO38" s="1"/>
    </row>
    <row r="39" spans="1:93" ht="15" customHeight="1">
      <c r="A39" s="1"/>
      <c r="B39" s="705"/>
      <c r="C39" s="564"/>
      <c r="D39" s="565"/>
      <c r="E39" s="576"/>
      <c r="F39" s="564"/>
      <c r="G39" s="564"/>
      <c r="H39" s="564"/>
      <c r="I39" s="565"/>
      <c r="J39" s="661"/>
      <c r="K39" s="611"/>
      <c r="L39" s="657"/>
      <c r="M39" s="611"/>
      <c r="N39" s="657"/>
      <c r="O39" s="659"/>
      <c r="P39" s="661"/>
      <c r="Q39" s="611"/>
      <c r="R39" s="657"/>
      <c r="S39" s="611"/>
      <c r="T39" s="657"/>
      <c r="U39" s="659"/>
      <c r="V39" s="661"/>
      <c r="W39" s="611"/>
      <c r="X39" s="657"/>
      <c r="Y39" s="611"/>
      <c r="Z39" s="657"/>
      <c r="AA39" s="659"/>
      <c r="AB39" s="661"/>
      <c r="AC39" s="611"/>
      <c r="AD39" s="657"/>
      <c r="AE39" s="611"/>
      <c r="AF39" s="657"/>
      <c r="AG39" s="659"/>
      <c r="AH39" s="661"/>
      <c r="AI39" s="611"/>
      <c r="AJ39" s="657"/>
      <c r="AK39" s="611"/>
      <c r="AL39" s="657"/>
      <c r="AM39" s="659"/>
      <c r="AN39" s="1"/>
      <c r="AO39" s="1"/>
      <c r="AP39" s="1"/>
      <c r="AQ39" s="1"/>
      <c r="AR39" s="1"/>
      <c r="AS39" s="1"/>
      <c r="AT39" s="1"/>
      <c r="AU39" s="1"/>
      <c r="AV39" s="1"/>
      <c r="AW39" s="705"/>
      <c r="AX39" s="564"/>
      <c r="AY39" s="565"/>
      <c r="AZ39" s="576"/>
      <c r="BA39" s="564"/>
      <c r="BB39" s="564"/>
      <c r="BC39" s="564"/>
      <c r="BD39" s="565"/>
      <c r="BE39" s="661"/>
      <c r="BF39" s="611"/>
      <c r="BG39" s="657"/>
      <c r="BH39" s="611"/>
      <c r="BI39" s="657"/>
      <c r="BJ39" s="659"/>
      <c r="BK39" s="661"/>
      <c r="BL39" s="611"/>
      <c r="BM39" s="657"/>
      <c r="BN39" s="611"/>
      <c r="BO39" s="657"/>
      <c r="BP39" s="659"/>
      <c r="BQ39" s="661"/>
      <c r="BR39" s="611"/>
      <c r="BS39" s="657"/>
      <c r="BT39" s="611"/>
      <c r="BU39" s="657"/>
      <c r="BV39" s="659"/>
      <c r="BW39" s="661"/>
      <c r="BX39" s="611"/>
      <c r="BY39" s="657"/>
      <c r="BZ39" s="611"/>
      <c r="CA39" s="657"/>
      <c r="CB39" s="659"/>
      <c r="CC39" s="661"/>
      <c r="CD39" s="611"/>
      <c r="CE39" s="657"/>
      <c r="CF39" s="611"/>
      <c r="CG39" s="657"/>
      <c r="CH39" s="659"/>
      <c r="CI39" s="1"/>
      <c r="CJ39" s="1"/>
      <c r="CK39" s="1"/>
      <c r="CL39" s="1"/>
      <c r="CM39" s="1"/>
      <c r="CN39" s="1"/>
      <c r="CO39" s="1"/>
    </row>
    <row r="40" spans="1:93" ht="15" customHeight="1">
      <c r="A40" s="1"/>
      <c r="B40" s="705"/>
      <c r="C40" s="564"/>
      <c r="D40" s="565"/>
      <c r="E40" s="576"/>
      <c r="F40" s="564"/>
      <c r="G40" s="564"/>
      <c r="H40" s="564"/>
      <c r="I40" s="565"/>
      <c r="J40" s="701" t="e">
        <f>IF(AND(Riesgos!#REF!="Muy Baja",Riesgos!#REF!="Leve"),CONCATENATE("R",Riesgos!$A$27),"")</f>
        <v>#REF!</v>
      </c>
      <c r="K40" s="608"/>
      <c r="L40" s="702" t="e">
        <f>IF(AND(Riesgos!#REF!="Muy Baja",Riesgos!#REF!="Leve"),CONCATENATE("R",Riesgos!$A$33),"")</f>
        <v>#REF!</v>
      </c>
      <c r="M40" s="608"/>
      <c r="N40" s="702" t="e">
        <f>IF(AND(Riesgos!#REF!="Muy Baja",Riesgos!#REF!="Leve"),CONCATENATE("R",Riesgos!$A$39),"")</f>
        <v>#REF!</v>
      </c>
      <c r="O40" s="665"/>
      <c r="P40" s="701" t="e">
        <f>IF(AND(Riesgos!#REF!="Muy Baja",Riesgos!#REF!="Menor"),CONCATENATE("R",Riesgos!$A$27),"")</f>
        <v>#REF!</v>
      </c>
      <c r="Q40" s="608"/>
      <c r="R40" s="702" t="e">
        <f>IF(AND(Riesgos!#REF!="Muy Baja",Riesgos!#REF!="Menor"),CONCATENATE("R",Riesgos!$A$33),"")</f>
        <v>#REF!</v>
      </c>
      <c r="S40" s="608"/>
      <c r="T40" s="702" t="e">
        <f>IF(AND(Riesgos!#REF!="Muy Baja",Riesgos!#REF!="Menor"),CONCATENATE("R",Riesgos!$A$39),"")</f>
        <v>#REF!</v>
      </c>
      <c r="U40" s="665"/>
      <c r="V40" s="687" t="e">
        <f>IF(AND(Riesgos!#REF!="Muy Baja",Riesgos!#REF!="Moderado"),CONCATENATE("R",Riesgos!$A$27),"")</f>
        <v>#REF!</v>
      </c>
      <c r="W40" s="608"/>
      <c r="X40" s="688" t="e">
        <f>IF(AND(Riesgos!#REF!="Muy Baja",Riesgos!#REF!="Moderado"),CONCATENATE("R",Riesgos!$A$33),"")</f>
        <v>#REF!</v>
      </c>
      <c r="Y40" s="608"/>
      <c r="Z40" s="688" t="e">
        <f>IF(AND(Riesgos!#REF!="Muy Baja",Riesgos!#REF!="Moderado"),CONCATENATE("R",Riesgos!$A$39),"")</f>
        <v>#REF!</v>
      </c>
      <c r="AA40" s="665"/>
      <c r="AB40" s="666" t="e">
        <f>IF(AND(Riesgos!#REF!="Muy Baja",Riesgos!#REF!="Mayor"),CONCATENATE("R",Riesgos!$A$27),"")</f>
        <v>#REF!</v>
      </c>
      <c r="AC40" s="608"/>
      <c r="AD40" s="664" t="e">
        <f>IF(AND(Riesgos!#REF!="Muy Baja",Riesgos!#REF!="Mayor"),CONCATENATE("R",Riesgos!$A$33),"")</f>
        <v>#REF!</v>
      </c>
      <c r="AE40" s="608"/>
      <c r="AF40" s="664" t="e">
        <f>IF(AND(Riesgos!#REF!="Muy Baja",Riesgos!#REF!="Mayor"),CONCATENATE("R",Riesgos!$A$39),"")</f>
        <v>#REF!</v>
      </c>
      <c r="AG40" s="665"/>
      <c r="AH40" s="667" t="e">
        <f>IF(AND(Riesgos!#REF!="Muy Baja",Riesgos!#REF!="Catastrófico"),CONCATENATE("R",Riesgos!$A$27),"")</f>
        <v>#REF!</v>
      </c>
      <c r="AI40" s="608"/>
      <c r="AJ40" s="668" t="e">
        <f>IF(AND(Riesgos!#REF!="Muy Baja",Riesgos!#REF!="Catastrófico"),CONCATENATE("R",Riesgos!$A$33),"")</f>
        <v>#REF!</v>
      </c>
      <c r="AK40" s="608"/>
      <c r="AL40" s="668" t="e">
        <f>IF(AND(Riesgos!#REF!="Muy Baja",Riesgos!#REF!="Catastrófico"),CONCATENATE("R",Riesgos!$A$39),"")</f>
        <v>#REF!</v>
      </c>
      <c r="AM40" s="665"/>
      <c r="AN40" s="1"/>
      <c r="AO40" s="1"/>
      <c r="AP40" s="1"/>
      <c r="AQ40" s="1"/>
      <c r="AR40" s="1"/>
      <c r="AS40" s="1"/>
      <c r="AT40" s="1"/>
      <c r="AU40" s="1"/>
      <c r="AV40" s="1"/>
      <c r="AW40" s="705"/>
      <c r="AX40" s="564"/>
      <c r="AY40" s="565"/>
      <c r="AZ40" s="576"/>
      <c r="BA40" s="564"/>
      <c r="BB40" s="564"/>
      <c r="BC40" s="564"/>
      <c r="BD40" s="565"/>
      <c r="BE40" s="685"/>
      <c r="BF40" s="608"/>
      <c r="BG40" s="686"/>
      <c r="BH40" s="608"/>
      <c r="BI40" s="686"/>
      <c r="BJ40" s="665"/>
      <c r="BK40" s="685"/>
      <c r="BL40" s="608"/>
      <c r="BM40" s="686"/>
      <c r="BN40" s="608"/>
      <c r="BO40" s="686"/>
      <c r="BP40" s="665"/>
      <c r="BQ40" s="701"/>
      <c r="BR40" s="608"/>
      <c r="BS40" s="702"/>
      <c r="BT40" s="608"/>
      <c r="BU40" s="702"/>
      <c r="BV40" s="665"/>
      <c r="BW40" s="701"/>
      <c r="BX40" s="608"/>
      <c r="BY40" s="702"/>
      <c r="BZ40" s="608"/>
      <c r="CA40" s="702"/>
      <c r="CB40" s="665"/>
      <c r="CC40" s="687"/>
      <c r="CD40" s="608"/>
      <c r="CE40" s="688"/>
      <c r="CF40" s="608"/>
      <c r="CG40" s="688"/>
      <c r="CH40" s="665"/>
      <c r="CI40" s="1"/>
      <c r="CJ40" s="1"/>
      <c r="CK40" s="1"/>
      <c r="CL40" s="1"/>
      <c r="CM40" s="1"/>
      <c r="CN40" s="1"/>
      <c r="CO40" s="1"/>
    </row>
    <row r="41" spans="1:93" ht="15" customHeight="1">
      <c r="A41" s="1"/>
      <c r="B41" s="705"/>
      <c r="C41" s="564"/>
      <c r="D41" s="565"/>
      <c r="E41" s="576"/>
      <c r="F41" s="564"/>
      <c r="G41" s="564"/>
      <c r="H41" s="564"/>
      <c r="I41" s="565"/>
      <c r="J41" s="661"/>
      <c r="K41" s="611"/>
      <c r="L41" s="657"/>
      <c r="M41" s="611"/>
      <c r="N41" s="657"/>
      <c r="O41" s="659"/>
      <c r="P41" s="661"/>
      <c r="Q41" s="611"/>
      <c r="R41" s="657"/>
      <c r="S41" s="611"/>
      <c r="T41" s="657"/>
      <c r="U41" s="659"/>
      <c r="V41" s="661"/>
      <c r="W41" s="611"/>
      <c r="X41" s="657"/>
      <c r="Y41" s="611"/>
      <c r="Z41" s="657"/>
      <c r="AA41" s="659"/>
      <c r="AB41" s="661"/>
      <c r="AC41" s="611"/>
      <c r="AD41" s="657"/>
      <c r="AE41" s="611"/>
      <c r="AF41" s="657"/>
      <c r="AG41" s="659"/>
      <c r="AH41" s="661"/>
      <c r="AI41" s="611"/>
      <c r="AJ41" s="657"/>
      <c r="AK41" s="611"/>
      <c r="AL41" s="657"/>
      <c r="AM41" s="659"/>
      <c r="AN41" s="1"/>
      <c r="AO41" s="1"/>
      <c r="AP41" s="1"/>
      <c r="AQ41" s="1"/>
      <c r="AR41" s="1"/>
      <c r="AS41" s="1"/>
      <c r="AT41" s="1"/>
      <c r="AU41" s="1"/>
      <c r="AV41" s="1"/>
      <c r="AW41" s="705"/>
      <c r="AX41" s="564"/>
      <c r="AY41" s="565"/>
      <c r="AZ41" s="576"/>
      <c r="BA41" s="564"/>
      <c r="BB41" s="564"/>
      <c r="BC41" s="564"/>
      <c r="BD41" s="565"/>
      <c r="BE41" s="661"/>
      <c r="BF41" s="611"/>
      <c r="BG41" s="657"/>
      <c r="BH41" s="611"/>
      <c r="BI41" s="657"/>
      <c r="BJ41" s="659"/>
      <c r="BK41" s="661"/>
      <c r="BL41" s="611"/>
      <c r="BM41" s="657"/>
      <c r="BN41" s="611"/>
      <c r="BO41" s="657"/>
      <c r="BP41" s="659"/>
      <c r="BQ41" s="661"/>
      <c r="BR41" s="611"/>
      <c r="BS41" s="657"/>
      <c r="BT41" s="611"/>
      <c r="BU41" s="657"/>
      <c r="BV41" s="659"/>
      <c r="BW41" s="661"/>
      <c r="BX41" s="611"/>
      <c r="BY41" s="657"/>
      <c r="BZ41" s="611"/>
      <c r="CA41" s="657"/>
      <c r="CB41" s="659"/>
      <c r="CC41" s="661"/>
      <c r="CD41" s="611"/>
      <c r="CE41" s="657"/>
      <c r="CF41" s="611"/>
      <c r="CG41" s="657"/>
      <c r="CH41" s="659"/>
      <c r="CI41" s="1"/>
      <c r="CJ41" s="1"/>
      <c r="CK41" s="1"/>
      <c r="CL41" s="1"/>
      <c r="CM41" s="1"/>
      <c r="CN41" s="1"/>
      <c r="CO41" s="1"/>
    </row>
    <row r="42" spans="1:93" ht="15" customHeight="1">
      <c r="A42" s="1"/>
      <c r="B42" s="705"/>
      <c r="C42" s="564"/>
      <c r="D42" s="565"/>
      <c r="E42" s="576"/>
      <c r="F42" s="564"/>
      <c r="G42" s="564"/>
      <c r="H42" s="564"/>
      <c r="I42" s="565"/>
      <c r="J42" s="701" t="e">
        <f>IF(AND(Riesgos!#REF!="Muy Baja",Riesgos!#REF!="Leve"),CONCATENATE("R",Riesgos!$A$46),"")</f>
        <v>#REF!</v>
      </c>
      <c r="K42" s="608"/>
      <c r="L42" s="702" t="e">
        <f>IF(AND(Riesgos!#REF!="Muy Baja",Riesgos!#REF!="Leve"),CONCATENATE("R",Riesgos!$A$52),"")</f>
        <v>#REF!</v>
      </c>
      <c r="M42" s="608"/>
      <c r="N42" s="702" t="e">
        <f>IF(AND(Riesgos!#REF!="Muy Baja",Riesgos!#REF!="Leve"),CONCATENATE("R",Riesgos!$A$58),"")</f>
        <v>#REF!</v>
      </c>
      <c r="O42" s="665"/>
      <c r="P42" s="701" t="e">
        <f>IF(AND(Riesgos!#REF!="Muy Baja",Riesgos!#REF!="Menor"),CONCATENATE("R",Riesgos!$A$46),"")</f>
        <v>#REF!</v>
      </c>
      <c r="Q42" s="608"/>
      <c r="R42" s="702" t="e">
        <f>IF(AND(Riesgos!#REF!="Muy Baja",Riesgos!#REF!="Menor"),CONCATENATE("R",Riesgos!$A$52),"")</f>
        <v>#REF!</v>
      </c>
      <c r="S42" s="608"/>
      <c r="T42" s="702" t="e">
        <f>IF(AND(Riesgos!#REF!="Muy Baja",Riesgos!#REF!="Menor"),CONCATENATE("R",Riesgos!$A$58),"")</f>
        <v>#REF!</v>
      </c>
      <c r="U42" s="665"/>
      <c r="V42" s="687" t="e">
        <f>IF(AND(Riesgos!#REF!="Muy Baja",Riesgos!#REF!="Moderado"),CONCATENATE("R",Riesgos!$A$46),"")</f>
        <v>#REF!</v>
      </c>
      <c r="W42" s="608"/>
      <c r="X42" s="688" t="e">
        <f>IF(AND(Riesgos!#REF!="Muy Baja",Riesgos!#REF!="Moderado"),CONCATENATE("R",Riesgos!$A$52),"")</f>
        <v>#REF!</v>
      </c>
      <c r="Y42" s="608"/>
      <c r="Z42" s="688" t="e">
        <f>IF(AND(Riesgos!#REF!="Muy Baja",Riesgos!#REF!="Moderado"),CONCATENATE("R",Riesgos!$A$58),"")</f>
        <v>#REF!</v>
      </c>
      <c r="AA42" s="665"/>
      <c r="AB42" s="666" t="e">
        <f>IF(AND(Riesgos!#REF!="Muy Baja",Riesgos!#REF!="Mayor"),CONCATENATE("R",Riesgos!$A$46),"")</f>
        <v>#REF!</v>
      </c>
      <c r="AC42" s="608"/>
      <c r="AD42" s="664" t="e">
        <f>IF(AND(Riesgos!#REF!="Muy Baja",Riesgos!#REF!="Mayor"),CONCATENATE("R",Riesgos!$A$52),"")</f>
        <v>#REF!</v>
      </c>
      <c r="AE42" s="608"/>
      <c r="AF42" s="664" t="e">
        <f>IF(AND(Riesgos!#REF!="Muy Baja",Riesgos!#REF!="Mayor"),CONCATENATE("R",Riesgos!$A$58),"")</f>
        <v>#REF!</v>
      </c>
      <c r="AG42" s="665"/>
      <c r="AH42" s="667" t="e">
        <f>IF(AND(Riesgos!#REF!="Muy Baja",Riesgos!#REF!="Catastrófico"),CONCATENATE("R",Riesgos!$A$46),"")</f>
        <v>#REF!</v>
      </c>
      <c r="AI42" s="608"/>
      <c r="AJ42" s="668" t="e">
        <f>IF(AND(Riesgos!#REF!="Muy Baja",Riesgos!#REF!="Catastrófico"),CONCATENATE("R",Riesgos!$A$52),"")</f>
        <v>#REF!</v>
      </c>
      <c r="AK42" s="608"/>
      <c r="AL42" s="668" t="e">
        <f>IF(AND(Riesgos!#REF!="Muy Baja",Riesgos!#REF!="Catastrófico"),CONCATENATE("R",Riesgos!$A$58),"")</f>
        <v>#REF!</v>
      </c>
      <c r="AM42" s="665"/>
      <c r="AN42" s="1"/>
      <c r="AO42" s="1"/>
      <c r="AP42" s="1"/>
      <c r="AQ42" s="1"/>
      <c r="AR42" s="1"/>
      <c r="AS42" s="1"/>
      <c r="AT42" s="1"/>
      <c r="AU42" s="1"/>
      <c r="AV42" s="1"/>
      <c r="AW42" s="705"/>
      <c r="AX42" s="564"/>
      <c r="AY42" s="565"/>
      <c r="AZ42" s="576"/>
      <c r="BA42" s="564"/>
      <c r="BB42" s="564"/>
      <c r="BC42" s="564"/>
      <c r="BD42" s="565"/>
      <c r="BE42" s="685"/>
      <c r="BF42" s="608"/>
      <c r="BG42" s="686"/>
      <c r="BH42" s="608"/>
      <c r="BI42" s="686"/>
      <c r="BJ42" s="665"/>
      <c r="BK42" s="685"/>
      <c r="BL42" s="608"/>
      <c r="BM42" s="686"/>
      <c r="BN42" s="608"/>
      <c r="BO42" s="686"/>
      <c r="BP42" s="665"/>
      <c r="BQ42" s="701"/>
      <c r="BR42" s="608"/>
      <c r="BS42" s="702"/>
      <c r="BT42" s="608"/>
      <c r="BU42" s="702"/>
      <c r="BV42" s="665"/>
      <c r="BW42" s="701"/>
      <c r="BX42" s="608"/>
      <c r="BY42" s="702"/>
      <c r="BZ42" s="608"/>
      <c r="CA42" s="702"/>
      <c r="CB42" s="665"/>
      <c r="CC42" s="687"/>
      <c r="CD42" s="608"/>
      <c r="CE42" s="688"/>
      <c r="CF42" s="608"/>
      <c r="CG42" s="688"/>
      <c r="CH42" s="665"/>
      <c r="CI42" s="1"/>
      <c r="CJ42" s="1"/>
      <c r="CK42" s="1"/>
      <c r="CL42" s="1"/>
      <c r="CM42" s="1"/>
      <c r="CN42" s="1"/>
      <c r="CO42" s="1"/>
    </row>
    <row r="43" spans="1:93" ht="15" customHeight="1">
      <c r="A43" s="1"/>
      <c r="B43" s="705"/>
      <c r="C43" s="564"/>
      <c r="D43" s="565"/>
      <c r="E43" s="576"/>
      <c r="F43" s="564"/>
      <c r="G43" s="564"/>
      <c r="H43" s="564"/>
      <c r="I43" s="565"/>
      <c r="J43" s="661"/>
      <c r="K43" s="611"/>
      <c r="L43" s="657"/>
      <c r="M43" s="611"/>
      <c r="N43" s="657"/>
      <c r="O43" s="659"/>
      <c r="P43" s="661"/>
      <c r="Q43" s="611"/>
      <c r="R43" s="657"/>
      <c r="S43" s="611"/>
      <c r="T43" s="657"/>
      <c r="U43" s="659"/>
      <c r="V43" s="661"/>
      <c r="W43" s="611"/>
      <c r="X43" s="657"/>
      <c r="Y43" s="611"/>
      <c r="Z43" s="657"/>
      <c r="AA43" s="659"/>
      <c r="AB43" s="661"/>
      <c r="AC43" s="611"/>
      <c r="AD43" s="657"/>
      <c r="AE43" s="611"/>
      <c r="AF43" s="657"/>
      <c r="AG43" s="659"/>
      <c r="AH43" s="661"/>
      <c r="AI43" s="611"/>
      <c r="AJ43" s="657"/>
      <c r="AK43" s="611"/>
      <c r="AL43" s="657"/>
      <c r="AM43" s="659"/>
      <c r="AN43" s="1"/>
      <c r="AO43" s="1"/>
      <c r="AP43" s="1"/>
      <c r="AQ43" s="1"/>
      <c r="AR43" s="1"/>
      <c r="AS43" s="1"/>
      <c r="AT43" s="1"/>
      <c r="AU43" s="1"/>
      <c r="AV43" s="1"/>
      <c r="AW43" s="705"/>
      <c r="AX43" s="564"/>
      <c r="AY43" s="565"/>
      <c r="AZ43" s="576"/>
      <c r="BA43" s="564"/>
      <c r="BB43" s="564"/>
      <c r="BC43" s="564"/>
      <c r="BD43" s="565"/>
      <c r="BE43" s="661"/>
      <c r="BF43" s="611"/>
      <c r="BG43" s="657"/>
      <c r="BH43" s="611"/>
      <c r="BI43" s="657"/>
      <c r="BJ43" s="659"/>
      <c r="BK43" s="661"/>
      <c r="BL43" s="611"/>
      <c r="BM43" s="657"/>
      <c r="BN43" s="611"/>
      <c r="BO43" s="657"/>
      <c r="BP43" s="659"/>
      <c r="BQ43" s="661"/>
      <c r="BR43" s="611"/>
      <c r="BS43" s="657"/>
      <c r="BT43" s="611"/>
      <c r="BU43" s="657"/>
      <c r="BV43" s="659"/>
      <c r="BW43" s="661"/>
      <c r="BX43" s="611"/>
      <c r="BY43" s="657"/>
      <c r="BZ43" s="611"/>
      <c r="CA43" s="657"/>
      <c r="CB43" s="659"/>
      <c r="CC43" s="661"/>
      <c r="CD43" s="611"/>
      <c r="CE43" s="657"/>
      <c r="CF43" s="611"/>
      <c r="CG43" s="657"/>
      <c r="CH43" s="659"/>
      <c r="CI43" s="1"/>
      <c r="CJ43" s="1"/>
      <c r="CK43" s="1"/>
      <c r="CL43" s="1"/>
      <c r="CM43" s="1"/>
      <c r="CN43" s="1"/>
      <c r="CO43" s="1"/>
    </row>
    <row r="44" spans="1:93" ht="15" customHeight="1">
      <c r="A44" s="1"/>
      <c r="B44" s="705"/>
      <c r="C44" s="564"/>
      <c r="D44" s="565"/>
      <c r="E44" s="576"/>
      <c r="F44" s="564"/>
      <c r="G44" s="564"/>
      <c r="H44" s="564"/>
      <c r="I44" s="565"/>
      <c r="J44" s="701" t="e">
        <f>IF(AND(Riesgos!#REF!="Muy Baja",Riesgos!#REF!="Leve"),CONCATENATE("R",Riesgos!$A$65),"")</f>
        <v>#REF!</v>
      </c>
      <c r="K44" s="608"/>
      <c r="L44" s="702" t="e">
        <f>IF(AND(Riesgos!#REF!="Muy Baja",Riesgos!#REF!="Leve"),CONCATENATE("R",Riesgos!$A$108),"")</f>
        <v>#REF!</v>
      </c>
      <c r="M44" s="608"/>
      <c r="N44" s="702" t="e">
        <f>IF(AND(Riesgos!#REF!="Muy Baja",Riesgos!#REF!="Leve"),CONCATENATE("R",Riesgos!#REF!),"")</f>
        <v>#REF!</v>
      </c>
      <c r="O44" s="665"/>
      <c r="P44" s="701" t="e">
        <f>IF(AND(Riesgos!#REF!="Muy Baja",Riesgos!#REF!="Menor"),CONCATENATE("R",Riesgos!$A$65),"")</f>
        <v>#REF!</v>
      </c>
      <c r="Q44" s="608"/>
      <c r="R44" s="702" t="e">
        <f>IF(AND(Riesgos!#REF!="Muy Baja",Riesgos!#REF!="Menor"),CONCATENATE("R",Riesgos!$A$108),"")</f>
        <v>#REF!</v>
      </c>
      <c r="S44" s="608"/>
      <c r="T44" s="702" t="e">
        <f>IF(AND(Riesgos!#REF!="Muy Baja",Riesgos!#REF!="Menor"),CONCATENATE("R",Riesgos!#REF!),"")</f>
        <v>#REF!</v>
      </c>
      <c r="U44" s="665"/>
      <c r="V44" s="687" t="e">
        <f>IF(AND(Riesgos!#REF!="Muy Baja",Riesgos!#REF!="Moderado"),CONCATENATE("R",Riesgos!$A$65),"")</f>
        <v>#REF!</v>
      </c>
      <c r="W44" s="608"/>
      <c r="X44" s="688" t="e">
        <f>IF(AND(Riesgos!#REF!="Muy Baja",Riesgos!#REF!="Moderado"),CONCATENATE("R",Riesgos!$A$108),"")</f>
        <v>#REF!</v>
      </c>
      <c r="Y44" s="608"/>
      <c r="Z44" s="688" t="e">
        <f>IF(AND(Riesgos!#REF!="Muy Baja",Riesgos!#REF!="Moderado"),CONCATENATE("R",Riesgos!#REF!),"")</f>
        <v>#REF!</v>
      </c>
      <c r="AA44" s="665"/>
      <c r="AB44" s="666" t="e">
        <f>IF(AND(Riesgos!#REF!="Muy Baja",Riesgos!#REF!="Mayor"),CONCATENATE("R",Riesgos!$A$65),"")</f>
        <v>#REF!</v>
      </c>
      <c r="AC44" s="608"/>
      <c r="AD44" s="664" t="e">
        <f>IF(AND(Riesgos!#REF!="Muy Baja",Riesgos!#REF!="Mayor"),CONCATENATE("R",Riesgos!$A$108),"")</f>
        <v>#REF!</v>
      </c>
      <c r="AE44" s="608"/>
      <c r="AF44" s="664" t="e">
        <f>IF(AND(Riesgos!#REF!="Muy Baja",Riesgos!#REF!="Mayor"),CONCATENATE("R",Riesgos!#REF!),"")</f>
        <v>#REF!</v>
      </c>
      <c r="AG44" s="665"/>
      <c r="AH44" s="667" t="e">
        <f>IF(AND(Riesgos!#REF!="Muy Baja",Riesgos!#REF!="Catastrófico"),CONCATENATE("R",Riesgos!$A$65),"")</f>
        <v>#REF!</v>
      </c>
      <c r="AI44" s="608"/>
      <c r="AJ44" s="668" t="e">
        <f>IF(AND(Riesgos!#REF!="Muy Baja",Riesgos!#REF!="Catastrófico"),CONCATENATE("R",Riesgos!$A$108),"")</f>
        <v>#REF!</v>
      </c>
      <c r="AK44" s="608"/>
      <c r="AL44" s="668" t="e">
        <f>IF(AND(Riesgos!#REF!="Muy Baja",Riesgos!#REF!="Catastrófico"),CONCATENATE("R",Riesgos!#REF!),"")</f>
        <v>#REF!</v>
      </c>
      <c r="AM44" s="665"/>
      <c r="AN44" s="1"/>
      <c r="AO44" s="1"/>
      <c r="AP44" s="1"/>
      <c r="AQ44" s="1"/>
      <c r="AR44" s="1"/>
      <c r="AS44" s="1"/>
      <c r="AT44" s="1"/>
      <c r="AU44" s="1"/>
      <c r="AV44" s="1"/>
      <c r="AW44" s="705"/>
      <c r="AX44" s="564"/>
      <c r="AY44" s="565"/>
      <c r="AZ44" s="576"/>
      <c r="BA44" s="564"/>
      <c r="BB44" s="564"/>
      <c r="BC44" s="564"/>
      <c r="BD44" s="565"/>
      <c r="BE44" s="685"/>
      <c r="BF44" s="608"/>
      <c r="BG44" s="686"/>
      <c r="BH44" s="608"/>
      <c r="BI44" s="686"/>
      <c r="BJ44" s="665"/>
      <c r="BK44" s="685"/>
      <c r="BL44" s="608"/>
      <c r="BM44" s="686"/>
      <c r="BN44" s="608"/>
      <c r="BO44" s="686"/>
      <c r="BP44" s="665"/>
      <c r="BQ44" s="701"/>
      <c r="BR44" s="608"/>
      <c r="BS44" s="702"/>
      <c r="BT44" s="608"/>
      <c r="BU44" s="702"/>
      <c r="BV44" s="665"/>
      <c r="BW44" s="701"/>
      <c r="BX44" s="608"/>
      <c r="BY44" s="702"/>
      <c r="BZ44" s="608"/>
      <c r="CA44" s="702"/>
      <c r="CB44" s="665"/>
      <c r="CC44" s="687"/>
      <c r="CD44" s="608"/>
      <c r="CE44" s="688"/>
      <c r="CF44" s="608"/>
      <c r="CG44" s="688"/>
      <c r="CH44" s="665"/>
      <c r="CI44" s="1"/>
      <c r="CJ44" s="1"/>
      <c r="CK44" s="1"/>
      <c r="CL44" s="1"/>
      <c r="CM44" s="1"/>
      <c r="CN44" s="1"/>
      <c r="CO44" s="1"/>
    </row>
    <row r="45" spans="1:93" ht="15.75" customHeight="1">
      <c r="A45" s="1"/>
      <c r="B45" s="657"/>
      <c r="C45" s="610"/>
      <c r="D45" s="659"/>
      <c r="E45" s="671"/>
      <c r="F45" s="696"/>
      <c r="G45" s="696"/>
      <c r="H45" s="696"/>
      <c r="I45" s="684"/>
      <c r="J45" s="671"/>
      <c r="K45" s="672"/>
      <c r="L45" s="673"/>
      <c r="M45" s="672"/>
      <c r="N45" s="673"/>
      <c r="O45" s="684"/>
      <c r="P45" s="671"/>
      <c r="Q45" s="672"/>
      <c r="R45" s="673"/>
      <c r="S45" s="672"/>
      <c r="T45" s="673"/>
      <c r="U45" s="684"/>
      <c r="V45" s="671"/>
      <c r="W45" s="672"/>
      <c r="X45" s="673"/>
      <c r="Y45" s="672"/>
      <c r="Z45" s="673"/>
      <c r="AA45" s="684"/>
      <c r="AB45" s="671"/>
      <c r="AC45" s="672"/>
      <c r="AD45" s="673"/>
      <c r="AE45" s="672"/>
      <c r="AF45" s="673"/>
      <c r="AG45" s="684"/>
      <c r="AH45" s="671"/>
      <c r="AI45" s="672"/>
      <c r="AJ45" s="673"/>
      <c r="AK45" s="672"/>
      <c r="AL45" s="673"/>
      <c r="AM45" s="684"/>
      <c r="AN45" s="1"/>
      <c r="AO45" s="1"/>
      <c r="AP45" s="1"/>
      <c r="AQ45" s="1"/>
      <c r="AR45" s="1"/>
      <c r="AS45" s="1"/>
      <c r="AT45" s="1"/>
      <c r="AU45" s="1"/>
      <c r="AV45" s="1"/>
      <c r="AW45" s="657"/>
      <c r="AX45" s="610"/>
      <c r="AY45" s="659"/>
      <c r="AZ45" s="671"/>
      <c r="BA45" s="696"/>
      <c r="BB45" s="696"/>
      <c r="BC45" s="696"/>
      <c r="BD45" s="684"/>
      <c r="BE45" s="671"/>
      <c r="BF45" s="672"/>
      <c r="BG45" s="673"/>
      <c r="BH45" s="672"/>
      <c r="BI45" s="673"/>
      <c r="BJ45" s="684"/>
      <c r="BK45" s="671"/>
      <c r="BL45" s="672"/>
      <c r="BM45" s="673"/>
      <c r="BN45" s="672"/>
      <c r="BO45" s="673"/>
      <c r="BP45" s="684"/>
      <c r="BQ45" s="671"/>
      <c r="BR45" s="672"/>
      <c r="BS45" s="673"/>
      <c r="BT45" s="672"/>
      <c r="BU45" s="673"/>
      <c r="BV45" s="684"/>
      <c r="BW45" s="671"/>
      <c r="BX45" s="672"/>
      <c r="BY45" s="673"/>
      <c r="BZ45" s="672"/>
      <c r="CA45" s="673"/>
      <c r="CB45" s="684"/>
      <c r="CC45" s="671"/>
      <c r="CD45" s="672"/>
      <c r="CE45" s="673"/>
      <c r="CF45" s="672"/>
      <c r="CG45" s="673"/>
      <c r="CH45" s="684"/>
      <c r="CI45" s="1"/>
      <c r="CJ45" s="1"/>
      <c r="CK45" s="1"/>
      <c r="CL45" s="1"/>
      <c r="CM45" s="1"/>
      <c r="CN45" s="1"/>
      <c r="CO45" s="1"/>
    </row>
    <row r="46" spans="1:93" ht="15.75" customHeight="1">
      <c r="A46" s="1"/>
      <c r="B46" s="1"/>
      <c r="C46" s="1"/>
      <c r="D46" s="1"/>
      <c r="E46" s="1"/>
      <c r="F46" s="1"/>
      <c r="G46" s="1"/>
      <c r="H46" s="1"/>
      <c r="I46" s="1"/>
      <c r="J46" s="694" t="s">
        <v>1050</v>
      </c>
      <c r="K46" s="695"/>
      <c r="L46" s="695"/>
      <c r="M46" s="695"/>
      <c r="N46" s="695"/>
      <c r="O46" s="658"/>
      <c r="P46" s="694" t="s">
        <v>1051</v>
      </c>
      <c r="Q46" s="695"/>
      <c r="R46" s="695"/>
      <c r="S46" s="695"/>
      <c r="T46" s="695"/>
      <c r="U46" s="658"/>
      <c r="V46" s="694" t="s">
        <v>1052</v>
      </c>
      <c r="W46" s="695"/>
      <c r="X46" s="695"/>
      <c r="Y46" s="695"/>
      <c r="Z46" s="695"/>
      <c r="AA46" s="658"/>
      <c r="AB46" s="694" t="s">
        <v>1053</v>
      </c>
      <c r="AC46" s="695"/>
      <c r="AD46" s="695"/>
      <c r="AE46" s="695"/>
      <c r="AF46" s="695"/>
      <c r="AG46" s="658"/>
      <c r="AH46" s="694" t="s">
        <v>1054</v>
      </c>
      <c r="AI46" s="695"/>
      <c r="AJ46" s="695"/>
      <c r="AK46" s="695"/>
      <c r="AL46" s="695"/>
      <c r="AM46" s="658"/>
      <c r="AN46" s="1"/>
      <c r="AO46" s="1"/>
      <c r="AP46" s="1"/>
      <c r="AQ46" s="1"/>
      <c r="AR46" s="1"/>
      <c r="AS46" s="1"/>
      <c r="AT46" s="1"/>
      <c r="AU46" s="1"/>
      <c r="AV46" s="1"/>
      <c r="AW46" s="1"/>
      <c r="AX46" s="1"/>
      <c r="AY46" s="1"/>
      <c r="AZ46" s="1"/>
      <c r="BA46" s="1"/>
      <c r="BB46" s="1"/>
      <c r="BC46" s="1"/>
      <c r="BD46" s="1"/>
      <c r="BE46" s="708" t="s">
        <v>986</v>
      </c>
      <c r="BF46" s="695"/>
      <c r="BG46" s="695"/>
      <c r="BH46" s="695"/>
      <c r="BI46" s="695"/>
      <c r="BJ46" s="658"/>
      <c r="BK46" s="708" t="s">
        <v>995</v>
      </c>
      <c r="BL46" s="695"/>
      <c r="BM46" s="695"/>
      <c r="BN46" s="695"/>
      <c r="BO46" s="695"/>
      <c r="BP46" s="658"/>
      <c r="BQ46" s="694" t="s">
        <v>839</v>
      </c>
      <c r="BR46" s="695"/>
      <c r="BS46" s="695"/>
      <c r="BT46" s="695"/>
      <c r="BU46" s="695"/>
      <c r="BV46" s="658"/>
      <c r="BW46" s="694" t="s">
        <v>1011</v>
      </c>
      <c r="BX46" s="695"/>
      <c r="BY46" s="695"/>
      <c r="BZ46" s="695"/>
      <c r="CA46" s="695"/>
      <c r="CB46" s="658"/>
      <c r="CC46" s="694" t="s">
        <v>1018</v>
      </c>
      <c r="CD46" s="695"/>
      <c r="CE46" s="695"/>
      <c r="CF46" s="695"/>
      <c r="CG46" s="695"/>
      <c r="CH46" s="658"/>
      <c r="CI46" s="1"/>
      <c r="CJ46" s="1"/>
      <c r="CK46" s="1"/>
      <c r="CL46" s="1"/>
      <c r="CM46" s="1"/>
      <c r="CN46" s="1"/>
      <c r="CO46" s="1"/>
    </row>
    <row r="47" spans="1:93" ht="15.75" customHeight="1">
      <c r="A47" s="1"/>
      <c r="B47" s="1"/>
      <c r="C47" s="1"/>
      <c r="D47" s="1"/>
      <c r="E47" s="1"/>
      <c r="F47" s="1"/>
      <c r="G47" s="1"/>
      <c r="H47" s="1"/>
      <c r="I47" s="1"/>
      <c r="J47" s="576"/>
      <c r="K47" s="564"/>
      <c r="L47" s="564"/>
      <c r="M47" s="564"/>
      <c r="N47" s="564"/>
      <c r="O47" s="565"/>
      <c r="P47" s="576"/>
      <c r="Q47" s="564"/>
      <c r="R47" s="564"/>
      <c r="S47" s="564"/>
      <c r="T47" s="564"/>
      <c r="U47" s="565"/>
      <c r="V47" s="576"/>
      <c r="W47" s="564"/>
      <c r="X47" s="564"/>
      <c r="Y47" s="564"/>
      <c r="Z47" s="564"/>
      <c r="AA47" s="565"/>
      <c r="AB47" s="576"/>
      <c r="AC47" s="564"/>
      <c r="AD47" s="564"/>
      <c r="AE47" s="564"/>
      <c r="AF47" s="564"/>
      <c r="AG47" s="565"/>
      <c r="AH47" s="576"/>
      <c r="AI47" s="564"/>
      <c r="AJ47" s="564"/>
      <c r="AK47" s="564"/>
      <c r="AL47" s="564"/>
      <c r="AM47" s="565"/>
      <c r="AN47" s="1"/>
      <c r="AO47" s="1"/>
      <c r="AP47" s="1"/>
      <c r="AQ47" s="1"/>
      <c r="AR47" s="1"/>
      <c r="AS47" s="1"/>
      <c r="AT47" s="1"/>
      <c r="AU47" s="1"/>
      <c r="AV47" s="1"/>
      <c r="AW47" s="1"/>
      <c r="AX47" s="1"/>
      <c r="AY47" s="1"/>
      <c r="AZ47" s="1"/>
      <c r="BA47" s="1"/>
      <c r="BB47" s="1"/>
      <c r="BC47" s="1"/>
      <c r="BD47" s="1"/>
      <c r="BE47" s="576"/>
      <c r="BF47" s="564"/>
      <c r="BG47" s="564"/>
      <c r="BH47" s="564"/>
      <c r="BI47" s="564"/>
      <c r="BJ47" s="565"/>
      <c r="BK47" s="576"/>
      <c r="BL47" s="564"/>
      <c r="BM47" s="564"/>
      <c r="BN47" s="564"/>
      <c r="BO47" s="564"/>
      <c r="BP47" s="565"/>
      <c r="BQ47" s="576"/>
      <c r="BR47" s="564"/>
      <c r="BS47" s="564"/>
      <c r="BT47" s="564"/>
      <c r="BU47" s="564"/>
      <c r="BV47" s="565"/>
      <c r="BW47" s="576"/>
      <c r="BX47" s="564"/>
      <c r="BY47" s="564"/>
      <c r="BZ47" s="564"/>
      <c r="CA47" s="564"/>
      <c r="CB47" s="565"/>
      <c r="CC47" s="576"/>
      <c r="CD47" s="564"/>
      <c r="CE47" s="564"/>
      <c r="CF47" s="564"/>
      <c r="CG47" s="564"/>
      <c r="CH47" s="565"/>
      <c r="CI47" s="1"/>
      <c r="CJ47" s="1"/>
      <c r="CK47" s="1"/>
      <c r="CL47" s="1"/>
      <c r="CM47" s="1"/>
      <c r="CN47" s="1"/>
      <c r="CO47" s="1"/>
    </row>
    <row r="48" spans="1:93" ht="15.75" customHeight="1">
      <c r="A48" s="1"/>
      <c r="B48" s="1"/>
      <c r="C48" s="1"/>
      <c r="D48" s="1"/>
      <c r="E48" s="1"/>
      <c r="F48" s="1"/>
      <c r="G48" s="1"/>
      <c r="H48" s="1"/>
      <c r="I48" s="1"/>
      <c r="J48" s="576"/>
      <c r="K48" s="564"/>
      <c r="L48" s="564"/>
      <c r="M48" s="564"/>
      <c r="N48" s="564"/>
      <c r="O48" s="565"/>
      <c r="P48" s="576"/>
      <c r="Q48" s="564"/>
      <c r="R48" s="564"/>
      <c r="S48" s="564"/>
      <c r="T48" s="564"/>
      <c r="U48" s="565"/>
      <c r="V48" s="576"/>
      <c r="W48" s="564"/>
      <c r="X48" s="564"/>
      <c r="Y48" s="564"/>
      <c r="Z48" s="564"/>
      <c r="AA48" s="565"/>
      <c r="AB48" s="576"/>
      <c r="AC48" s="564"/>
      <c r="AD48" s="564"/>
      <c r="AE48" s="564"/>
      <c r="AF48" s="564"/>
      <c r="AG48" s="565"/>
      <c r="AH48" s="576"/>
      <c r="AI48" s="564"/>
      <c r="AJ48" s="564"/>
      <c r="AK48" s="564"/>
      <c r="AL48" s="564"/>
      <c r="AM48" s="565"/>
      <c r="AN48" s="1"/>
      <c r="AO48" s="1"/>
      <c r="AP48" s="1"/>
      <c r="AQ48" s="1"/>
      <c r="AR48" s="1"/>
      <c r="AS48" s="1"/>
      <c r="AT48" s="1"/>
      <c r="AU48" s="1"/>
      <c r="AV48" s="1"/>
      <c r="AW48" s="1"/>
      <c r="AX48" s="1"/>
      <c r="AY48" s="1"/>
      <c r="AZ48" s="1"/>
      <c r="BA48" s="1"/>
      <c r="BB48" s="1"/>
      <c r="BC48" s="1"/>
      <c r="BD48" s="1"/>
      <c r="BE48" s="576"/>
      <c r="BF48" s="564"/>
      <c r="BG48" s="564"/>
      <c r="BH48" s="564"/>
      <c r="BI48" s="564"/>
      <c r="BJ48" s="565"/>
      <c r="BK48" s="576"/>
      <c r="BL48" s="564"/>
      <c r="BM48" s="564"/>
      <c r="BN48" s="564"/>
      <c r="BO48" s="564"/>
      <c r="BP48" s="565"/>
      <c r="BQ48" s="576"/>
      <c r="BR48" s="564"/>
      <c r="BS48" s="564"/>
      <c r="BT48" s="564"/>
      <c r="BU48" s="564"/>
      <c r="BV48" s="565"/>
      <c r="BW48" s="576"/>
      <c r="BX48" s="564"/>
      <c r="BY48" s="564"/>
      <c r="BZ48" s="564"/>
      <c r="CA48" s="564"/>
      <c r="CB48" s="565"/>
      <c r="CC48" s="576"/>
      <c r="CD48" s="564"/>
      <c r="CE48" s="564"/>
      <c r="CF48" s="564"/>
      <c r="CG48" s="564"/>
      <c r="CH48" s="565"/>
      <c r="CI48" s="1"/>
      <c r="CJ48" s="1"/>
      <c r="CK48" s="1"/>
      <c r="CL48" s="1"/>
      <c r="CM48" s="1"/>
      <c r="CN48" s="1"/>
      <c r="CO48" s="1"/>
    </row>
    <row r="49" spans="1:93" ht="15.75" customHeight="1">
      <c r="A49" s="1"/>
      <c r="B49" s="1"/>
      <c r="C49" s="1"/>
      <c r="D49" s="1"/>
      <c r="E49" s="1"/>
      <c r="F49" s="1"/>
      <c r="G49" s="1"/>
      <c r="H49" s="1"/>
      <c r="I49" s="1"/>
      <c r="J49" s="576"/>
      <c r="K49" s="564"/>
      <c r="L49" s="564"/>
      <c r="M49" s="564"/>
      <c r="N49" s="564"/>
      <c r="O49" s="565"/>
      <c r="P49" s="576"/>
      <c r="Q49" s="564"/>
      <c r="R49" s="564"/>
      <c r="S49" s="564"/>
      <c r="T49" s="564"/>
      <c r="U49" s="565"/>
      <c r="V49" s="576"/>
      <c r="W49" s="564"/>
      <c r="X49" s="564"/>
      <c r="Y49" s="564"/>
      <c r="Z49" s="564"/>
      <c r="AA49" s="565"/>
      <c r="AB49" s="576"/>
      <c r="AC49" s="564"/>
      <c r="AD49" s="564"/>
      <c r="AE49" s="564"/>
      <c r="AF49" s="564"/>
      <c r="AG49" s="565"/>
      <c r="AH49" s="576"/>
      <c r="AI49" s="564"/>
      <c r="AJ49" s="564"/>
      <c r="AK49" s="564"/>
      <c r="AL49" s="564"/>
      <c r="AM49" s="565"/>
      <c r="AN49" s="1"/>
      <c r="AO49" s="1"/>
      <c r="AP49" s="1"/>
      <c r="AQ49" s="1"/>
      <c r="AR49" s="1"/>
      <c r="AS49" s="1"/>
      <c r="AT49" s="1"/>
      <c r="AU49" s="1"/>
      <c r="AV49" s="1"/>
      <c r="AW49" s="1"/>
      <c r="AX49" s="1"/>
      <c r="AY49" s="1"/>
      <c r="AZ49" s="1"/>
      <c r="BA49" s="1"/>
      <c r="BB49" s="1"/>
      <c r="BC49" s="1"/>
      <c r="BD49" s="1"/>
      <c r="BE49" s="576"/>
      <c r="BF49" s="564"/>
      <c r="BG49" s="564"/>
      <c r="BH49" s="564"/>
      <c r="BI49" s="564"/>
      <c r="BJ49" s="565"/>
      <c r="BK49" s="576"/>
      <c r="BL49" s="564"/>
      <c r="BM49" s="564"/>
      <c r="BN49" s="564"/>
      <c r="BO49" s="564"/>
      <c r="BP49" s="565"/>
      <c r="BQ49" s="576"/>
      <c r="BR49" s="564"/>
      <c r="BS49" s="564"/>
      <c r="BT49" s="564"/>
      <c r="BU49" s="564"/>
      <c r="BV49" s="565"/>
      <c r="BW49" s="576"/>
      <c r="BX49" s="564"/>
      <c r="BY49" s="564"/>
      <c r="BZ49" s="564"/>
      <c r="CA49" s="564"/>
      <c r="CB49" s="565"/>
      <c r="CC49" s="576"/>
      <c r="CD49" s="564"/>
      <c r="CE49" s="564"/>
      <c r="CF49" s="564"/>
      <c r="CG49" s="564"/>
      <c r="CH49" s="565"/>
      <c r="CI49" s="1"/>
      <c r="CJ49" s="1"/>
      <c r="CK49" s="1"/>
      <c r="CL49" s="1"/>
      <c r="CM49" s="1"/>
      <c r="CN49" s="1"/>
      <c r="CO49" s="1"/>
    </row>
    <row r="50" spans="1:93" ht="15.75" customHeight="1">
      <c r="A50" s="1"/>
      <c r="B50" s="1"/>
      <c r="C50" s="1"/>
      <c r="D50" s="1"/>
      <c r="E50" s="1"/>
      <c r="F50" s="1"/>
      <c r="G50" s="1"/>
      <c r="H50" s="1"/>
      <c r="I50" s="1"/>
      <c r="J50" s="576"/>
      <c r="K50" s="564"/>
      <c r="L50" s="564"/>
      <c r="M50" s="564"/>
      <c r="N50" s="564"/>
      <c r="O50" s="565"/>
      <c r="P50" s="576"/>
      <c r="Q50" s="564"/>
      <c r="R50" s="564"/>
      <c r="S50" s="564"/>
      <c r="T50" s="564"/>
      <c r="U50" s="565"/>
      <c r="V50" s="576"/>
      <c r="W50" s="564"/>
      <c r="X50" s="564"/>
      <c r="Y50" s="564"/>
      <c r="Z50" s="564"/>
      <c r="AA50" s="565"/>
      <c r="AB50" s="576"/>
      <c r="AC50" s="564"/>
      <c r="AD50" s="564"/>
      <c r="AE50" s="564"/>
      <c r="AF50" s="564"/>
      <c r="AG50" s="565"/>
      <c r="AH50" s="576"/>
      <c r="AI50" s="564"/>
      <c r="AJ50" s="564"/>
      <c r="AK50" s="564"/>
      <c r="AL50" s="564"/>
      <c r="AM50" s="565"/>
      <c r="AN50" s="1"/>
      <c r="AO50" s="1"/>
      <c r="AP50" s="1"/>
      <c r="AQ50" s="1"/>
      <c r="AR50" s="1"/>
      <c r="AS50" s="1"/>
      <c r="AT50" s="1"/>
      <c r="AU50" s="1"/>
      <c r="AV50" s="1"/>
      <c r="AW50" s="1"/>
      <c r="AX50" s="1"/>
      <c r="AY50" s="1"/>
      <c r="AZ50" s="1"/>
      <c r="BA50" s="1"/>
      <c r="BB50" s="1"/>
      <c r="BC50" s="1"/>
      <c r="BD50" s="1"/>
      <c r="BE50" s="576"/>
      <c r="BF50" s="564"/>
      <c r="BG50" s="564"/>
      <c r="BH50" s="564"/>
      <c r="BI50" s="564"/>
      <c r="BJ50" s="565"/>
      <c r="BK50" s="576"/>
      <c r="BL50" s="564"/>
      <c r="BM50" s="564"/>
      <c r="BN50" s="564"/>
      <c r="BO50" s="564"/>
      <c r="BP50" s="565"/>
      <c r="BQ50" s="576"/>
      <c r="BR50" s="564"/>
      <c r="BS50" s="564"/>
      <c r="BT50" s="564"/>
      <c r="BU50" s="564"/>
      <c r="BV50" s="565"/>
      <c r="BW50" s="576"/>
      <c r="BX50" s="564"/>
      <c r="BY50" s="564"/>
      <c r="BZ50" s="564"/>
      <c r="CA50" s="564"/>
      <c r="CB50" s="565"/>
      <c r="CC50" s="576"/>
      <c r="CD50" s="564"/>
      <c r="CE50" s="564"/>
      <c r="CF50" s="564"/>
      <c r="CG50" s="564"/>
      <c r="CH50" s="565"/>
      <c r="CI50" s="1"/>
      <c r="CJ50" s="1"/>
      <c r="CK50" s="1"/>
      <c r="CL50" s="1"/>
      <c r="CM50" s="1"/>
      <c r="CN50" s="1"/>
      <c r="CO50" s="1"/>
    </row>
    <row r="51" spans="1:93" ht="15.75" customHeight="1">
      <c r="A51" s="1"/>
      <c r="B51" s="1"/>
      <c r="C51" s="1"/>
      <c r="D51" s="1"/>
      <c r="E51" s="1"/>
      <c r="F51" s="1"/>
      <c r="G51" s="1"/>
      <c r="H51" s="1"/>
      <c r="I51" s="1"/>
      <c r="J51" s="671"/>
      <c r="K51" s="696"/>
      <c r="L51" s="696"/>
      <c r="M51" s="696"/>
      <c r="N51" s="696"/>
      <c r="O51" s="684"/>
      <c r="P51" s="671"/>
      <c r="Q51" s="696"/>
      <c r="R51" s="696"/>
      <c r="S51" s="696"/>
      <c r="T51" s="696"/>
      <c r="U51" s="684"/>
      <c r="V51" s="671"/>
      <c r="W51" s="696"/>
      <c r="X51" s="696"/>
      <c r="Y51" s="696"/>
      <c r="Z51" s="696"/>
      <c r="AA51" s="684"/>
      <c r="AB51" s="671"/>
      <c r="AC51" s="696"/>
      <c r="AD51" s="696"/>
      <c r="AE51" s="696"/>
      <c r="AF51" s="696"/>
      <c r="AG51" s="684"/>
      <c r="AH51" s="671"/>
      <c r="AI51" s="696"/>
      <c r="AJ51" s="696"/>
      <c r="AK51" s="696"/>
      <c r="AL51" s="696"/>
      <c r="AM51" s="684"/>
      <c r="AN51" s="1"/>
      <c r="AO51" s="1"/>
      <c r="AP51" s="1"/>
      <c r="AQ51" s="1"/>
      <c r="AR51" s="1"/>
      <c r="AS51" s="1"/>
      <c r="AT51" s="1"/>
      <c r="AU51" s="1"/>
      <c r="AV51" s="1"/>
      <c r="AW51" s="1"/>
      <c r="AX51" s="1"/>
      <c r="AY51" s="1"/>
      <c r="AZ51" s="1"/>
      <c r="BA51" s="1"/>
      <c r="BB51" s="1"/>
      <c r="BC51" s="1"/>
      <c r="BD51" s="1"/>
      <c r="BE51" s="671"/>
      <c r="BF51" s="696"/>
      <c r="BG51" s="696"/>
      <c r="BH51" s="696"/>
      <c r="BI51" s="696"/>
      <c r="BJ51" s="684"/>
      <c r="BK51" s="671"/>
      <c r="BL51" s="696"/>
      <c r="BM51" s="696"/>
      <c r="BN51" s="696"/>
      <c r="BO51" s="696"/>
      <c r="BP51" s="684"/>
      <c r="BQ51" s="671"/>
      <c r="BR51" s="696"/>
      <c r="BS51" s="696"/>
      <c r="BT51" s="696"/>
      <c r="BU51" s="696"/>
      <c r="BV51" s="684"/>
      <c r="BW51" s="671"/>
      <c r="BX51" s="696"/>
      <c r="BY51" s="696"/>
      <c r="BZ51" s="696"/>
      <c r="CA51" s="696"/>
      <c r="CB51" s="684"/>
      <c r="CC51" s="671"/>
      <c r="CD51" s="696"/>
      <c r="CE51" s="696"/>
      <c r="CF51" s="696"/>
      <c r="CG51" s="696"/>
      <c r="CH51" s="684"/>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714" t="s">
        <v>1055</v>
      </c>
      <c r="C2" s="564"/>
      <c r="D2" s="564"/>
      <c r="E2" s="564"/>
      <c r="F2" s="564"/>
      <c r="G2" s="564"/>
      <c r="H2" s="564"/>
      <c r="I2" s="564"/>
      <c r="J2" s="706" t="s">
        <v>15</v>
      </c>
      <c r="K2" s="607"/>
      <c r="L2" s="607"/>
      <c r="M2" s="607"/>
      <c r="N2" s="607"/>
      <c r="O2" s="607"/>
      <c r="P2" s="607"/>
      <c r="Q2" s="607"/>
      <c r="R2" s="607"/>
      <c r="S2" s="607"/>
      <c r="T2" s="607"/>
      <c r="U2" s="607"/>
      <c r="V2" s="607"/>
      <c r="W2" s="607"/>
      <c r="X2" s="607"/>
      <c r="Y2" s="607"/>
      <c r="Z2" s="607"/>
      <c r="AA2" s="607"/>
      <c r="AB2" s="607"/>
      <c r="AC2" s="607"/>
      <c r="AD2" s="607"/>
      <c r="AE2" s="607"/>
      <c r="AF2" s="607"/>
      <c r="AG2" s="607"/>
      <c r="AH2" s="607"/>
      <c r="AI2" s="607"/>
      <c r="AJ2" s="607"/>
      <c r="AK2" s="607"/>
      <c r="AL2" s="607"/>
      <c r="AM2" s="608"/>
      <c r="AN2" s="1"/>
      <c r="AO2" s="1"/>
      <c r="AP2" s="1"/>
      <c r="AQ2" s="1"/>
      <c r="AR2" s="1"/>
      <c r="AS2" s="1"/>
      <c r="AT2" s="1"/>
      <c r="AU2" s="1"/>
      <c r="AV2" s="1"/>
      <c r="AW2" s="1"/>
      <c r="AX2" s="1"/>
      <c r="AY2" s="1"/>
      <c r="AZ2" s="1"/>
      <c r="BA2" s="1"/>
      <c r="BB2" s="1"/>
      <c r="BC2" s="1"/>
      <c r="BD2" s="1"/>
      <c r="BE2" s="1"/>
      <c r="BF2" s="1"/>
      <c r="BG2" s="1"/>
      <c r="BH2" s="1"/>
      <c r="BI2" s="1"/>
    </row>
    <row r="3" spans="1:61" ht="18.75" customHeight="1">
      <c r="A3" s="1"/>
      <c r="B3" s="564"/>
      <c r="C3" s="564"/>
      <c r="D3" s="564"/>
      <c r="E3" s="564"/>
      <c r="F3" s="564"/>
      <c r="G3" s="564"/>
      <c r="H3" s="564"/>
      <c r="I3" s="564"/>
      <c r="J3" s="705"/>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707"/>
      <c r="AN3" s="1"/>
      <c r="AO3" s="1"/>
      <c r="AP3" s="1"/>
      <c r="AQ3" s="1"/>
      <c r="AR3" s="1"/>
      <c r="AS3" s="1"/>
      <c r="AT3" s="1"/>
      <c r="AU3" s="1"/>
      <c r="AV3" s="1"/>
      <c r="AW3" s="1"/>
      <c r="AX3" s="1"/>
      <c r="AY3" s="1"/>
      <c r="AZ3" s="1"/>
      <c r="BA3" s="1"/>
      <c r="BB3" s="1"/>
      <c r="BC3" s="1"/>
      <c r="BD3" s="1"/>
      <c r="BE3" s="1"/>
      <c r="BF3" s="1"/>
      <c r="BG3" s="1"/>
      <c r="BH3" s="1"/>
      <c r="BI3" s="1"/>
    </row>
    <row r="4" spans="1:61" ht="15" customHeight="1">
      <c r="A4" s="1"/>
      <c r="B4" s="564"/>
      <c r="C4" s="564"/>
      <c r="D4" s="564"/>
      <c r="E4" s="564"/>
      <c r="F4" s="564"/>
      <c r="G4" s="564"/>
      <c r="H4" s="564"/>
      <c r="I4" s="564"/>
      <c r="J4" s="657"/>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1"/>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704" t="s">
        <v>842</v>
      </c>
      <c r="C6" s="607"/>
      <c r="D6" s="665"/>
      <c r="E6" s="713" t="s">
        <v>1044</v>
      </c>
      <c r="F6" s="695"/>
      <c r="G6" s="695"/>
      <c r="H6" s="695"/>
      <c r="I6" s="658"/>
      <c r="J6" s="250" t="e">
        <f>IF(AND(Riesgos!#REF!="Muy Alta",Riesgos!#REF!="Leve"),CONCATENATE("R1C",Riesgos!#REF!),"")</f>
        <v>#REF!</v>
      </c>
      <c r="K6" s="251" t="e">
        <f>IF(AND(Riesgos!#REF!="Muy Alta",Riesgos!#REF!="Leve"),CONCATENATE("R1C",Riesgos!#REF!),"")</f>
        <v>#REF!</v>
      </c>
      <c r="L6" s="251" t="e">
        <f>IF(AND(Riesgos!#REF!="Muy Alta",Riesgos!#REF!="Leve"),CONCATENATE("R1C",Riesgos!#REF!),"")</f>
        <v>#REF!</v>
      </c>
      <c r="M6" s="251" t="e">
        <f>IF(AND(Riesgos!#REF!="Muy Alta",Riesgos!#REF!="Leve"),CONCATENATE("R1C",Riesgos!#REF!),"")</f>
        <v>#REF!</v>
      </c>
      <c r="N6" s="251" t="e">
        <f>IF(AND(Riesgos!#REF!="Muy Alta",Riesgos!#REF!="Leve"),CONCATENATE("R1C",Riesgos!#REF!),"")</f>
        <v>#REF!</v>
      </c>
      <c r="O6" s="252" t="e">
        <f>IF(AND(Riesgos!#REF!="Muy Alta",Riesgos!#REF!="Leve"),CONCATENATE("R1C",Riesgos!#REF!),"")</f>
        <v>#REF!</v>
      </c>
      <c r="P6" s="250" t="e">
        <f>IF(AND(Riesgos!#REF!="Muy Alta",Riesgos!#REF!="Menor"),CONCATENATE("R1C",Riesgos!#REF!),"")</f>
        <v>#REF!</v>
      </c>
      <c r="Q6" s="251" t="e">
        <f>IF(AND(Riesgos!#REF!="Muy Alta",Riesgos!#REF!="Menor"),CONCATENATE("R1C",Riesgos!#REF!),"")</f>
        <v>#REF!</v>
      </c>
      <c r="R6" s="251" t="e">
        <f>IF(AND(Riesgos!#REF!="Muy Alta",Riesgos!#REF!="Menor"),CONCATENATE("R1C",Riesgos!#REF!),"")</f>
        <v>#REF!</v>
      </c>
      <c r="S6" s="251" t="e">
        <f>IF(AND(Riesgos!#REF!="Muy Alta",Riesgos!#REF!="Menor"),CONCATENATE("R1C",Riesgos!#REF!),"")</f>
        <v>#REF!</v>
      </c>
      <c r="T6" s="251" t="e">
        <f>IF(AND(Riesgos!#REF!="Muy Alta",Riesgos!#REF!="Menor"),CONCATENATE("R1C",Riesgos!#REF!),"")</f>
        <v>#REF!</v>
      </c>
      <c r="U6" s="252" t="e">
        <f>IF(AND(Riesgos!#REF!="Muy Alta",Riesgos!#REF!="Menor"),CONCATENATE("R1C",Riesgos!#REF!),"")</f>
        <v>#REF!</v>
      </c>
      <c r="V6" s="250" t="e">
        <f>IF(AND(Riesgos!#REF!="Muy Alta",Riesgos!#REF!="Moderado"),CONCATENATE("R1C",Riesgos!#REF!),"")</f>
        <v>#REF!</v>
      </c>
      <c r="W6" s="251" t="e">
        <f>IF(AND(Riesgos!#REF!="Muy Alta",Riesgos!#REF!="Moderado"),CONCATENATE("R1C",Riesgos!#REF!),"")</f>
        <v>#REF!</v>
      </c>
      <c r="X6" s="251" t="e">
        <f>IF(AND(Riesgos!#REF!="Muy Alta",Riesgos!#REF!="Moderado"),CONCATENATE("R1C",Riesgos!#REF!),"")</f>
        <v>#REF!</v>
      </c>
      <c r="Y6" s="251" t="e">
        <f>IF(AND(Riesgos!#REF!="Muy Alta",Riesgos!#REF!="Moderado"),CONCATENATE("R1C",Riesgos!#REF!),"")</f>
        <v>#REF!</v>
      </c>
      <c r="Z6" s="251" t="e">
        <f>IF(AND(Riesgos!#REF!="Muy Alta",Riesgos!#REF!="Moderado"),CONCATENATE("R1C",Riesgos!#REF!),"")</f>
        <v>#REF!</v>
      </c>
      <c r="AA6" s="252" t="e">
        <f>IF(AND(Riesgos!#REF!="Muy Alta",Riesgos!#REF!="Moderado"),CONCATENATE("R1C",Riesgos!#REF!),"")</f>
        <v>#REF!</v>
      </c>
      <c r="AB6" s="250" t="e">
        <f>IF(AND(Riesgos!#REF!="Muy Alta",Riesgos!#REF!="Mayor"),CONCATENATE("R1C",Riesgos!#REF!),"")</f>
        <v>#REF!</v>
      </c>
      <c r="AC6" s="251" t="e">
        <f>IF(AND(Riesgos!#REF!="Muy Alta",Riesgos!#REF!="Mayor"),CONCATENATE("R1C",Riesgos!#REF!),"")</f>
        <v>#REF!</v>
      </c>
      <c r="AD6" s="251" t="e">
        <f>IF(AND(Riesgos!#REF!="Muy Alta",Riesgos!#REF!="Mayor"),CONCATENATE("R1C",Riesgos!#REF!),"")</f>
        <v>#REF!</v>
      </c>
      <c r="AE6" s="251" t="e">
        <f>IF(AND(Riesgos!#REF!="Muy Alta",Riesgos!#REF!="Mayor"),CONCATENATE("R1C",Riesgos!#REF!),"")</f>
        <v>#REF!</v>
      </c>
      <c r="AF6" s="251" t="e">
        <f>IF(AND(Riesgos!#REF!="Muy Alta",Riesgos!#REF!="Mayor"),CONCATENATE("R1C",Riesgos!#REF!),"")</f>
        <v>#REF!</v>
      </c>
      <c r="AG6" s="252" t="e">
        <f>IF(AND(Riesgos!#REF!="Muy Alta",Riesgos!#REF!="Mayor"),CONCATENATE("R1C",Riesgos!#REF!),"")</f>
        <v>#REF!</v>
      </c>
      <c r="AH6" s="253" t="e">
        <f>IF(AND(Riesgos!#REF!="Muy Alta",Riesgos!#REF!="Catastrófico"),CONCATENATE("R1C",Riesgos!#REF!),"")</f>
        <v>#REF!</v>
      </c>
      <c r="AI6" s="254" t="e">
        <f>IF(AND(Riesgos!#REF!="Muy Alta",Riesgos!#REF!="Catastrófico"),CONCATENATE("R1C",Riesgos!#REF!),"")</f>
        <v>#REF!</v>
      </c>
      <c r="AJ6" s="254" t="e">
        <f>IF(AND(Riesgos!#REF!="Muy Alta",Riesgos!#REF!="Catastrófico"),CONCATENATE("R1C",Riesgos!#REF!),"")</f>
        <v>#REF!</v>
      </c>
      <c r="AK6" s="254" t="e">
        <f>IF(AND(Riesgos!#REF!="Muy Alta",Riesgos!#REF!="Catastrófico"),CONCATENATE("R1C",Riesgos!#REF!),"")</f>
        <v>#REF!</v>
      </c>
      <c r="AL6" s="254" t="e">
        <f>IF(AND(Riesgos!#REF!="Muy Alta",Riesgos!#REF!="Catastrófico"),CONCATENATE("R1C",Riesgos!#REF!),"")</f>
        <v>#REF!</v>
      </c>
      <c r="AM6" s="255" t="e">
        <f>IF(AND(Riesgos!#REF!="Muy Alta",Riesgos!#REF!="Catastrófico"),CONCATENATE("R1C",Riesgos!#REF!),"")</f>
        <v>#REF!</v>
      </c>
      <c r="AN6" s="1"/>
      <c r="AO6" s="711" t="s">
        <v>994</v>
      </c>
      <c r="AP6" s="677"/>
      <c r="AQ6" s="677"/>
      <c r="AR6" s="677"/>
      <c r="AS6" s="677"/>
      <c r="AT6" s="678"/>
      <c r="AU6" s="1"/>
      <c r="AV6" s="1"/>
      <c r="AW6" s="1"/>
      <c r="AX6" s="1"/>
      <c r="AY6" s="1"/>
      <c r="AZ6" s="1"/>
      <c r="BA6" s="1"/>
      <c r="BB6" s="1"/>
      <c r="BC6" s="1"/>
      <c r="BD6" s="1"/>
      <c r="BE6" s="1"/>
      <c r="BF6" s="1"/>
      <c r="BG6" s="1"/>
      <c r="BH6" s="1"/>
      <c r="BI6" s="1"/>
    </row>
    <row r="7" spans="1:61" ht="15" customHeight="1">
      <c r="A7" s="1"/>
      <c r="B7" s="705"/>
      <c r="C7" s="564"/>
      <c r="D7" s="565"/>
      <c r="E7" s="576"/>
      <c r="F7" s="564"/>
      <c r="G7" s="564"/>
      <c r="H7" s="564"/>
      <c r="I7" s="565"/>
      <c r="J7" s="256" t="e">
        <f>IF(AND(Riesgos!#REF!="Muy Alta",Riesgos!#REF!="Leve"),CONCATENATE("R2C",Riesgos!#REF!),"")</f>
        <v>#REF!</v>
      </c>
      <c r="K7" s="257" t="e">
        <f>IF(AND(Riesgos!#REF!="Muy Alta",Riesgos!#REF!="Leve"),CONCATENATE("R2C",Riesgos!#REF!),"")</f>
        <v>#REF!</v>
      </c>
      <c r="L7" s="257" t="e">
        <f>IF(AND(Riesgos!#REF!="Muy Alta",Riesgos!#REF!="Leve"),CONCATENATE("R2C",Riesgos!#REF!),"")</f>
        <v>#REF!</v>
      </c>
      <c r="M7" s="257" t="e">
        <f>IF(AND(Riesgos!#REF!="Muy Alta",Riesgos!#REF!="Leve"),CONCATENATE("R2C",Riesgos!#REF!),"")</f>
        <v>#REF!</v>
      </c>
      <c r="N7" s="257" t="e">
        <f>IF(AND(Riesgos!#REF!="Muy Alta",Riesgos!#REF!="Leve"),CONCATENATE("R2C",Riesgos!#REF!),"")</f>
        <v>#REF!</v>
      </c>
      <c r="O7" s="258" t="e">
        <f>IF(AND(Riesgos!#REF!="Muy Alta",Riesgos!#REF!="Leve"),CONCATENATE("R2C",Riesgos!#REF!),"")</f>
        <v>#REF!</v>
      </c>
      <c r="P7" s="256" t="e">
        <f>IF(AND(Riesgos!#REF!="Muy Alta",Riesgos!#REF!="Menor"),CONCATENATE("R2C",Riesgos!#REF!),"")</f>
        <v>#REF!</v>
      </c>
      <c r="Q7" s="257" t="e">
        <f>IF(AND(Riesgos!#REF!="Muy Alta",Riesgos!#REF!="Menor"),CONCATENATE("R2C",Riesgos!#REF!),"")</f>
        <v>#REF!</v>
      </c>
      <c r="R7" s="257" t="e">
        <f>IF(AND(Riesgos!#REF!="Muy Alta",Riesgos!#REF!="Menor"),CONCATENATE("R2C",Riesgos!#REF!),"")</f>
        <v>#REF!</v>
      </c>
      <c r="S7" s="257" t="e">
        <f>IF(AND(Riesgos!#REF!="Muy Alta",Riesgos!#REF!="Menor"),CONCATENATE("R2C",Riesgos!#REF!),"")</f>
        <v>#REF!</v>
      </c>
      <c r="T7" s="257" t="e">
        <f>IF(AND(Riesgos!#REF!="Muy Alta",Riesgos!#REF!="Menor"),CONCATENATE("R2C",Riesgos!#REF!),"")</f>
        <v>#REF!</v>
      </c>
      <c r="U7" s="258" t="e">
        <f>IF(AND(Riesgos!#REF!="Muy Alta",Riesgos!#REF!="Menor"),CONCATENATE("R2C",Riesgos!#REF!),"")</f>
        <v>#REF!</v>
      </c>
      <c r="V7" s="256" t="e">
        <f>IF(AND(Riesgos!#REF!="Muy Alta",Riesgos!#REF!="Moderado"),CONCATENATE("R2C",Riesgos!#REF!),"")</f>
        <v>#REF!</v>
      </c>
      <c r="W7" s="257" t="e">
        <f>IF(AND(Riesgos!#REF!="Muy Alta",Riesgos!#REF!="Moderado"),CONCATENATE("R2C",Riesgos!#REF!),"")</f>
        <v>#REF!</v>
      </c>
      <c r="X7" s="257" t="e">
        <f>IF(AND(Riesgos!#REF!="Muy Alta",Riesgos!#REF!="Moderado"),CONCATENATE("R2C",Riesgos!#REF!),"")</f>
        <v>#REF!</v>
      </c>
      <c r="Y7" s="257" t="e">
        <f>IF(AND(Riesgos!#REF!="Muy Alta",Riesgos!#REF!="Moderado"),CONCATENATE("R2C",Riesgos!#REF!),"")</f>
        <v>#REF!</v>
      </c>
      <c r="Z7" s="257" t="e">
        <f>IF(AND(Riesgos!#REF!="Muy Alta",Riesgos!#REF!="Moderado"),CONCATENATE("R2C",Riesgos!#REF!),"")</f>
        <v>#REF!</v>
      </c>
      <c r="AA7" s="258" t="e">
        <f>IF(AND(Riesgos!#REF!="Muy Alta",Riesgos!#REF!="Moderado"),CONCATENATE("R2C",Riesgos!#REF!),"")</f>
        <v>#REF!</v>
      </c>
      <c r="AB7" s="256" t="e">
        <f>IF(AND(Riesgos!#REF!="Muy Alta",Riesgos!#REF!="Mayor"),CONCATENATE("R2C",Riesgos!#REF!),"")</f>
        <v>#REF!</v>
      </c>
      <c r="AC7" s="257" t="e">
        <f>IF(AND(Riesgos!#REF!="Muy Alta",Riesgos!#REF!="Mayor"),CONCATENATE("R2C",Riesgos!#REF!),"")</f>
        <v>#REF!</v>
      </c>
      <c r="AD7" s="257" t="e">
        <f>IF(AND(Riesgos!#REF!="Muy Alta",Riesgos!#REF!="Mayor"),CONCATENATE("R2C",Riesgos!#REF!),"")</f>
        <v>#REF!</v>
      </c>
      <c r="AE7" s="257" t="e">
        <f>IF(AND(Riesgos!#REF!="Muy Alta",Riesgos!#REF!="Mayor"),CONCATENATE("R2C",Riesgos!#REF!),"")</f>
        <v>#REF!</v>
      </c>
      <c r="AF7" s="257" t="e">
        <f>IF(AND(Riesgos!#REF!="Muy Alta",Riesgos!#REF!="Mayor"),CONCATENATE("R2C",Riesgos!#REF!),"")</f>
        <v>#REF!</v>
      </c>
      <c r="AG7" s="258" t="e">
        <f>IF(AND(Riesgos!#REF!="Muy Alta",Riesgos!#REF!="Mayor"),CONCATENATE("R2C",Riesgos!#REF!),"")</f>
        <v>#REF!</v>
      </c>
      <c r="AH7" s="259" t="e">
        <f>IF(AND(Riesgos!#REF!="Muy Alta",Riesgos!#REF!="Catastrófico"),CONCATENATE("R2C",Riesgos!#REF!),"")</f>
        <v>#REF!</v>
      </c>
      <c r="AI7" s="260" t="e">
        <f>IF(AND(Riesgos!#REF!="Muy Alta",Riesgos!#REF!="Catastrófico"),CONCATENATE("R2C",Riesgos!#REF!),"")</f>
        <v>#REF!</v>
      </c>
      <c r="AJ7" s="260" t="e">
        <f>IF(AND(Riesgos!#REF!="Muy Alta",Riesgos!#REF!="Catastrófico"),CONCATENATE("R2C",Riesgos!#REF!),"")</f>
        <v>#REF!</v>
      </c>
      <c r="AK7" s="260" t="e">
        <f>IF(AND(Riesgos!#REF!="Muy Alta",Riesgos!#REF!="Catastrófico"),CONCATENATE("R2C",Riesgos!#REF!),"")</f>
        <v>#REF!</v>
      </c>
      <c r="AL7" s="260" t="e">
        <f>IF(AND(Riesgos!#REF!="Muy Alta",Riesgos!#REF!="Catastrófico"),CONCATENATE("R2C",Riesgos!#REF!),"")</f>
        <v>#REF!</v>
      </c>
      <c r="AM7" s="261" t="e">
        <f>IF(AND(Riesgos!#REF!="Muy Alta",Riesgos!#REF!="Catastrófico"),CONCATENATE("R2C",Riesgos!#REF!),"")</f>
        <v>#REF!</v>
      </c>
      <c r="AN7" s="1"/>
      <c r="AO7" s="679"/>
      <c r="AP7" s="564"/>
      <c r="AQ7" s="564"/>
      <c r="AR7" s="564"/>
      <c r="AS7" s="564"/>
      <c r="AT7" s="680"/>
      <c r="AU7" s="1"/>
      <c r="AV7" s="1"/>
      <c r="AW7" s="1"/>
      <c r="AX7" s="1"/>
      <c r="AY7" s="1"/>
      <c r="AZ7" s="1"/>
      <c r="BA7" s="1"/>
      <c r="BB7" s="1"/>
      <c r="BC7" s="1"/>
      <c r="BD7" s="1"/>
      <c r="BE7" s="1"/>
      <c r="BF7" s="1"/>
      <c r="BG7" s="1"/>
      <c r="BH7" s="1"/>
      <c r="BI7" s="1"/>
    </row>
    <row r="8" spans="1:61" ht="15" customHeight="1">
      <c r="A8" s="1"/>
      <c r="B8" s="705"/>
      <c r="C8" s="564"/>
      <c r="D8" s="565"/>
      <c r="E8" s="576"/>
      <c r="F8" s="564"/>
      <c r="G8" s="564"/>
      <c r="H8" s="564"/>
      <c r="I8" s="565"/>
      <c r="J8" s="256" t="e">
        <f>IF(AND(Riesgos!#REF!="Muy Alta",Riesgos!#REF!="Leve"),CONCATENATE("R3C",Riesgos!#REF!),"")</f>
        <v>#REF!</v>
      </c>
      <c r="K8" s="257" t="e">
        <f>IF(AND(Riesgos!#REF!="Muy Alta",Riesgos!#REF!="Leve"),CONCATENATE("R3C",Riesgos!#REF!),"")</f>
        <v>#REF!</v>
      </c>
      <c r="L8" s="257" t="e">
        <f>IF(AND(Riesgos!#REF!="Muy Alta",Riesgos!#REF!="Leve"),CONCATENATE("R3C",Riesgos!#REF!),"")</f>
        <v>#REF!</v>
      </c>
      <c r="M8" s="257" t="e">
        <f>IF(AND(Riesgos!#REF!="Muy Alta",Riesgos!#REF!="Leve"),CONCATENATE("R3C",Riesgos!#REF!),"")</f>
        <v>#REF!</v>
      </c>
      <c r="N8" s="257" t="e">
        <f>IF(AND(Riesgos!#REF!="Muy Alta",Riesgos!#REF!="Leve"),CONCATENATE("R3C",Riesgos!#REF!),"")</f>
        <v>#REF!</v>
      </c>
      <c r="O8" s="258" t="e">
        <f>IF(AND(Riesgos!#REF!="Muy Alta",Riesgos!#REF!="Leve"),CONCATENATE("R3C",Riesgos!#REF!),"")</f>
        <v>#REF!</v>
      </c>
      <c r="P8" s="256" t="e">
        <f>IF(AND(Riesgos!#REF!="Muy Alta",Riesgos!#REF!="Menor"),CONCATENATE("R3C",Riesgos!#REF!),"")</f>
        <v>#REF!</v>
      </c>
      <c r="Q8" s="257" t="e">
        <f>IF(AND(Riesgos!#REF!="Muy Alta",Riesgos!#REF!="Menor"),CONCATENATE("R3C",Riesgos!#REF!),"")</f>
        <v>#REF!</v>
      </c>
      <c r="R8" s="257" t="e">
        <f>IF(AND(Riesgos!#REF!="Muy Alta",Riesgos!#REF!="Menor"),CONCATENATE("R3C",Riesgos!#REF!),"")</f>
        <v>#REF!</v>
      </c>
      <c r="S8" s="257" t="e">
        <f>IF(AND(Riesgos!#REF!="Muy Alta",Riesgos!#REF!="Menor"),CONCATENATE("R3C",Riesgos!#REF!),"")</f>
        <v>#REF!</v>
      </c>
      <c r="T8" s="257" t="e">
        <f>IF(AND(Riesgos!#REF!="Muy Alta",Riesgos!#REF!="Menor"),CONCATENATE("R3C",Riesgos!#REF!),"")</f>
        <v>#REF!</v>
      </c>
      <c r="U8" s="258" t="e">
        <f>IF(AND(Riesgos!#REF!="Muy Alta",Riesgos!#REF!="Menor"),CONCATENATE("R3C",Riesgos!#REF!),"")</f>
        <v>#REF!</v>
      </c>
      <c r="V8" s="256" t="e">
        <f>IF(AND(Riesgos!#REF!="Muy Alta",Riesgos!#REF!="Moderado"),CONCATENATE("R3C",Riesgos!#REF!),"")</f>
        <v>#REF!</v>
      </c>
      <c r="W8" s="257" t="e">
        <f>IF(AND(Riesgos!#REF!="Muy Alta",Riesgos!#REF!="Moderado"),CONCATENATE("R3C",Riesgos!#REF!),"")</f>
        <v>#REF!</v>
      </c>
      <c r="X8" s="257" t="e">
        <f>IF(AND(Riesgos!#REF!="Muy Alta",Riesgos!#REF!="Moderado"),CONCATENATE("R3C",Riesgos!#REF!),"")</f>
        <v>#REF!</v>
      </c>
      <c r="Y8" s="257" t="e">
        <f>IF(AND(Riesgos!#REF!="Muy Alta",Riesgos!#REF!="Moderado"),CONCATENATE("R3C",Riesgos!#REF!),"")</f>
        <v>#REF!</v>
      </c>
      <c r="Z8" s="257" t="e">
        <f>IF(AND(Riesgos!#REF!="Muy Alta",Riesgos!#REF!="Moderado"),CONCATENATE("R3C",Riesgos!#REF!),"")</f>
        <v>#REF!</v>
      </c>
      <c r="AA8" s="258" t="e">
        <f>IF(AND(Riesgos!#REF!="Muy Alta",Riesgos!#REF!="Moderado"),CONCATENATE("R3C",Riesgos!#REF!),"")</f>
        <v>#REF!</v>
      </c>
      <c r="AB8" s="256" t="e">
        <f>IF(AND(Riesgos!#REF!="Muy Alta",Riesgos!#REF!="Mayor"),CONCATENATE("R3C",Riesgos!#REF!),"")</f>
        <v>#REF!</v>
      </c>
      <c r="AC8" s="257" t="e">
        <f>IF(AND(Riesgos!#REF!="Muy Alta",Riesgos!#REF!="Mayor"),CONCATENATE("R3C",Riesgos!#REF!),"")</f>
        <v>#REF!</v>
      </c>
      <c r="AD8" s="257" t="e">
        <f>IF(AND(Riesgos!#REF!="Muy Alta",Riesgos!#REF!="Mayor"),CONCATENATE("R3C",Riesgos!#REF!),"")</f>
        <v>#REF!</v>
      </c>
      <c r="AE8" s="257" t="e">
        <f>IF(AND(Riesgos!#REF!="Muy Alta",Riesgos!#REF!="Mayor"),CONCATENATE("R3C",Riesgos!#REF!),"")</f>
        <v>#REF!</v>
      </c>
      <c r="AF8" s="257" t="e">
        <f>IF(AND(Riesgos!#REF!="Muy Alta",Riesgos!#REF!="Mayor"),CONCATENATE("R3C",Riesgos!#REF!),"")</f>
        <v>#REF!</v>
      </c>
      <c r="AG8" s="258" t="e">
        <f>IF(AND(Riesgos!#REF!="Muy Alta",Riesgos!#REF!="Mayor"),CONCATENATE("R3C",Riesgos!#REF!),"")</f>
        <v>#REF!</v>
      </c>
      <c r="AH8" s="259" t="e">
        <f>IF(AND(Riesgos!#REF!="Muy Alta",Riesgos!#REF!="Catastrófico"),CONCATENATE("R3C",Riesgos!#REF!),"")</f>
        <v>#REF!</v>
      </c>
      <c r="AI8" s="260" t="e">
        <f>IF(AND(Riesgos!#REF!="Muy Alta",Riesgos!#REF!="Catastrófico"),CONCATENATE("R3C",Riesgos!#REF!),"")</f>
        <v>#REF!</v>
      </c>
      <c r="AJ8" s="260" t="e">
        <f>IF(AND(Riesgos!#REF!="Muy Alta",Riesgos!#REF!="Catastrófico"),CONCATENATE("R3C",Riesgos!#REF!),"")</f>
        <v>#REF!</v>
      </c>
      <c r="AK8" s="260" t="e">
        <f>IF(AND(Riesgos!#REF!="Muy Alta",Riesgos!#REF!="Catastrófico"),CONCATENATE("R3C",Riesgos!#REF!),"")</f>
        <v>#REF!</v>
      </c>
      <c r="AL8" s="260" t="e">
        <f>IF(AND(Riesgos!#REF!="Muy Alta",Riesgos!#REF!="Catastrófico"),CONCATENATE("R3C",Riesgos!#REF!),"")</f>
        <v>#REF!</v>
      </c>
      <c r="AM8" s="261" t="e">
        <f>IF(AND(Riesgos!#REF!="Muy Alta",Riesgos!#REF!="Catastrófico"),CONCATENATE("R3C",Riesgos!#REF!),"")</f>
        <v>#REF!</v>
      </c>
      <c r="AN8" s="1"/>
      <c r="AO8" s="679"/>
      <c r="AP8" s="564"/>
      <c r="AQ8" s="564"/>
      <c r="AR8" s="564"/>
      <c r="AS8" s="564"/>
      <c r="AT8" s="680"/>
      <c r="AU8" s="1"/>
      <c r="AV8" s="1"/>
      <c r="AW8" s="1"/>
      <c r="AX8" s="1"/>
      <c r="AY8" s="1"/>
      <c r="AZ8" s="1"/>
      <c r="BA8" s="1"/>
      <c r="BB8" s="1"/>
      <c r="BC8" s="1"/>
      <c r="BD8" s="1"/>
      <c r="BE8" s="1"/>
      <c r="BF8" s="1"/>
      <c r="BG8" s="1"/>
      <c r="BH8" s="1"/>
      <c r="BI8" s="1"/>
    </row>
    <row r="9" spans="1:61" ht="15" customHeight="1">
      <c r="A9" s="1"/>
      <c r="B9" s="705"/>
      <c r="C9" s="564"/>
      <c r="D9" s="565"/>
      <c r="E9" s="576"/>
      <c r="F9" s="564"/>
      <c r="G9" s="564"/>
      <c r="H9" s="564"/>
      <c r="I9" s="565"/>
      <c r="J9" s="256" t="e">
        <f>IF(AND(Riesgos!#REF!="Muy Alta",Riesgos!#REF!="Leve"),CONCATENATE("R4C",Riesgos!#REF!),"")</f>
        <v>#REF!</v>
      </c>
      <c r="K9" s="257" t="e">
        <f>IF(AND(Riesgos!#REF!="Muy Alta",Riesgos!#REF!="Leve"),CONCATENATE("R4C",Riesgos!#REF!),"")</f>
        <v>#REF!</v>
      </c>
      <c r="L9" s="257" t="e">
        <f>IF(AND(Riesgos!#REF!="Muy Alta",Riesgos!#REF!="Leve"),CONCATENATE("R4C",Riesgos!#REF!),"")</f>
        <v>#REF!</v>
      </c>
      <c r="M9" s="257" t="e">
        <f>IF(AND(Riesgos!#REF!="Muy Alta",Riesgos!#REF!="Leve"),CONCATENATE("R4C",Riesgos!#REF!),"")</f>
        <v>#REF!</v>
      </c>
      <c r="N9" s="257" t="e">
        <f>IF(AND(Riesgos!#REF!="Muy Alta",Riesgos!#REF!="Leve"),CONCATENATE("R4C",Riesgos!#REF!),"")</f>
        <v>#REF!</v>
      </c>
      <c r="O9" s="258" t="e">
        <f>IF(AND(Riesgos!#REF!="Muy Alta",Riesgos!#REF!="Leve"),CONCATENATE("R4C",Riesgos!#REF!),"")</f>
        <v>#REF!</v>
      </c>
      <c r="P9" s="256" t="e">
        <f>IF(AND(Riesgos!#REF!="Muy Alta",Riesgos!#REF!="Menor"),CONCATENATE("R4C",Riesgos!#REF!),"")</f>
        <v>#REF!</v>
      </c>
      <c r="Q9" s="257" t="e">
        <f>IF(AND(Riesgos!#REF!="Muy Alta",Riesgos!#REF!="Menor"),CONCATENATE("R4C",Riesgos!#REF!),"")</f>
        <v>#REF!</v>
      </c>
      <c r="R9" s="257" t="e">
        <f>IF(AND(Riesgos!#REF!="Muy Alta",Riesgos!#REF!="Menor"),CONCATENATE("R4C",Riesgos!#REF!),"")</f>
        <v>#REF!</v>
      </c>
      <c r="S9" s="257" t="e">
        <f>IF(AND(Riesgos!#REF!="Muy Alta",Riesgos!#REF!="Menor"),CONCATENATE("R4C",Riesgos!#REF!),"")</f>
        <v>#REF!</v>
      </c>
      <c r="T9" s="257" t="e">
        <f>IF(AND(Riesgos!#REF!="Muy Alta",Riesgos!#REF!="Menor"),CONCATENATE("R4C",Riesgos!#REF!),"")</f>
        <v>#REF!</v>
      </c>
      <c r="U9" s="258" t="e">
        <f>IF(AND(Riesgos!#REF!="Muy Alta",Riesgos!#REF!="Menor"),CONCATENATE("R4C",Riesgos!#REF!),"")</f>
        <v>#REF!</v>
      </c>
      <c r="V9" s="256" t="e">
        <f>IF(AND(Riesgos!#REF!="Muy Alta",Riesgos!#REF!="Moderado"),CONCATENATE("R4C",Riesgos!#REF!),"")</f>
        <v>#REF!</v>
      </c>
      <c r="W9" s="257" t="e">
        <f>IF(AND(Riesgos!#REF!="Muy Alta",Riesgos!#REF!="Moderado"),CONCATENATE("R4C",Riesgos!#REF!),"")</f>
        <v>#REF!</v>
      </c>
      <c r="X9" s="257" t="e">
        <f>IF(AND(Riesgos!#REF!="Muy Alta",Riesgos!#REF!="Moderado"),CONCATENATE("R4C",Riesgos!#REF!),"")</f>
        <v>#REF!</v>
      </c>
      <c r="Y9" s="257" t="e">
        <f>IF(AND(Riesgos!#REF!="Muy Alta",Riesgos!#REF!="Moderado"),CONCATENATE("R4C",Riesgos!#REF!),"")</f>
        <v>#REF!</v>
      </c>
      <c r="Z9" s="257" t="e">
        <f>IF(AND(Riesgos!#REF!="Muy Alta",Riesgos!#REF!="Moderado"),CONCATENATE("R4C",Riesgos!#REF!),"")</f>
        <v>#REF!</v>
      </c>
      <c r="AA9" s="258" t="e">
        <f>IF(AND(Riesgos!#REF!="Muy Alta",Riesgos!#REF!="Moderado"),CONCATENATE("R4C",Riesgos!#REF!),"")</f>
        <v>#REF!</v>
      </c>
      <c r="AB9" s="256" t="e">
        <f>IF(AND(Riesgos!#REF!="Muy Alta",Riesgos!#REF!="Mayor"),CONCATENATE("R4C",Riesgos!#REF!),"")</f>
        <v>#REF!</v>
      </c>
      <c r="AC9" s="257" t="e">
        <f>IF(AND(Riesgos!#REF!="Muy Alta",Riesgos!#REF!="Mayor"),CONCATENATE("R4C",Riesgos!#REF!),"")</f>
        <v>#REF!</v>
      </c>
      <c r="AD9" s="257" t="e">
        <f>IF(AND(Riesgos!#REF!="Muy Alta",Riesgos!#REF!="Mayor"),CONCATENATE("R4C",Riesgos!#REF!),"")</f>
        <v>#REF!</v>
      </c>
      <c r="AE9" s="257" t="e">
        <f>IF(AND(Riesgos!#REF!="Muy Alta",Riesgos!#REF!="Mayor"),CONCATENATE("R4C",Riesgos!#REF!),"")</f>
        <v>#REF!</v>
      </c>
      <c r="AF9" s="257" t="e">
        <f>IF(AND(Riesgos!#REF!="Muy Alta",Riesgos!#REF!="Mayor"),CONCATENATE("R4C",Riesgos!#REF!),"")</f>
        <v>#REF!</v>
      </c>
      <c r="AG9" s="258" t="e">
        <f>IF(AND(Riesgos!#REF!="Muy Alta",Riesgos!#REF!="Mayor"),CONCATENATE("R4C",Riesgos!#REF!),"")</f>
        <v>#REF!</v>
      </c>
      <c r="AH9" s="259" t="e">
        <f>IF(AND(Riesgos!#REF!="Muy Alta",Riesgos!#REF!="Catastrófico"),CONCATENATE("R4C",Riesgos!#REF!),"")</f>
        <v>#REF!</v>
      </c>
      <c r="AI9" s="260" t="e">
        <f>IF(AND(Riesgos!#REF!="Muy Alta",Riesgos!#REF!="Catastrófico"),CONCATENATE("R4C",Riesgos!#REF!),"")</f>
        <v>#REF!</v>
      </c>
      <c r="AJ9" s="260" t="e">
        <f>IF(AND(Riesgos!#REF!="Muy Alta",Riesgos!#REF!="Catastrófico"),CONCATENATE("R4C",Riesgos!#REF!),"")</f>
        <v>#REF!</v>
      </c>
      <c r="AK9" s="260" t="e">
        <f>IF(AND(Riesgos!#REF!="Muy Alta",Riesgos!#REF!="Catastrófico"),CONCATENATE("R4C",Riesgos!#REF!),"")</f>
        <v>#REF!</v>
      </c>
      <c r="AL9" s="260" t="e">
        <f>IF(AND(Riesgos!#REF!="Muy Alta",Riesgos!#REF!="Catastrófico"),CONCATENATE("R4C",Riesgos!#REF!),"")</f>
        <v>#REF!</v>
      </c>
      <c r="AM9" s="261" t="e">
        <f>IF(AND(Riesgos!#REF!="Muy Alta",Riesgos!#REF!="Catastrófico"),CONCATENATE("R4C",Riesgos!#REF!),"")</f>
        <v>#REF!</v>
      </c>
      <c r="AN9" s="1"/>
      <c r="AO9" s="679"/>
      <c r="AP9" s="564"/>
      <c r="AQ9" s="564"/>
      <c r="AR9" s="564"/>
      <c r="AS9" s="564"/>
      <c r="AT9" s="680"/>
      <c r="AU9" s="1"/>
      <c r="AV9" s="1"/>
      <c r="AW9" s="1"/>
      <c r="AX9" s="1"/>
      <c r="AY9" s="1"/>
      <c r="AZ9" s="1"/>
      <c r="BA9" s="1"/>
      <c r="BB9" s="1"/>
      <c r="BC9" s="1"/>
      <c r="BD9" s="1"/>
      <c r="BE9" s="1"/>
      <c r="BF9" s="1"/>
      <c r="BG9" s="1"/>
      <c r="BH9" s="1"/>
      <c r="BI9" s="1"/>
    </row>
    <row r="10" spans="1:61" ht="15" customHeight="1">
      <c r="A10" s="1"/>
      <c r="B10" s="705"/>
      <c r="C10" s="564"/>
      <c r="D10" s="565"/>
      <c r="E10" s="576"/>
      <c r="F10" s="564"/>
      <c r="G10" s="564"/>
      <c r="H10" s="564"/>
      <c r="I10" s="565"/>
      <c r="J10" s="256" t="e">
        <f>IF(AND(Riesgos!#REF!="Muy Alta",Riesgos!#REF!="Leve"),CONCATENATE("R5C",Riesgos!#REF!),"")</f>
        <v>#REF!</v>
      </c>
      <c r="K10" s="257" t="e">
        <f>IF(AND(Riesgos!#REF!="Muy Alta",Riesgos!#REF!="Leve"),CONCATENATE("R5C",Riesgos!#REF!),"")</f>
        <v>#REF!</v>
      </c>
      <c r="L10" s="257" t="e">
        <f>IF(AND(Riesgos!#REF!="Muy Alta",Riesgos!#REF!="Leve"),CONCATENATE("R5C",Riesgos!#REF!),"")</f>
        <v>#REF!</v>
      </c>
      <c r="M10" s="257" t="e">
        <f>IF(AND(Riesgos!#REF!="Muy Alta",Riesgos!#REF!="Leve"),CONCATENATE("R5C",Riesgos!#REF!),"")</f>
        <v>#REF!</v>
      </c>
      <c r="N10" s="257" t="e">
        <f>IF(AND(Riesgos!#REF!="Muy Alta",Riesgos!#REF!="Leve"),CONCATENATE("R5C",Riesgos!#REF!),"")</f>
        <v>#REF!</v>
      </c>
      <c r="O10" s="258" t="e">
        <f>IF(AND(Riesgos!#REF!="Muy Alta",Riesgos!#REF!="Leve"),CONCATENATE("R5C",Riesgos!#REF!),"")</f>
        <v>#REF!</v>
      </c>
      <c r="P10" s="256" t="e">
        <f>IF(AND(Riesgos!#REF!="Muy Alta",Riesgos!#REF!="Menor"),CONCATENATE("R5C",Riesgos!#REF!),"")</f>
        <v>#REF!</v>
      </c>
      <c r="Q10" s="257" t="e">
        <f>IF(AND(Riesgos!#REF!="Muy Alta",Riesgos!#REF!="Menor"),CONCATENATE("R5C",Riesgos!#REF!),"")</f>
        <v>#REF!</v>
      </c>
      <c r="R10" s="257" t="e">
        <f>IF(AND(Riesgos!#REF!="Muy Alta",Riesgos!#REF!="Menor"),CONCATENATE("R5C",Riesgos!#REF!),"")</f>
        <v>#REF!</v>
      </c>
      <c r="S10" s="257" t="e">
        <f>IF(AND(Riesgos!#REF!="Muy Alta",Riesgos!#REF!="Menor"),CONCATENATE("R5C",Riesgos!#REF!),"")</f>
        <v>#REF!</v>
      </c>
      <c r="T10" s="257" t="e">
        <f>IF(AND(Riesgos!#REF!="Muy Alta",Riesgos!#REF!="Menor"),CONCATENATE("R5C",Riesgos!#REF!),"")</f>
        <v>#REF!</v>
      </c>
      <c r="U10" s="258" t="e">
        <f>IF(AND(Riesgos!#REF!="Muy Alta",Riesgos!#REF!="Menor"),CONCATENATE("R5C",Riesgos!#REF!),"")</f>
        <v>#REF!</v>
      </c>
      <c r="V10" s="256" t="e">
        <f>IF(AND(Riesgos!#REF!="Muy Alta",Riesgos!#REF!="Moderado"),CONCATENATE("R5C",Riesgos!#REF!),"")</f>
        <v>#REF!</v>
      </c>
      <c r="W10" s="257" t="e">
        <f>IF(AND(Riesgos!#REF!="Muy Alta",Riesgos!#REF!="Moderado"),CONCATENATE("R5C",Riesgos!#REF!),"")</f>
        <v>#REF!</v>
      </c>
      <c r="X10" s="257" t="e">
        <f>IF(AND(Riesgos!#REF!="Muy Alta",Riesgos!#REF!="Moderado"),CONCATENATE("R5C",Riesgos!#REF!),"")</f>
        <v>#REF!</v>
      </c>
      <c r="Y10" s="257" t="e">
        <f>IF(AND(Riesgos!#REF!="Muy Alta",Riesgos!#REF!="Moderado"),CONCATENATE("R5C",Riesgos!#REF!),"")</f>
        <v>#REF!</v>
      </c>
      <c r="Z10" s="257" t="e">
        <f>IF(AND(Riesgos!#REF!="Muy Alta",Riesgos!#REF!="Moderado"),CONCATENATE("R5C",Riesgos!#REF!),"")</f>
        <v>#REF!</v>
      </c>
      <c r="AA10" s="258" t="e">
        <f>IF(AND(Riesgos!#REF!="Muy Alta",Riesgos!#REF!="Moderado"),CONCATENATE("R5C",Riesgos!#REF!),"")</f>
        <v>#REF!</v>
      </c>
      <c r="AB10" s="256" t="e">
        <f>IF(AND(Riesgos!#REF!="Muy Alta",Riesgos!#REF!="Mayor"),CONCATENATE("R5C",Riesgos!#REF!),"")</f>
        <v>#REF!</v>
      </c>
      <c r="AC10" s="257" t="e">
        <f>IF(AND(Riesgos!#REF!="Muy Alta",Riesgos!#REF!="Mayor"),CONCATENATE("R5C",Riesgos!#REF!),"")</f>
        <v>#REF!</v>
      </c>
      <c r="AD10" s="257" t="e">
        <f>IF(AND(Riesgos!#REF!="Muy Alta",Riesgos!#REF!="Mayor"),CONCATENATE("R5C",Riesgos!#REF!),"")</f>
        <v>#REF!</v>
      </c>
      <c r="AE10" s="257" t="e">
        <f>IF(AND(Riesgos!#REF!="Muy Alta",Riesgos!#REF!="Mayor"),CONCATENATE("R5C",Riesgos!#REF!),"")</f>
        <v>#REF!</v>
      </c>
      <c r="AF10" s="257" t="e">
        <f>IF(AND(Riesgos!#REF!="Muy Alta",Riesgos!#REF!="Mayor"),CONCATENATE("R5C",Riesgos!#REF!),"")</f>
        <v>#REF!</v>
      </c>
      <c r="AG10" s="258" t="e">
        <f>IF(AND(Riesgos!#REF!="Muy Alta",Riesgos!#REF!="Mayor"),CONCATENATE("R5C",Riesgos!#REF!),"")</f>
        <v>#REF!</v>
      </c>
      <c r="AH10" s="259" t="e">
        <f>IF(AND(Riesgos!#REF!="Muy Alta",Riesgos!#REF!="Catastrófico"),CONCATENATE("R5C",Riesgos!#REF!),"")</f>
        <v>#REF!</v>
      </c>
      <c r="AI10" s="260" t="e">
        <f>IF(AND(Riesgos!#REF!="Muy Alta",Riesgos!#REF!="Catastrófico"),CONCATENATE("R5C",Riesgos!#REF!),"")</f>
        <v>#REF!</v>
      </c>
      <c r="AJ10" s="260" t="e">
        <f>IF(AND(Riesgos!#REF!="Muy Alta",Riesgos!#REF!="Catastrófico"),CONCATENATE("R5C",Riesgos!#REF!),"")</f>
        <v>#REF!</v>
      </c>
      <c r="AK10" s="260" t="e">
        <f>IF(AND(Riesgos!#REF!="Muy Alta",Riesgos!#REF!="Catastrófico"),CONCATENATE("R5C",Riesgos!#REF!),"")</f>
        <v>#REF!</v>
      </c>
      <c r="AL10" s="260" t="e">
        <f>IF(AND(Riesgos!#REF!="Muy Alta",Riesgos!#REF!="Catastrófico"),CONCATENATE("R5C",Riesgos!#REF!),"")</f>
        <v>#REF!</v>
      </c>
      <c r="AM10" s="261" t="e">
        <f>IF(AND(Riesgos!#REF!="Muy Alta",Riesgos!#REF!="Catastrófico"),CONCATENATE("R5C",Riesgos!#REF!),"")</f>
        <v>#REF!</v>
      </c>
      <c r="AN10" s="1"/>
      <c r="AO10" s="679"/>
      <c r="AP10" s="564"/>
      <c r="AQ10" s="564"/>
      <c r="AR10" s="564"/>
      <c r="AS10" s="564"/>
      <c r="AT10" s="680"/>
      <c r="AU10" s="1"/>
      <c r="AV10" s="1"/>
      <c r="AW10" s="1"/>
      <c r="AX10" s="1"/>
      <c r="AY10" s="1"/>
      <c r="AZ10" s="1"/>
      <c r="BA10" s="1"/>
      <c r="BB10" s="1"/>
      <c r="BC10" s="1"/>
      <c r="BD10" s="1"/>
      <c r="BE10" s="1"/>
      <c r="BF10" s="1"/>
      <c r="BG10" s="1"/>
      <c r="BH10" s="1"/>
      <c r="BI10" s="1"/>
    </row>
    <row r="11" spans="1:61" ht="15" customHeight="1">
      <c r="A11" s="1"/>
      <c r="B11" s="705"/>
      <c r="C11" s="564"/>
      <c r="D11" s="565"/>
      <c r="E11" s="576"/>
      <c r="F11" s="564"/>
      <c r="G11" s="564"/>
      <c r="H11" s="564"/>
      <c r="I11" s="565"/>
      <c r="J11" s="256" t="e">
        <f>IF(AND(Riesgos!#REF!="Muy Alta",Riesgos!#REF!="Leve"),CONCATENATE("R6C",Riesgos!#REF!),"")</f>
        <v>#REF!</v>
      </c>
      <c r="K11" s="257" t="e">
        <f>IF(AND(Riesgos!#REF!="Muy Alta",Riesgos!#REF!="Leve"),CONCATENATE("R6C",Riesgos!#REF!),"")</f>
        <v>#REF!</v>
      </c>
      <c r="L11" s="257" t="e">
        <f>IF(AND(Riesgos!#REF!="Muy Alta",Riesgos!#REF!="Leve"),CONCATENATE("R6C",Riesgos!#REF!),"")</f>
        <v>#REF!</v>
      </c>
      <c r="M11" s="257" t="e">
        <f>IF(AND(Riesgos!#REF!="Muy Alta",Riesgos!#REF!="Leve"),CONCATENATE("R6C",Riesgos!#REF!),"")</f>
        <v>#REF!</v>
      </c>
      <c r="N11" s="257" t="e">
        <f>IF(AND(Riesgos!#REF!="Muy Alta",Riesgos!#REF!="Leve"),CONCATENATE("R6C",Riesgos!#REF!),"")</f>
        <v>#REF!</v>
      </c>
      <c r="O11" s="258" t="e">
        <f>IF(AND(Riesgos!#REF!="Muy Alta",Riesgos!#REF!="Leve"),CONCATENATE("R6C",Riesgos!#REF!),"")</f>
        <v>#REF!</v>
      </c>
      <c r="P11" s="256" t="e">
        <f>IF(AND(Riesgos!#REF!="Muy Alta",Riesgos!#REF!="Menor"),CONCATENATE("R6C",Riesgos!#REF!),"")</f>
        <v>#REF!</v>
      </c>
      <c r="Q11" s="257" t="e">
        <f>IF(AND(Riesgos!#REF!="Muy Alta",Riesgos!#REF!="Menor"),CONCATENATE("R6C",Riesgos!#REF!),"")</f>
        <v>#REF!</v>
      </c>
      <c r="R11" s="257" t="e">
        <f>IF(AND(Riesgos!#REF!="Muy Alta",Riesgos!#REF!="Menor"),CONCATENATE("R6C",Riesgos!#REF!),"")</f>
        <v>#REF!</v>
      </c>
      <c r="S11" s="257" t="e">
        <f>IF(AND(Riesgos!#REF!="Muy Alta",Riesgos!#REF!="Menor"),CONCATENATE("R6C",Riesgos!#REF!),"")</f>
        <v>#REF!</v>
      </c>
      <c r="T11" s="257" t="e">
        <f>IF(AND(Riesgos!#REF!="Muy Alta",Riesgos!#REF!="Menor"),CONCATENATE("R6C",Riesgos!#REF!),"")</f>
        <v>#REF!</v>
      </c>
      <c r="U11" s="258" t="e">
        <f>IF(AND(Riesgos!#REF!="Muy Alta",Riesgos!#REF!="Menor"),CONCATENATE("R6C",Riesgos!#REF!),"")</f>
        <v>#REF!</v>
      </c>
      <c r="V11" s="256" t="e">
        <f>IF(AND(Riesgos!#REF!="Muy Alta",Riesgos!#REF!="Moderado"),CONCATENATE("R6C",Riesgos!#REF!),"")</f>
        <v>#REF!</v>
      </c>
      <c r="W11" s="257" t="e">
        <f>IF(AND(Riesgos!#REF!="Muy Alta",Riesgos!#REF!="Moderado"),CONCATENATE("R6C",Riesgos!#REF!),"")</f>
        <v>#REF!</v>
      </c>
      <c r="X11" s="257" t="e">
        <f>IF(AND(Riesgos!#REF!="Muy Alta",Riesgos!#REF!="Moderado"),CONCATENATE("R6C",Riesgos!#REF!),"")</f>
        <v>#REF!</v>
      </c>
      <c r="Y11" s="257" t="e">
        <f>IF(AND(Riesgos!#REF!="Muy Alta",Riesgos!#REF!="Moderado"),CONCATENATE("R6C",Riesgos!#REF!),"")</f>
        <v>#REF!</v>
      </c>
      <c r="Z11" s="257" t="e">
        <f>IF(AND(Riesgos!#REF!="Muy Alta",Riesgos!#REF!="Moderado"),CONCATENATE("R6C",Riesgos!#REF!),"")</f>
        <v>#REF!</v>
      </c>
      <c r="AA11" s="258" t="e">
        <f>IF(AND(Riesgos!#REF!="Muy Alta",Riesgos!#REF!="Moderado"),CONCATENATE("R6C",Riesgos!#REF!),"")</f>
        <v>#REF!</v>
      </c>
      <c r="AB11" s="256" t="e">
        <f>IF(AND(Riesgos!#REF!="Muy Alta",Riesgos!#REF!="Mayor"),CONCATENATE("R6C",Riesgos!#REF!),"")</f>
        <v>#REF!</v>
      </c>
      <c r="AC11" s="257" t="e">
        <f>IF(AND(Riesgos!#REF!="Muy Alta",Riesgos!#REF!="Mayor"),CONCATENATE("R6C",Riesgos!#REF!),"")</f>
        <v>#REF!</v>
      </c>
      <c r="AD11" s="257" t="e">
        <f>IF(AND(Riesgos!#REF!="Muy Alta",Riesgos!#REF!="Mayor"),CONCATENATE("R6C",Riesgos!#REF!),"")</f>
        <v>#REF!</v>
      </c>
      <c r="AE11" s="257" t="e">
        <f>IF(AND(Riesgos!#REF!="Muy Alta",Riesgos!#REF!="Mayor"),CONCATENATE("R6C",Riesgos!#REF!),"")</f>
        <v>#REF!</v>
      </c>
      <c r="AF11" s="257" t="e">
        <f>IF(AND(Riesgos!#REF!="Muy Alta",Riesgos!#REF!="Mayor"),CONCATENATE("R6C",Riesgos!#REF!),"")</f>
        <v>#REF!</v>
      </c>
      <c r="AG11" s="258" t="e">
        <f>IF(AND(Riesgos!#REF!="Muy Alta",Riesgos!#REF!="Mayor"),CONCATENATE("R6C",Riesgos!#REF!),"")</f>
        <v>#REF!</v>
      </c>
      <c r="AH11" s="259" t="e">
        <f>IF(AND(Riesgos!#REF!="Muy Alta",Riesgos!#REF!="Catastrófico"),CONCATENATE("R6C",Riesgos!#REF!),"")</f>
        <v>#REF!</v>
      </c>
      <c r="AI11" s="260" t="e">
        <f>IF(AND(Riesgos!#REF!="Muy Alta",Riesgos!#REF!="Catastrófico"),CONCATENATE("R6C",Riesgos!#REF!),"")</f>
        <v>#REF!</v>
      </c>
      <c r="AJ11" s="260" t="e">
        <f>IF(AND(Riesgos!#REF!="Muy Alta",Riesgos!#REF!="Catastrófico"),CONCATENATE("R6C",Riesgos!#REF!),"")</f>
        <v>#REF!</v>
      </c>
      <c r="AK11" s="260" t="e">
        <f>IF(AND(Riesgos!#REF!="Muy Alta",Riesgos!#REF!="Catastrófico"),CONCATENATE("R6C",Riesgos!#REF!),"")</f>
        <v>#REF!</v>
      </c>
      <c r="AL11" s="260" t="e">
        <f>IF(AND(Riesgos!#REF!="Muy Alta",Riesgos!#REF!="Catastrófico"),CONCATENATE("R6C",Riesgos!#REF!),"")</f>
        <v>#REF!</v>
      </c>
      <c r="AM11" s="261" t="e">
        <f>IF(AND(Riesgos!#REF!="Muy Alta",Riesgos!#REF!="Catastrófico"),CONCATENATE("R6C",Riesgos!#REF!),"")</f>
        <v>#REF!</v>
      </c>
      <c r="AN11" s="1"/>
      <c r="AO11" s="679"/>
      <c r="AP11" s="564"/>
      <c r="AQ11" s="564"/>
      <c r="AR11" s="564"/>
      <c r="AS11" s="564"/>
      <c r="AT11" s="680"/>
      <c r="AU11" s="1"/>
      <c r="AV11" s="1"/>
      <c r="AW11" s="1"/>
      <c r="AX11" s="1"/>
      <c r="AY11" s="1"/>
      <c r="AZ11" s="1"/>
      <c r="BA11" s="1"/>
      <c r="BB11" s="1"/>
      <c r="BC11" s="1"/>
      <c r="BD11" s="1"/>
      <c r="BE11" s="1"/>
      <c r="BF11" s="1"/>
      <c r="BG11" s="1"/>
      <c r="BH11" s="1"/>
      <c r="BI11" s="1"/>
    </row>
    <row r="12" spans="1:61" ht="15" customHeight="1">
      <c r="A12" s="1"/>
      <c r="B12" s="705"/>
      <c r="C12" s="564"/>
      <c r="D12" s="565"/>
      <c r="E12" s="576"/>
      <c r="F12" s="564"/>
      <c r="G12" s="564"/>
      <c r="H12" s="564"/>
      <c r="I12" s="565"/>
      <c r="J12" s="256" t="e">
        <f>IF(AND(Riesgos!#REF!="Muy Alta",Riesgos!#REF!="Leve"),CONCATENATE("R7C",Riesgos!#REF!),"")</f>
        <v>#REF!</v>
      </c>
      <c r="K12" s="257" t="e">
        <f>IF(AND(Riesgos!#REF!="Muy Alta",Riesgos!#REF!="Leve"),CONCATENATE("R7C",Riesgos!#REF!),"")</f>
        <v>#REF!</v>
      </c>
      <c r="L12" s="257" t="e">
        <f>IF(AND(Riesgos!#REF!="Muy Alta",Riesgos!#REF!="Leve"),CONCATENATE("R7C",Riesgos!#REF!),"")</f>
        <v>#REF!</v>
      </c>
      <c r="M12" s="257" t="e">
        <f>IF(AND(Riesgos!#REF!="Muy Alta",Riesgos!#REF!="Leve"),CONCATENATE("R7C",Riesgos!#REF!),"")</f>
        <v>#REF!</v>
      </c>
      <c r="N12" s="257" t="e">
        <f>IF(AND(Riesgos!#REF!="Muy Alta",Riesgos!#REF!="Leve"),CONCATENATE("R7C",Riesgos!#REF!),"")</f>
        <v>#REF!</v>
      </c>
      <c r="O12" s="258" t="e">
        <f>IF(AND(Riesgos!#REF!="Muy Alta",Riesgos!#REF!="Leve"),CONCATENATE("R7C",Riesgos!#REF!),"")</f>
        <v>#REF!</v>
      </c>
      <c r="P12" s="256" t="e">
        <f>IF(AND(Riesgos!#REF!="Muy Alta",Riesgos!#REF!="Menor"),CONCATENATE("R7C",Riesgos!#REF!),"")</f>
        <v>#REF!</v>
      </c>
      <c r="Q12" s="257" t="e">
        <f>IF(AND(Riesgos!#REF!="Muy Alta",Riesgos!#REF!="Menor"),CONCATENATE("R7C",Riesgos!#REF!),"")</f>
        <v>#REF!</v>
      </c>
      <c r="R12" s="257" t="e">
        <f>IF(AND(Riesgos!#REF!="Muy Alta",Riesgos!#REF!="Menor"),CONCATENATE("R7C",Riesgos!#REF!),"")</f>
        <v>#REF!</v>
      </c>
      <c r="S12" s="257" t="e">
        <f>IF(AND(Riesgos!#REF!="Muy Alta",Riesgos!#REF!="Menor"),CONCATENATE("R7C",Riesgos!#REF!),"")</f>
        <v>#REF!</v>
      </c>
      <c r="T12" s="257" t="e">
        <f>IF(AND(Riesgos!#REF!="Muy Alta",Riesgos!#REF!="Menor"),CONCATENATE("R7C",Riesgos!#REF!),"")</f>
        <v>#REF!</v>
      </c>
      <c r="U12" s="258" t="e">
        <f>IF(AND(Riesgos!#REF!="Muy Alta",Riesgos!#REF!="Menor"),CONCATENATE("R7C",Riesgos!#REF!),"")</f>
        <v>#REF!</v>
      </c>
      <c r="V12" s="256" t="e">
        <f>IF(AND(Riesgos!#REF!="Muy Alta",Riesgos!#REF!="Moderado"),CONCATENATE("R7C",Riesgos!#REF!),"")</f>
        <v>#REF!</v>
      </c>
      <c r="W12" s="257" t="e">
        <f>IF(AND(Riesgos!#REF!="Muy Alta",Riesgos!#REF!="Moderado"),CONCATENATE("R7C",Riesgos!#REF!),"")</f>
        <v>#REF!</v>
      </c>
      <c r="X12" s="257" t="e">
        <f>IF(AND(Riesgos!#REF!="Muy Alta",Riesgos!#REF!="Moderado"),CONCATENATE("R7C",Riesgos!#REF!),"")</f>
        <v>#REF!</v>
      </c>
      <c r="Y12" s="257" t="e">
        <f>IF(AND(Riesgos!#REF!="Muy Alta",Riesgos!#REF!="Moderado"),CONCATENATE("R7C",Riesgos!#REF!),"")</f>
        <v>#REF!</v>
      </c>
      <c r="Z12" s="257" t="e">
        <f>IF(AND(Riesgos!#REF!="Muy Alta",Riesgos!#REF!="Moderado"),CONCATENATE("R7C",Riesgos!#REF!),"")</f>
        <v>#REF!</v>
      </c>
      <c r="AA12" s="258" t="e">
        <f>IF(AND(Riesgos!#REF!="Muy Alta",Riesgos!#REF!="Moderado"),CONCATENATE("R7C",Riesgos!#REF!),"")</f>
        <v>#REF!</v>
      </c>
      <c r="AB12" s="256" t="e">
        <f>IF(AND(Riesgos!#REF!="Muy Alta",Riesgos!#REF!="Mayor"),CONCATENATE("R7C",Riesgos!#REF!),"")</f>
        <v>#REF!</v>
      </c>
      <c r="AC12" s="257" t="e">
        <f>IF(AND(Riesgos!#REF!="Muy Alta",Riesgos!#REF!="Mayor"),CONCATENATE("R7C",Riesgos!#REF!),"")</f>
        <v>#REF!</v>
      </c>
      <c r="AD12" s="257" t="e">
        <f>IF(AND(Riesgos!#REF!="Muy Alta",Riesgos!#REF!="Mayor"),CONCATENATE("R7C",Riesgos!#REF!),"")</f>
        <v>#REF!</v>
      </c>
      <c r="AE12" s="257" t="e">
        <f>IF(AND(Riesgos!#REF!="Muy Alta",Riesgos!#REF!="Mayor"),CONCATENATE("R7C",Riesgos!#REF!),"")</f>
        <v>#REF!</v>
      </c>
      <c r="AF12" s="257" t="e">
        <f>IF(AND(Riesgos!#REF!="Muy Alta",Riesgos!#REF!="Mayor"),CONCATENATE("R7C",Riesgos!#REF!),"")</f>
        <v>#REF!</v>
      </c>
      <c r="AG12" s="258" t="e">
        <f>IF(AND(Riesgos!#REF!="Muy Alta",Riesgos!#REF!="Mayor"),CONCATENATE("R7C",Riesgos!#REF!),"")</f>
        <v>#REF!</v>
      </c>
      <c r="AH12" s="259" t="e">
        <f>IF(AND(Riesgos!#REF!="Muy Alta",Riesgos!#REF!="Catastrófico"),CONCATENATE("R7C",Riesgos!#REF!),"")</f>
        <v>#REF!</v>
      </c>
      <c r="AI12" s="260" t="e">
        <f>IF(AND(Riesgos!#REF!="Muy Alta",Riesgos!#REF!="Catastrófico"),CONCATENATE("R7C",Riesgos!#REF!),"")</f>
        <v>#REF!</v>
      </c>
      <c r="AJ12" s="260" t="e">
        <f>IF(AND(Riesgos!#REF!="Muy Alta",Riesgos!#REF!="Catastrófico"),CONCATENATE("R7C",Riesgos!#REF!),"")</f>
        <v>#REF!</v>
      </c>
      <c r="AK12" s="260" t="e">
        <f>IF(AND(Riesgos!#REF!="Muy Alta",Riesgos!#REF!="Catastrófico"),CONCATENATE("R7C",Riesgos!#REF!),"")</f>
        <v>#REF!</v>
      </c>
      <c r="AL12" s="260" t="e">
        <f>IF(AND(Riesgos!#REF!="Muy Alta",Riesgos!#REF!="Catastrófico"),CONCATENATE("R7C",Riesgos!#REF!),"")</f>
        <v>#REF!</v>
      </c>
      <c r="AM12" s="261" t="e">
        <f>IF(AND(Riesgos!#REF!="Muy Alta",Riesgos!#REF!="Catastrófico"),CONCATENATE("R7C",Riesgos!#REF!),"")</f>
        <v>#REF!</v>
      </c>
      <c r="AN12" s="1"/>
      <c r="AO12" s="679"/>
      <c r="AP12" s="564"/>
      <c r="AQ12" s="564"/>
      <c r="AR12" s="564"/>
      <c r="AS12" s="564"/>
      <c r="AT12" s="680"/>
      <c r="AU12" s="1"/>
      <c r="AV12" s="1"/>
      <c r="AW12" s="1"/>
      <c r="AX12" s="1"/>
      <c r="AY12" s="1"/>
      <c r="AZ12" s="1"/>
      <c r="BA12" s="1"/>
      <c r="BB12" s="1"/>
      <c r="BC12" s="1"/>
      <c r="BD12" s="1"/>
      <c r="BE12" s="1"/>
      <c r="BF12" s="1"/>
      <c r="BG12" s="1"/>
      <c r="BH12" s="1"/>
      <c r="BI12" s="1"/>
    </row>
    <row r="13" spans="1:61" ht="15" customHeight="1">
      <c r="A13" s="1"/>
      <c r="B13" s="705"/>
      <c r="C13" s="564"/>
      <c r="D13" s="565"/>
      <c r="E13" s="576"/>
      <c r="F13" s="564"/>
      <c r="G13" s="564"/>
      <c r="H13" s="564"/>
      <c r="I13" s="565"/>
      <c r="J13" s="256" t="e">
        <f>IF(AND(Riesgos!#REF!="Muy Alta",Riesgos!#REF!="Leve"),CONCATENATE("R8C",Riesgos!#REF!),"")</f>
        <v>#REF!</v>
      </c>
      <c r="K13" s="257" t="e">
        <f>IF(AND(Riesgos!#REF!="Muy Alta",Riesgos!#REF!="Leve"),CONCATENATE("R8C",Riesgos!#REF!),"")</f>
        <v>#REF!</v>
      </c>
      <c r="L13" s="257" t="e">
        <f>IF(AND(Riesgos!#REF!="Muy Alta",Riesgos!#REF!="Leve"),CONCATENATE("R8C",Riesgos!#REF!),"")</f>
        <v>#REF!</v>
      </c>
      <c r="M13" s="257" t="e">
        <f>IF(AND(Riesgos!#REF!="Muy Alta",Riesgos!#REF!="Leve"),CONCATENATE("R8C",Riesgos!#REF!),"")</f>
        <v>#REF!</v>
      </c>
      <c r="N13" s="257" t="e">
        <f>IF(AND(Riesgos!#REF!="Muy Alta",Riesgos!#REF!="Leve"),CONCATENATE("R8C",Riesgos!#REF!),"")</f>
        <v>#REF!</v>
      </c>
      <c r="O13" s="258" t="e">
        <f>IF(AND(Riesgos!#REF!="Muy Alta",Riesgos!#REF!="Leve"),CONCATENATE("R8C",Riesgos!#REF!),"")</f>
        <v>#REF!</v>
      </c>
      <c r="P13" s="256" t="e">
        <f>IF(AND(Riesgos!#REF!="Muy Alta",Riesgos!#REF!="Menor"),CONCATENATE("R8C",Riesgos!#REF!),"")</f>
        <v>#REF!</v>
      </c>
      <c r="Q13" s="257" t="e">
        <f>IF(AND(Riesgos!#REF!="Muy Alta",Riesgos!#REF!="Menor"),CONCATENATE("R8C",Riesgos!#REF!),"")</f>
        <v>#REF!</v>
      </c>
      <c r="R13" s="257" t="e">
        <f>IF(AND(Riesgos!#REF!="Muy Alta",Riesgos!#REF!="Menor"),CONCATENATE("R8C",Riesgos!#REF!),"")</f>
        <v>#REF!</v>
      </c>
      <c r="S13" s="257" t="e">
        <f>IF(AND(Riesgos!#REF!="Muy Alta",Riesgos!#REF!="Menor"),CONCATENATE("R8C",Riesgos!#REF!),"")</f>
        <v>#REF!</v>
      </c>
      <c r="T13" s="257" t="e">
        <f>IF(AND(Riesgos!#REF!="Muy Alta",Riesgos!#REF!="Menor"),CONCATENATE("R8C",Riesgos!#REF!),"")</f>
        <v>#REF!</v>
      </c>
      <c r="U13" s="258" t="e">
        <f>IF(AND(Riesgos!#REF!="Muy Alta",Riesgos!#REF!="Menor"),CONCATENATE("R8C",Riesgos!#REF!),"")</f>
        <v>#REF!</v>
      </c>
      <c r="V13" s="256" t="e">
        <f>IF(AND(Riesgos!#REF!="Muy Alta",Riesgos!#REF!="Moderado"),CONCATENATE("R8C",Riesgos!#REF!),"")</f>
        <v>#REF!</v>
      </c>
      <c r="W13" s="257" t="e">
        <f>IF(AND(Riesgos!#REF!="Muy Alta",Riesgos!#REF!="Moderado"),CONCATENATE("R8C",Riesgos!#REF!),"")</f>
        <v>#REF!</v>
      </c>
      <c r="X13" s="257" t="e">
        <f>IF(AND(Riesgos!#REF!="Muy Alta",Riesgos!#REF!="Moderado"),CONCATENATE("R8C",Riesgos!#REF!),"")</f>
        <v>#REF!</v>
      </c>
      <c r="Y13" s="257" t="e">
        <f>IF(AND(Riesgos!#REF!="Muy Alta",Riesgos!#REF!="Moderado"),CONCATENATE("R8C",Riesgos!#REF!),"")</f>
        <v>#REF!</v>
      </c>
      <c r="Z13" s="257" t="e">
        <f>IF(AND(Riesgos!#REF!="Muy Alta",Riesgos!#REF!="Moderado"),CONCATENATE("R8C",Riesgos!#REF!),"")</f>
        <v>#REF!</v>
      </c>
      <c r="AA13" s="258" t="e">
        <f>IF(AND(Riesgos!#REF!="Muy Alta",Riesgos!#REF!="Moderado"),CONCATENATE("R8C",Riesgos!#REF!),"")</f>
        <v>#REF!</v>
      </c>
      <c r="AB13" s="256" t="e">
        <f>IF(AND(Riesgos!#REF!="Muy Alta",Riesgos!#REF!="Mayor"),CONCATENATE("R8C",Riesgos!#REF!),"")</f>
        <v>#REF!</v>
      </c>
      <c r="AC13" s="257" t="e">
        <f>IF(AND(Riesgos!#REF!="Muy Alta",Riesgos!#REF!="Mayor"),CONCATENATE("R8C",Riesgos!#REF!),"")</f>
        <v>#REF!</v>
      </c>
      <c r="AD13" s="257" t="e">
        <f>IF(AND(Riesgos!#REF!="Muy Alta",Riesgos!#REF!="Mayor"),CONCATENATE("R8C",Riesgos!#REF!),"")</f>
        <v>#REF!</v>
      </c>
      <c r="AE13" s="257" t="e">
        <f>IF(AND(Riesgos!#REF!="Muy Alta",Riesgos!#REF!="Mayor"),CONCATENATE("R8C",Riesgos!#REF!),"")</f>
        <v>#REF!</v>
      </c>
      <c r="AF13" s="257" t="e">
        <f>IF(AND(Riesgos!#REF!="Muy Alta",Riesgos!#REF!="Mayor"),CONCATENATE("R8C",Riesgos!#REF!),"")</f>
        <v>#REF!</v>
      </c>
      <c r="AG13" s="258" t="e">
        <f>IF(AND(Riesgos!#REF!="Muy Alta",Riesgos!#REF!="Mayor"),CONCATENATE("R8C",Riesgos!#REF!),"")</f>
        <v>#REF!</v>
      </c>
      <c r="AH13" s="259" t="e">
        <f>IF(AND(Riesgos!#REF!="Muy Alta",Riesgos!#REF!="Catastrófico"),CONCATENATE("R8C",Riesgos!#REF!),"")</f>
        <v>#REF!</v>
      </c>
      <c r="AI13" s="260" t="e">
        <f>IF(AND(Riesgos!#REF!="Muy Alta",Riesgos!#REF!="Catastrófico"),CONCATENATE("R8C",Riesgos!#REF!),"")</f>
        <v>#REF!</v>
      </c>
      <c r="AJ13" s="260" t="e">
        <f>IF(AND(Riesgos!#REF!="Muy Alta",Riesgos!#REF!="Catastrófico"),CONCATENATE("R8C",Riesgos!#REF!),"")</f>
        <v>#REF!</v>
      </c>
      <c r="AK13" s="260" t="e">
        <f>IF(AND(Riesgos!#REF!="Muy Alta",Riesgos!#REF!="Catastrófico"),CONCATENATE("R8C",Riesgos!#REF!),"")</f>
        <v>#REF!</v>
      </c>
      <c r="AL13" s="260" t="e">
        <f>IF(AND(Riesgos!#REF!="Muy Alta",Riesgos!#REF!="Catastrófico"),CONCATENATE("R8C",Riesgos!#REF!),"")</f>
        <v>#REF!</v>
      </c>
      <c r="AM13" s="261" t="e">
        <f>IF(AND(Riesgos!#REF!="Muy Alta",Riesgos!#REF!="Catastrófico"),CONCATENATE("R8C",Riesgos!#REF!),"")</f>
        <v>#REF!</v>
      </c>
      <c r="AN13" s="1"/>
      <c r="AO13" s="679"/>
      <c r="AP13" s="564"/>
      <c r="AQ13" s="564"/>
      <c r="AR13" s="564"/>
      <c r="AS13" s="564"/>
      <c r="AT13" s="680"/>
      <c r="AU13" s="1"/>
      <c r="AV13" s="1"/>
      <c r="AW13" s="1"/>
      <c r="AX13" s="1"/>
      <c r="AY13" s="1"/>
      <c r="AZ13" s="1"/>
      <c r="BA13" s="1"/>
      <c r="BB13" s="1"/>
      <c r="BC13" s="1"/>
      <c r="BD13" s="1"/>
      <c r="BE13" s="1"/>
      <c r="BF13" s="1"/>
      <c r="BG13" s="1"/>
      <c r="BH13" s="1"/>
      <c r="BI13" s="1"/>
    </row>
    <row r="14" spans="1:61" ht="15" customHeight="1">
      <c r="A14" s="1"/>
      <c r="B14" s="705"/>
      <c r="C14" s="564"/>
      <c r="D14" s="565"/>
      <c r="E14" s="576"/>
      <c r="F14" s="564"/>
      <c r="G14" s="564"/>
      <c r="H14" s="564"/>
      <c r="I14" s="565"/>
      <c r="J14" s="256" t="e">
        <f>IF(AND(Riesgos!#REF!="Muy Alta",Riesgos!#REF!="Leve"),CONCATENATE("R9C",Riesgos!#REF!),"")</f>
        <v>#REF!</v>
      </c>
      <c r="K14" s="257" t="e">
        <f>IF(AND(Riesgos!#REF!="Muy Alta",Riesgos!#REF!="Leve"),CONCATENATE("R9C",Riesgos!#REF!),"")</f>
        <v>#REF!</v>
      </c>
      <c r="L14" s="257" t="e">
        <f>IF(AND(Riesgos!#REF!="Muy Alta",Riesgos!#REF!="Leve"),CONCATENATE("R9C",Riesgos!#REF!),"")</f>
        <v>#REF!</v>
      </c>
      <c r="M14" s="257" t="e">
        <f>IF(AND(Riesgos!#REF!="Muy Alta",Riesgos!#REF!="Leve"),CONCATENATE("R9C",Riesgos!#REF!),"")</f>
        <v>#REF!</v>
      </c>
      <c r="N14" s="257" t="e">
        <f>IF(AND(Riesgos!#REF!="Muy Alta",Riesgos!#REF!="Leve"),CONCATENATE("R9C",Riesgos!#REF!),"")</f>
        <v>#REF!</v>
      </c>
      <c r="O14" s="258" t="e">
        <f>IF(AND(Riesgos!#REF!="Muy Alta",Riesgos!#REF!="Leve"),CONCATENATE("R9C",Riesgos!#REF!),"")</f>
        <v>#REF!</v>
      </c>
      <c r="P14" s="256" t="e">
        <f>IF(AND(Riesgos!#REF!="Muy Alta",Riesgos!#REF!="Menor"),CONCATENATE("R9C",Riesgos!#REF!),"")</f>
        <v>#REF!</v>
      </c>
      <c r="Q14" s="257" t="e">
        <f>IF(AND(Riesgos!#REF!="Muy Alta",Riesgos!#REF!="Menor"),CONCATENATE("R9C",Riesgos!#REF!),"")</f>
        <v>#REF!</v>
      </c>
      <c r="R14" s="257" t="e">
        <f>IF(AND(Riesgos!#REF!="Muy Alta",Riesgos!#REF!="Menor"),CONCATENATE("R9C",Riesgos!#REF!),"")</f>
        <v>#REF!</v>
      </c>
      <c r="S14" s="257" t="e">
        <f>IF(AND(Riesgos!#REF!="Muy Alta",Riesgos!#REF!="Menor"),CONCATENATE("R9C",Riesgos!#REF!),"")</f>
        <v>#REF!</v>
      </c>
      <c r="T14" s="257" t="e">
        <f>IF(AND(Riesgos!#REF!="Muy Alta",Riesgos!#REF!="Menor"),CONCATENATE("R9C",Riesgos!#REF!),"")</f>
        <v>#REF!</v>
      </c>
      <c r="U14" s="258" t="e">
        <f>IF(AND(Riesgos!#REF!="Muy Alta",Riesgos!#REF!="Menor"),CONCATENATE("R9C",Riesgos!#REF!),"")</f>
        <v>#REF!</v>
      </c>
      <c r="V14" s="256" t="e">
        <f>IF(AND(Riesgos!#REF!="Muy Alta",Riesgos!#REF!="Moderado"),CONCATENATE("R9C",Riesgos!#REF!),"")</f>
        <v>#REF!</v>
      </c>
      <c r="W14" s="257" t="e">
        <f>IF(AND(Riesgos!#REF!="Muy Alta",Riesgos!#REF!="Moderado"),CONCATENATE("R9C",Riesgos!#REF!),"")</f>
        <v>#REF!</v>
      </c>
      <c r="X14" s="257" t="e">
        <f>IF(AND(Riesgos!#REF!="Muy Alta",Riesgos!#REF!="Moderado"),CONCATENATE("R9C",Riesgos!#REF!),"")</f>
        <v>#REF!</v>
      </c>
      <c r="Y14" s="257" t="e">
        <f>IF(AND(Riesgos!#REF!="Muy Alta",Riesgos!#REF!="Moderado"),CONCATENATE("R9C",Riesgos!#REF!),"")</f>
        <v>#REF!</v>
      </c>
      <c r="Z14" s="257" t="e">
        <f>IF(AND(Riesgos!#REF!="Muy Alta",Riesgos!#REF!="Moderado"),CONCATENATE("R9C",Riesgos!#REF!),"")</f>
        <v>#REF!</v>
      </c>
      <c r="AA14" s="258" t="e">
        <f>IF(AND(Riesgos!#REF!="Muy Alta",Riesgos!#REF!="Moderado"),CONCATENATE("R9C",Riesgos!#REF!),"")</f>
        <v>#REF!</v>
      </c>
      <c r="AB14" s="256" t="e">
        <f>IF(AND(Riesgos!#REF!="Muy Alta",Riesgos!#REF!="Mayor"),CONCATENATE("R9C",Riesgos!#REF!),"")</f>
        <v>#REF!</v>
      </c>
      <c r="AC14" s="257" t="e">
        <f>IF(AND(Riesgos!#REF!="Muy Alta",Riesgos!#REF!="Mayor"),CONCATENATE("R9C",Riesgos!#REF!),"")</f>
        <v>#REF!</v>
      </c>
      <c r="AD14" s="257" t="e">
        <f>IF(AND(Riesgos!#REF!="Muy Alta",Riesgos!#REF!="Mayor"),CONCATENATE("R9C",Riesgos!#REF!),"")</f>
        <v>#REF!</v>
      </c>
      <c r="AE14" s="257" t="e">
        <f>IF(AND(Riesgos!#REF!="Muy Alta",Riesgos!#REF!="Mayor"),CONCATENATE("R9C",Riesgos!#REF!),"")</f>
        <v>#REF!</v>
      </c>
      <c r="AF14" s="257" t="e">
        <f>IF(AND(Riesgos!#REF!="Muy Alta",Riesgos!#REF!="Mayor"),CONCATENATE("R9C",Riesgos!#REF!),"")</f>
        <v>#REF!</v>
      </c>
      <c r="AG14" s="258" t="e">
        <f>IF(AND(Riesgos!#REF!="Muy Alta",Riesgos!#REF!="Mayor"),CONCATENATE("R9C",Riesgos!#REF!),"")</f>
        <v>#REF!</v>
      </c>
      <c r="AH14" s="259" t="e">
        <f>IF(AND(Riesgos!#REF!="Muy Alta",Riesgos!#REF!="Catastrófico"),CONCATENATE("R9C",Riesgos!#REF!),"")</f>
        <v>#REF!</v>
      </c>
      <c r="AI14" s="260" t="e">
        <f>IF(AND(Riesgos!#REF!="Muy Alta",Riesgos!#REF!="Catastrófico"),CONCATENATE("R9C",Riesgos!#REF!),"")</f>
        <v>#REF!</v>
      </c>
      <c r="AJ14" s="260" t="e">
        <f>IF(AND(Riesgos!#REF!="Muy Alta",Riesgos!#REF!="Catastrófico"),CONCATENATE("R9C",Riesgos!#REF!),"")</f>
        <v>#REF!</v>
      </c>
      <c r="AK14" s="260" t="e">
        <f>IF(AND(Riesgos!#REF!="Muy Alta",Riesgos!#REF!="Catastrófico"),CONCATENATE("R9C",Riesgos!#REF!),"")</f>
        <v>#REF!</v>
      </c>
      <c r="AL14" s="260" t="e">
        <f>IF(AND(Riesgos!#REF!="Muy Alta",Riesgos!#REF!="Catastrófico"),CONCATENATE("R9C",Riesgos!#REF!),"")</f>
        <v>#REF!</v>
      </c>
      <c r="AM14" s="261" t="e">
        <f>IF(AND(Riesgos!#REF!="Muy Alta",Riesgos!#REF!="Catastrófico"),CONCATENATE("R9C",Riesgos!#REF!),"")</f>
        <v>#REF!</v>
      </c>
      <c r="AN14" s="1"/>
      <c r="AO14" s="679"/>
      <c r="AP14" s="564"/>
      <c r="AQ14" s="564"/>
      <c r="AR14" s="564"/>
      <c r="AS14" s="564"/>
      <c r="AT14" s="680"/>
      <c r="AU14" s="1"/>
      <c r="AV14" s="1"/>
      <c r="AW14" s="1"/>
      <c r="AX14" s="1"/>
      <c r="AY14" s="1"/>
      <c r="AZ14" s="1"/>
      <c r="BA14" s="1"/>
      <c r="BB14" s="1"/>
      <c r="BC14" s="1"/>
      <c r="BD14" s="1"/>
      <c r="BE14" s="1"/>
      <c r="BF14" s="1"/>
      <c r="BG14" s="1"/>
      <c r="BH14" s="1"/>
      <c r="BI14" s="1"/>
    </row>
    <row r="15" spans="1:61" ht="15.75" customHeight="1">
      <c r="A15" s="1"/>
      <c r="B15" s="705"/>
      <c r="C15" s="564"/>
      <c r="D15" s="565"/>
      <c r="E15" s="671"/>
      <c r="F15" s="696"/>
      <c r="G15" s="696"/>
      <c r="H15" s="696"/>
      <c r="I15" s="684"/>
      <c r="J15" s="262" t="e">
        <f>IF(AND(Riesgos!#REF!="Muy Alta",Riesgos!#REF!="Leve"),CONCATENATE("R10C",Riesgos!#REF!),"")</f>
        <v>#REF!</v>
      </c>
      <c r="K15" s="263" t="e">
        <f>IF(AND(Riesgos!#REF!="Muy Alta",Riesgos!#REF!="Leve"),CONCATENATE("R10C",Riesgos!#REF!),"")</f>
        <v>#REF!</v>
      </c>
      <c r="L15" s="263" t="e">
        <f>IF(AND(Riesgos!#REF!="Muy Alta",Riesgos!#REF!="Leve"),CONCATENATE("R10C",Riesgos!#REF!),"")</f>
        <v>#REF!</v>
      </c>
      <c r="M15" s="263" t="e">
        <f>IF(AND(Riesgos!#REF!="Muy Alta",Riesgos!#REF!="Leve"),CONCATENATE("R10C",Riesgos!#REF!),"")</f>
        <v>#REF!</v>
      </c>
      <c r="N15" s="263" t="e">
        <f>IF(AND(Riesgos!#REF!="Muy Alta",Riesgos!#REF!="Leve"),CONCATENATE("R10C",Riesgos!#REF!),"")</f>
        <v>#REF!</v>
      </c>
      <c r="O15" s="264" t="e">
        <f>IF(AND(Riesgos!#REF!="Muy Alta",Riesgos!#REF!="Leve"),CONCATENATE("R10C",Riesgos!#REF!),"")</f>
        <v>#REF!</v>
      </c>
      <c r="P15" s="256" t="e">
        <f>IF(AND(Riesgos!#REF!="Muy Alta",Riesgos!#REF!="Menor"),CONCATENATE("R10C",Riesgos!#REF!),"")</f>
        <v>#REF!</v>
      </c>
      <c r="Q15" s="257" t="e">
        <f>IF(AND(Riesgos!#REF!="Muy Alta",Riesgos!#REF!="Menor"),CONCATENATE("R10C",Riesgos!#REF!),"")</f>
        <v>#REF!</v>
      </c>
      <c r="R15" s="257" t="e">
        <f>IF(AND(Riesgos!#REF!="Muy Alta",Riesgos!#REF!="Menor"),CONCATENATE("R10C",Riesgos!#REF!),"")</f>
        <v>#REF!</v>
      </c>
      <c r="S15" s="257" t="e">
        <f>IF(AND(Riesgos!#REF!="Muy Alta",Riesgos!#REF!="Menor"),CONCATENATE("R10C",Riesgos!#REF!),"")</f>
        <v>#REF!</v>
      </c>
      <c r="T15" s="257" t="e">
        <f>IF(AND(Riesgos!#REF!="Muy Alta",Riesgos!#REF!="Menor"),CONCATENATE("R10C",Riesgos!#REF!),"")</f>
        <v>#REF!</v>
      </c>
      <c r="U15" s="258" t="e">
        <f>IF(AND(Riesgos!#REF!="Muy Alta",Riesgos!#REF!="Menor"),CONCATENATE("R10C",Riesgos!#REF!),"")</f>
        <v>#REF!</v>
      </c>
      <c r="V15" s="262" t="e">
        <f>IF(AND(Riesgos!#REF!="Muy Alta",Riesgos!#REF!="Moderado"),CONCATENATE("R10C",Riesgos!#REF!),"")</f>
        <v>#REF!</v>
      </c>
      <c r="W15" s="263" t="e">
        <f>IF(AND(Riesgos!#REF!="Muy Alta",Riesgos!#REF!="Moderado"),CONCATENATE("R10C",Riesgos!#REF!),"")</f>
        <v>#REF!</v>
      </c>
      <c r="X15" s="263" t="e">
        <f>IF(AND(Riesgos!#REF!="Muy Alta",Riesgos!#REF!="Moderado"),CONCATENATE("R10C",Riesgos!#REF!),"")</f>
        <v>#REF!</v>
      </c>
      <c r="Y15" s="263" t="e">
        <f>IF(AND(Riesgos!#REF!="Muy Alta",Riesgos!#REF!="Moderado"),CONCATENATE("R10C",Riesgos!#REF!),"")</f>
        <v>#REF!</v>
      </c>
      <c r="Z15" s="263" t="e">
        <f>IF(AND(Riesgos!#REF!="Muy Alta",Riesgos!#REF!="Moderado"),CONCATENATE("R10C",Riesgos!#REF!),"")</f>
        <v>#REF!</v>
      </c>
      <c r="AA15" s="264" t="e">
        <f>IF(AND(Riesgos!#REF!="Muy Alta",Riesgos!#REF!="Moderado"),CONCATENATE("R10C",Riesgos!#REF!),"")</f>
        <v>#REF!</v>
      </c>
      <c r="AB15" s="256" t="e">
        <f>IF(AND(Riesgos!#REF!="Muy Alta",Riesgos!#REF!="Mayor"),CONCATENATE("R10C",Riesgos!#REF!),"")</f>
        <v>#REF!</v>
      </c>
      <c r="AC15" s="257" t="e">
        <f>IF(AND(Riesgos!#REF!="Muy Alta",Riesgos!#REF!="Mayor"),CONCATENATE("R10C",Riesgos!#REF!),"")</f>
        <v>#REF!</v>
      </c>
      <c r="AD15" s="257" t="e">
        <f>IF(AND(Riesgos!#REF!="Muy Alta",Riesgos!#REF!="Mayor"),CONCATENATE("R10C",Riesgos!#REF!),"")</f>
        <v>#REF!</v>
      </c>
      <c r="AE15" s="257" t="e">
        <f>IF(AND(Riesgos!#REF!="Muy Alta",Riesgos!#REF!="Mayor"),CONCATENATE("R10C",Riesgos!#REF!),"")</f>
        <v>#REF!</v>
      </c>
      <c r="AF15" s="257" t="e">
        <f>IF(AND(Riesgos!#REF!="Muy Alta",Riesgos!#REF!="Mayor"),CONCATENATE("R10C",Riesgos!#REF!),"")</f>
        <v>#REF!</v>
      </c>
      <c r="AG15" s="258" t="e">
        <f>IF(AND(Riesgos!#REF!="Muy Alta",Riesgos!#REF!="Mayor"),CONCATENATE("R10C",Riesgos!#REF!),"")</f>
        <v>#REF!</v>
      </c>
      <c r="AH15" s="265" t="e">
        <f>IF(AND(Riesgos!#REF!="Muy Alta",Riesgos!#REF!="Catastrófico"),CONCATENATE("R10C",Riesgos!#REF!),"")</f>
        <v>#REF!</v>
      </c>
      <c r="AI15" s="266" t="e">
        <f>IF(AND(Riesgos!#REF!="Muy Alta",Riesgos!#REF!="Catastrófico"),CONCATENATE("R10C",Riesgos!#REF!),"")</f>
        <v>#REF!</v>
      </c>
      <c r="AJ15" s="266" t="e">
        <f>IF(AND(Riesgos!#REF!="Muy Alta",Riesgos!#REF!="Catastrófico"),CONCATENATE("R10C",Riesgos!#REF!),"")</f>
        <v>#REF!</v>
      </c>
      <c r="AK15" s="266" t="e">
        <f>IF(AND(Riesgos!#REF!="Muy Alta",Riesgos!#REF!="Catastrófico"),CONCATENATE("R10C",Riesgos!#REF!),"")</f>
        <v>#REF!</v>
      </c>
      <c r="AL15" s="266" t="e">
        <f>IF(AND(Riesgos!#REF!="Muy Alta",Riesgos!#REF!="Catastrófico"),CONCATENATE("R10C",Riesgos!#REF!),"")</f>
        <v>#REF!</v>
      </c>
      <c r="AM15" s="267" t="e">
        <f>IF(AND(Riesgos!#REF!="Muy Alta",Riesgos!#REF!="Catastrófico"),CONCATENATE("R10C",Riesgos!#REF!),"")</f>
        <v>#REF!</v>
      </c>
      <c r="AN15" s="1"/>
      <c r="AO15" s="681"/>
      <c r="AP15" s="682"/>
      <c r="AQ15" s="682"/>
      <c r="AR15" s="682"/>
      <c r="AS15" s="682"/>
      <c r="AT15" s="683"/>
      <c r="AU15" s="1"/>
      <c r="AV15" s="1"/>
      <c r="AW15" s="1"/>
      <c r="AX15" s="1"/>
      <c r="AY15" s="1"/>
      <c r="AZ15" s="1"/>
      <c r="BA15" s="1"/>
      <c r="BB15" s="1"/>
      <c r="BC15" s="1"/>
      <c r="BD15" s="1"/>
      <c r="BE15" s="1"/>
      <c r="BF15" s="1"/>
      <c r="BG15" s="1"/>
      <c r="BH15" s="1"/>
      <c r="BI15" s="1"/>
    </row>
    <row r="16" spans="1:61" ht="15" customHeight="1">
      <c r="A16" s="1"/>
      <c r="B16" s="705"/>
      <c r="C16" s="564"/>
      <c r="D16" s="565"/>
      <c r="E16" s="713" t="s">
        <v>1046</v>
      </c>
      <c r="F16" s="695"/>
      <c r="G16" s="695"/>
      <c r="H16" s="695"/>
      <c r="I16" s="695"/>
      <c r="J16" s="268" t="e">
        <f>IF(AND(Riesgos!#REF!="Alta",Riesgos!#REF!="Leve"),CONCATENATE("R1C",Riesgos!#REF!),"")</f>
        <v>#REF!</v>
      </c>
      <c r="K16" s="269" t="e">
        <f>IF(AND(Riesgos!#REF!="Alta",Riesgos!#REF!="Leve"),CONCATENATE("R1C",Riesgos!#REF!),"")</f>
        <v>#REF!</v>
      </c>
      <c r="L16" s="269" t="e">
        <f>IF(AND(Riesgos!#REF!="Alta",Riesgos!#REF!="Leve"),CONCATENATE("R1C",Riesgos!#REF!),"")</f>
        <v>#REF!</v>
      </c>
      <c r="M16" s="269" t="e">
        <f>IF(AND(Riesgos!#REF!="Alta",Riesgos!#REF!="Leve"),CONCATENATE("R1C",Riesgos!#REF!),"")</f>
        <v>#REF!</v>
      </c>
      <c r="N16" s="269" t="e">
        <f>IF(AND(Riesgos!#REF!="Alta",Riesgos!#REF!="Leve"),CONCATENATE("R1C",Riesgos!#REF!),"")</f>
        <v>#REF!</v>
      </c>
      <c r="O16" s="270" t="e">
        <f>IF(AND(Riesgos!#REF!="Alta",Riesgos!#REF!="Leve"),CONCATENATE("R1C",Riesgos!#REF!),"")</f>
        <v>#REF!</v>
      </c>
      <c r="P16" s="268" t="e">
        <f>IF(AND(Riesgos!#REF!="Alta",Riesgos!#REF!="Menor"),CONCATENATE("R1C",Riesgos!#REF!),"")</f>
        <v>#REF!</v>
      </c>
      <c r="Q16" s="269" t="e">
        <f>IF(AND(Riesgos!#REF!="Alta",Riesgos!#REF!="Menor"),CONCATENATE("R1C",Riesgos!#REF!),"")</f>
        <v>#REF!</v>
      </c>
      <c r="R16" s="269" t="e">
        <f>IF(AND(Riesgos!#REF!="Alta",Riesgos!#REF!="Menor"),CONCATENATE("R1C",Riesgos!#REF!),"")</f>
        <v>#REF!</v>
      </c>
      <c r="S16" s="269" t="e">
        <f>IF(AND(Riesgos!#REF!="Alta",Riesgos!#REF!="Menor"),CONCATENATE("R1C",Riesgos!#REF!),"")</f>
        <v>#REF!</v>
      </c>
      <c r="T16" s="269" t="e">
        <f>IF(AND(Riesgos!#REF!="Alta",Riesgos!#REF!="Menor"),CONCATENATE("R1C",Riesgos!#REF!),"")</f>
        <v>#REF!</v>
      </c>
      <c r="U16" s="270" t="e">
        <f>IF(AND(Riesgos!#REF!="Alta",Riesgos!#REF!="Menor"),CONCATENATE("R1C",Riesgos!#REF!),"")</f>
        <v>#REF!</v>
      </c>
      <c r="V16" s="250" t="e">
        <f>IF(AND(Riesgos!#REF!="Alta",Riesgos!#REF!="Moderado"),CONCATENATE("R1C",Riesgos!#REF!),"")</f>
        <v>#REF!</v>
      </c>
      <c r="W16" s="251" t="e">
        <f>IF(AND(Riesgos!#REF!="Alta",Riesgos!#REF!="Moderado"),CONCATENATE("R1C",Riesgos!#REF!),"")</f>
        <v>#REF!</v>
      </c>
      <c r="X16" s="251" t="e">
        <f>IF(AND(Riesgos!#REF!="Alta",Riesgos!#REF!="Moderado"),CONCATENATE("R1C",Riesgos!#REF!),"")</f>
        <v>#REF!</v>
      </c>
      <c r="Y16" s="251" t="e">
        <f>IF(AND(Riesgos!#REF!="Alta",Riesgos!#REF!="Moderado"),CONCATENATE("R1C",Riesgos!#REF!),"")</f>
        <v>#REF!</v>
      </c>
      <c r="Z16" s="251" t="e">
        <f>IF(AND(Riesgos!#REF!="Alta",Riesgos!#REF!="Moderado"),CONCATENATE("R1C",Riesgos!#REF!),"")</f>
        <v>#REF!</v>
      </c>
      <c r="AA16" s="252" t="e">
        <f>IF(AND(Riesgos!#REF!="Alta",Riesgos!#REF!="Moderado"),CONCATENATE("R1C",Riesgos!#REF!),"")</f>
        <v>#REF!</v>
      </c>
      <c r="AB16" s="250" t="e">
        <f>IF(AND(Riesgos!#REF!="Alta",Riesgos!#REF!="Mayor"),CONCATENATE("R1C",Riesgos!#REF!),"")</f>
        <v>#REF!</v>
      </c>
      <c r="AC16" s="251" t="e">
        <f>IF(AND(Riesgos!#REF!="Alta",Riesgos!#REF!="Mayor"),CONCATENATE("R1C",Riesgos!#REF!),"")</f>
        <v>#REF!</v>
      </c>
      <c r="AD16" s="251" t="e">
        <f>IF(AND(Riesgos!#REF!="Alta",Riesgos!#REF!="Mayor"),CONCATENATE("R1C",Riesgos!#REF!),"")</f>
        <v>#REF!</v>
      </c>
      <c r="AE16" s="251" t="e">
        <f>IF(AND(Riesgos!#REF!="Alta",Riesgos!#REF!="Mayor"),CONCATENATE("R1C",Riesgos!#REF!),"")</f>
        <v>#REF!</v>
      </c>
      <c r="AF16" s="251" t="e">
        <f>IF(AND(Riesgos!#REF!="Alta",Riesgos!#REF!="Mayor"),CONCATENATE("R1C",Riesgos!#REF!),"")</f>
        <v>#REF!</v>
      </c>
      <c r="AG16" s="252" t="e">
        <f>IF(AND(Riesgos!#REF!="Alta",Riesgos!#REF!="Mayor"),CONCATENATE("R1C",Riesgos!#REF!),"")</f>
        <v>#REF!</v>
      </c>
      <c r="AH16" s="253" t="e">
        <f>IF(AND(Riesgos!#REF!="Alta",Riesgos!#REF!="Catastrófico"),CONCATENATE("R1C",Riesgos!#REF!),"")</f>
        <v>#REF!</v>
      </c>
      <c r="AI16" s="254" t="e">
        <f>IF(AND(Riesgos!#REF!="Alta",Riesgos!#REF!="Catastrófico"),CONCATENATE("R1C",Riesgos!#REF!),"")</f>
        <v>#REF!</v>
      </c>
      <c r="AJ16" s="254" t="e">
        <f>IF(AND(Riesgos!#REF!="Alta",Riesgos!#REF!="Catastrófico"),CONCATENATE("R1C",Riesgos!#REF!),"")</f>
        <v>#REF!</v>
      </c>
      <c r="AK16" s="254" t="e">
        <f>IF(AND(Riesgos!#REF!="Alta",Riesgos!#REF!="Catastrófico"),CONCATENATE("R1C",Riesgos!#REF!),"")</f>
        <v>#REF!</v>
      </c>
      <c r="AL16" s="254" t="e">
        <f>IF(AND(Riesgos!#REF!="Alta",Riesgos!#REF!="Catastrófico"),CONCATENATE("R1C",Riesgos!#REF!),"")</f>
        <v>#REF!</v>
      </c>
      <c r="AM16" s="255" t="e">
        <f>IF(AND(Riesgos!#REF!="Alta",Riesgos!#REF!="Catastrófico"),CONCATENATE("R1C",Riesgos!#REF!),"")</f>
        <v>#REF!</v>
      </c>
      <c r="AN16" s="1"/>
      <c r="AO16" s="709" t="s">
        <v>1002</v>
      </c>
      <c r="AP16" s="677"/>
      <c r="AQ16" s="677"/>
      <c r="AR16" s="677"/>
      <c r="AS16" s="677"/>
      <c r="AT16" s="678"/>
      <c r="AU16" s="1"/>
      <c r="AV16" s="1"/>
      <c r="AW16" s="1"/>
      <c r="AX16" s="1"/>
      <c r="AY16" s="1"/>
      <c r="AZ16" s="1"/>
      <c r="BA16" s="1"/>
      <c r="BB16" s="1"/>
      <c r="BC16" s="1"/>
      <c r="BD16" s="1"/>
      <c r="BE16" s="1"/>
      <c r="BF16" s="1"/>
      <c r="BG16" s="1"/>
      <c r="BH16" s="1"/>
      <c r="BI16" s="1"/>
    </row>
    <row r="17" spans="1:61" ht="15" customHeight="1">
      <c r="A17" s="1"/>
      <c r="B17" s="705"/>
      <c r="C17" s="564"/>
      <c r="D17" s="565"/>
      <c r="E17" s="576"/>
      <c r="F17" s="564"/>
      <c r="G17" s="564"/>
      <c r="H17" s="564"/>
      <c r="I17" s="564"/>
      <c r="J17" s="271" t="e">
        <f>IF(AND(Riesgos!#REF!="Alta",Riesgos!#REF!="Leve"),CONCATENATE("R2C",Riesgos!#REF!),"")</f>
        <v>#REF!</v>
      </c>
      <c r="K17" s="272" t="e">
        <f>IF(AND(Riesgos!#REF!="Alta",Riesgos!#REF!="Leve"),CONCATENATE("R2C",Riesgos!#REF!),"")</f>
        <v>#REF!</v>
      </c>
      <c r="L17" s="272" t="e">
        <f>IF(AND(Riesgos!#REF!="Alta",Riesgos!#REF!="Leve"),CONCATENATE("R2C",Riesgos!#REF!),"")</f>
        <v>#REF!</v>
      </c>
      <c r="M17" s="272" t="e">
        <f>IF(AND(Riesgos!#REF!="Alta",Riesgos!#REF!="Leve"),CONCATENATE("R2C",Riesgos!#REF!),"")</f>
        <v>#REF!</v>
      </c>
      <c r="N17" s="272" t="e">
        <f>IF(AND(Riesgos!#REF!="Alta",Riesgos!#REF!="Leve"),CONCATENATE("R2C",Riesgos!#REF!),"")</f>
        <v>#REF!</v>
      </c>
      <c r="O17" s="273" t="e">
        <f>IF(AND(Riesgos!#REF!="Alta",Riesgos!#REF!="Leve"),CONCATENATE("R2C",Riesgos!#REF!),"")</f>
        <v>#REF!</v>
      </c>
      <c r="P17" s="271" t="e">
        <f>IF(AND(Riesgos!#REF!="Alta",Riesgos!#REF!="Menor"),CONCATENATE("R2C",Riesgos!#REF!),"")</f>
        <v>#REF!</v>
      </c>
      <c r="Q17" s="272" t="e">
        <f>IF(AND(Riesgos!#REF!="Alta",Riesgos!#REF!="Menor"),CONCATENATE("R2C",Riesgos!#REF!),"")</f>
        <v>#REF!</v>
      </c>
      <c r="R17" s="272" t="e">
        <f>IF(AND(Riesgos!#REF!="Alta",Riesgos!#REF!="Menor"),CONCATENATE("R2C",Riesgos!#REF!),"")</f>
        <v>#REF!</v>
      </c>
      <c r="S17" s="272" t="e">
        <f>IF(AND(Riesgos!#REF!="Alta",Riesgos!#REF!="Menor"),CONCATENATE("R2C",Riesgos!#REF!),"")</f>
        <v>#REF!</v>
      </c>
      <c r="T17" s="272" t="e">
        <f>IF(AND(Riesgos!#REF!="Alta",Riesgos!#REF!="Menor"),CONCATENATE("R2C",Riesgos!#REF!),"")</f>
        <v>#REF!</v>
      </c>
      <c r="U17" s="273" t="e">
        <f>IF(AND(Riesgos!#REF!="Alta",Riesgos!#REF!="Menor"),CONCATENATE("R2C",Riesgos!#REF!),"")</f>
        <v>#REF!</v>
      </c>
      <c r="V17" s="256" t="e">
        <f>IF(AND(Riesgos!#REF!="Alta",Riesgos!#REF!="Moderado"),CONCATENATE("R2C",Riesgos!#REF!),"")</f>
        <v>#REF!</v>
      </c>
      <c r="W17" s="257" t="e">
        <f>IF(AND(Riesgos!#REF!="Alta",Riesgos!#REF!="Moderado"),CONCATENATE("R2C",Riesgos!#REF!),"")</f>
        <v>#REF!</v>
      </c>
      <c r="X17" s="257" t="e">
        <f>IF(AND(Riesgos!#REF!="Alta",Riesgos!#REF!="Moderado"),CONCATENATE("R2C",Riesgos!#REF!),"")</f>
        <v>#REF!</v>
      </c>
      <c r="Y17" s="257" t="e">
        <f>IF(AND(Riesgos!#REF!="Alta",Riesgos!#REF!="Moderado"),CONCATENATE("R2C",Riesgos!#REF!),"")</f>
        <v>#REF!</v>
      </c>
      <c r="Z17" s="257" t="e">
        <f>IF(AND(Riesgos!#REF!="Alta",Riesgos!#REF!="Moderado"),CONCATENATE("R2C",Riesgos!#REF!),"")</f>
        <v>#REF!</v>
      </c>
      <c r="AA17" s="258" t="e">
        <f>IF(AND(Riesgos!#REF!="Alta",Riesgos!#REF!="Moderado"),CONCATENATE("R2C",Riesgos!#REF!),"")</f>
        <v>#REF!</v>
      </c>
      <c r="AB17" s="256" t="e">
        <f>IF(AND(Riesgos!#REF!="Alta",Riesgos!#REF!="Mayor"),CONCATENATE("R2C",Riesgos!#REF!),"")</f>
        <v>#REF!</v>
      </c>
      <c r="AC17" s="257" t="e">
        <f>IF(AND(Riesgos!#REF!="Alta",Riesgos!#REF!="Mayor"),CONCATENATE("R2C",Riesgos!#REF!),"")</f>
        <v>#REF!</v>
      </c>
      <c r="AD17" s="257" t="e">
        <f>IF(AND(Riesgos!#REF!="Alta",Riesgos!#REF!="Mayor"),CONCATENATE("R2C",Riesgos!#REF!),"")</f>
        <v>#REF!</v>
      </c>
      <c r="AE17" s="257" t="e">
        <f>IF(AND(Riesgos!#REF!="Alta",Riesgos!#REF!="Mayor"),CONCATENATE("R2C",Riesgos!#REF!),"")</f>
        <v>#REF!</v>
      </c>
      <c r="AF17" s="257" t="e">
        <f>IF(AND(Riesgos!#REF!="Alta",Riesgos!#REF!="Mayor"),CONCATENATE("R2C",Riesgos!#REF!),"")</f>
        <v>#REF!</v>
      </c>
      <c r="AG17" s="258" t="e">
        <f>IF(AND(Riesgos!#REF!="Alta",Riesgos!#REF!="Mayor"),CONCATENATE("R2C",Riesgos!#REF!),"")</f>
        <v>#REF!</v>
      </c>
      <c r="AH17" s="259" t="e">
        <f>IF(AND(Riesgos!#REF!="Alta",Riesgos!#REF!="Catastrófico"),CONCATENATE("R2C",Riesgos!#REF!),"")</f>
        <v>#REF!</v>
      </c>
      <c r="AI17" s="260" t="e">
        <f>IF(AND(Riesgos!#REF!="Alta",Riesgos!#REF!="Catastrófico"),CONCATENATE("R2C",Riesgos!#REF!),"")</f>
        <v>#REF!</v>
      </c>
      <c r="AJ17" s="260" t="e">
        <f>IF(AND(Riesgos!#REF!="Alta",Riesgos!#REF!="Catastrófico"),CONCATENATE("R2C",Riesgos!#REF!),"")</f>
        <v>#REF!</v>
      </c>
      <c r="AK17" s="260" t="e">
        <f>IF(AND(Riesgos!#REF!="Alta",Riesgos!#REF!="Catastrófico"),CONCATENATE("R2C",Riesgos!#REF!),"")</f>
        <v>#REF!</v>
      </c>
      <c r="AL17" s="260" t="e">
        <f>IF(AND(Riesgos!#REF!="Alta",Riesgos!#REF!="Catastrófico"),CONCATENATE("R2C",Riesgos!#REF!),"")</f>
        <v>#REF!</v>
      </c>
      <c r="AM17" s="261" t="e">
        <f>IF(AND(Riesgos!#REF!="Alta",Riesgos!#REF!="Catastrófico"),CONCATENATE("R2C",Riesgos!#REF!),"")</f>
        <v>#REF!</v>
      </c>
      <c r="AN17" s="1"/>
      <c r="AO17" s="679"/>
      <c r="AP17" s="564"/>
      <c r="AQ17" s="564"/>
      <c r="AR17" s="564"/>
      <c r="AS17" s="564"/>
      <c r="AT17" s="680"/>
      <c r="AU17" s="1"/>
      <c r="AV17" s="1"/>
      <c r="AW17" s="1"/>
      <c r="AX17" s="1"/>
      <c r="AY17" s="1"/>
      <c r="AZ17" s="1"/>
      <c r="BA17" s="1"/>
      <c r="BB17" s="1"/>
      <c r="BC17" s="1"/>
      <c r="BD17" s="1"/>
      <c r="BE17" s="1"/>
      <c r="BF17" s="1"/>
      <c r="BG17" s="1"/>
      <c r="BH17" s="1"/>
      <c r="BI17" s="1"/>
    </row>
    <row r="18" spans="1:61" ht="15" customHeight="1">
      <c r="A18" s="1"/>
      <c r="B18" s="705"/>
      <c r="C18" s="564"/>
      <c r="D18" s="565"/>
      <c r="E18" s="576"/>
      <c r="F18" s="564"/>
      <c r="G18" s="564"/>
      <c r="H18" s="564"/>
      <c r="I18" s="564"/>
      <c r="J18" s="271" t="e">
        <f>IF(AND(Riesgos!#REF!="Alta",Riesgos!#REF!="Leve"),CONCATENATE("R3C",Riesgos!#REF!),"")</f>
        <v>#REF!</v>
      </c>
      <c r="K18" s="272" t="e">
        <f>IF(AND(Riesgos!#REF!="Alta",Riesgos!#REF!="Leve"),CONCATENATE("R3C",Riesgos!#REF!),"")</f>
        <v>#REF!</v>
      </c>
      <c r="L18" s="272" t="e">
        <f>IF(AND(Riesgos!#REF!="Alta",Riesgos!#REF!="Leve"),CONCATENATE("R3C",Riesgos!#REF!),"")</f>
        <v>#REF!</v>
      </c>
      <c r="M18" s="272" t="e">
        <f>IF(AND(Riesgos!#REF!="Alta",Riesgos!#REF!="Leve"),CONCATENATE("R3C",Riesgos!#REF!),"")</f>
        <v>#REF!</v>
      </c>
      <c r="N18" s="272" t="e">
        <f>IF(AND(Riesgos!#REF!="Alta",Riesgos!#REF!="Leve"),CONCATENATE("R3C",Riesgos!#REF!),"")</f>
        <v>#REF!</v>
      </c>
      <c r="O18" s="273" t="e">
        <f>IF(AND(Riesgos!#REF!="Alta",Riesgos!#REF!="Leve"),CONCATENATE("R3C",Riesgos!#REF!),"")</f>
        <v>#REF!</v>
      </c>
      <c r="P18" s="271" t="e">
        <f>IF(AND(Riesgos!#REF!="Alta",Riesgos!#REF!="Menor"),CONCATENATE("R3C",Riesgos!#REF!),"")</f>
        <v>#REF!</v>
      </c>
      <c r="Q18" s="272" t="e">
        <f>IF(AND(Riesgos!#REF!="Alta",Riesgos!#REF!="Menor"),CONCATENATE("R3C",Riesgos!#REF!),"")</f>
        <v>#REF!</v>
      </c>
      <c r="R18" s="272" t="e">
        <f>IF(AND(Riesgos!#REF!="Alta",Riesgos!#REF!="Menor"),CONCATENATE("R3C",Riesgos!#REF!),"")</f>
        <v>#REF!</v>
      </c>
      <c r="S18" s="272" t="e">
        <f>IF(AND(Riesgos!#REF!="Alta",Riesgos!#REF!="Menor"),CONCATENATE("R3C",Riesgos!#REF!),"")</f>
        <v>#REF!</v>
      </c>
      <c r="T18" s="272" t="e">
        <f>IF(AND(Riesgos!#REF!="Alta",Riesgos!#REF!="Menor"),CONCATENATE("R3C",Riesgos!#REF!),"")</f>
        <v>#REF!</v>
      </c>
      <c r="U18" s="273" t="e">
        <f>IF(AND(Riesgos!#REF!="Alta",Riesgos!#REF!="Menor"),CONCATENATE("R3C",Riesgos!#REF!),"")</f>
        <v>#REF!</v>
      </c>
      <c r="V18" s="256" t="e">
        <f>IF(AND(Riesgos!#REF!="Alta",Riesgos!#REF!="Moderado"),CONCATENATE("R3C",Riesgos!#REF!),"")</f>
        <v>#REF!</v>
      </c>
      <c r="W18" s="257" t="e">
        <f>IF(AND(Riesgos!#REF!="Alta",Riesgos!#REF!="Moderado"),CONCATENATE("R3C",Riesgos!#REF!),"")</f>
        <v>#REF!</v>
      </c>
      <c r="X18" s="257" t="e">
        <f>IF(AND(Riesgos!#REF!="Alta",Riesgos!#REF!="Moderado"),CONCATENATE("R3C",Riesgos!#REF!),"")</f>
        <v>#REF!</v>
      </c>
      <c r="Y18" s="257" t="e">
        <f>IF(AND(Riesgos!#REF!="Alta",Riesgos!#REF!="Moderado"),CONCATENATE("R3C",Riesgos!#REF!),"")</f>
        <v>#REF!</v>
      </c>
      <c r="Z18" s="257" t="e">
        <f>IF(AND(Riesgos!#REF!="Alta",Riesgos!#REF!="Moderado"),CONCATENATE("R3C",Riesgos!#REF!),"")</f>
        <v>#REF!</v>
      </c>
      <c r="AA18" s="258" t="e">
        <f>IF(AND(Riesgos!#REF!="Alta",Riesgos!#REF!="Moderado"),CONCATENATE("R3C",Riesgos!#REF!),"")</f>
        <v>#REF!</v>
      </c>
      <c r="AB18" s="256" t="e">
        <f>IF(AND(Riesgos!#REF!="Alta",Riesgos!#REF!="Mayor"),CONCATENATE("R3C",Riesgos!#REF!),"")</f>
        <v>#REF!</v>
      </c>
      <c r="AC18" s="257" t="e">
        <f>IF(AND(Riesgos!#REF!="Alta",Riesgos!#REF!="Mayor"),CONCATENATE("R3C",Riesgos!#REF!),"")</f>
        <v>#REF!</v>
      </c>
      <c r="AD18" s="257" t="e">
        <f>IF(AND(Riesgos!#REF!="Alta",Riesgos!#REF!="Mayor"),CONCATENATE("R3C",Riesgos!#REF!),"")</f>
        <v>#REF!</v>
      </c>
      <c r="AE18" s="257" t="e">
        <f>IF(AND(Riesgos!#REF!="Alta",Riesgos!#REF!="Mayor"),CONCATENATE("R3C",Riesgos!#REF!),"")</f>
        <v>#REF!</v>
      </c>
      <c r="AF18" s="257" t="e">
        <f>IF(AND(Riesgos!#REF!="Alta",Riesgos!#REF!="Mayor"),CONCATENATE("R3C",Riesgos!#REF!),"")</f>
        <v>#REF!</v>
      </c>
      <c r="AG18" s="258" t="e">
        <f>IF(AND(Riesgos!#REF!="Alta",Riesgos!#REF!="Mayor"),CONCATENATE("R3C",Riesgos!#REF!),"")</f>
        <v>#REF!</v>
      </c>
      <c r="AH18" s="259" t="e">
        <f>IF(AND(Riesgos!#REF!="Alta",Riesgos!#REF!="Catastrófico"),CONCATENATE("R3C",Riesgos!#REF!),"")</f>
        <v>#REF!</v>
      </c>
      <c r="AI18" s="260" t="e">
        <f>IF(AND(Riesgos!#REF!="Alta",Riesgos!#REF!="Catastrófico"),CONCATENATE("R3C",Riesgos!#REF!),"")</f>
        <v>#REF!</v>
      </c>
      <c r="AJ18" s="260" t="e">
        <f>IF(AND(Riesgos!#REF!="Alta",Riesgos!#REF!="Catastrófico"),CONCATENATE("R3C",Riesgos!#REF!),"")</f>
        <v>#REF!</v>
      </c>
      <c r="AK18" s="260" t="e">
        <f>IF(AND(Riesgos!#REF!="Alta",Riesgos!#REF!="Catastrófico"),CONCATENATE("R3C",Riesgos!#REF!),"")</f>
        <v>#REF!</v>
      </c>
      <c r="AL18" s="260" t="e">
        <f>IF(AND(Riesgos!#REF!="Alta",Riesgos!#REF!="Catastrófico"),CONCATENATE("R3C",Riesgos!#REF!),"")</f>
        <v>#REF!</v>
      </c>
      <c r="AM18" s="261" t="e">
        <f>IF(AND(Riesgos!#REF!="Alta",Riesgos!#REF!="Catastrófico"),CONCATENATE("R3C",Riesgos!#REF!),"")</f>
        <v>#REF!</v>
      </c>
      <c r="AN18" s="1"/>
      <c r="AO18" s="679"/>
      <c r="AP18" s="564"/>
      <c r="AQ18" s="564"/>
      <c r="AR18" s="564"/>
      <c r="AS18" s="564"/>
      <c r="AT18" s="680"/>
      <c r="AU18" s="1"/>
      <c r="AV18" s="1"/>
      <c r="AW18" s="1"/>
      <c r="AX18" s="1"/>
      <c r="AY18" s="1"/>
      <c r="AZ18" s="1"/>
      <c r="BA18" s="1"/>
      <c r="BB18" s="1"/>
      <c r="BC18" s="1"/>
      <c r="BD18" s="1"/>
      <c r="BE18" s="1"/>
      <c r="BF18" s="1"/>
      <c r="BG18" s="1"/>
      <c r="BH18" s="1"/>
      <c r="BI18" s="1"/>
    </row>
    <row r="19" spans="1:61" ht="15" customHeight="1">
      <c r="A19" s="1"/>
      <c r="B19" s="705"/>
      <c r="C19" s="564"/>
      <c r="D19" s="565"/>
      <c r="E19" s="576"/>
      <c r="F19" s="564"/>
      <c r="G19" s="564"/>
      <c r="H19" s="564"/>
      <c r="I19" s="564"/>
      <c r="J19" s="271" t="e">
        <f>IF(AND(Riesgos!#REF!="Alta",Riesgos!#REF!="Leve"),CONCATENATE("R4C",Riesgos!#REF!),"")</f>
        <v>#REF!</v>
      </c>
      <c r="K19" s="272" t="e">
        <f>IF(AND(Riesgos!#REF!="Alta",Riesgos!#REF!="Leve"),CONCATENATE("R4C",Riesgos!#REF!),"")</f>
        <v>#REF!</v>
      </c>
      <c r="L19" s="272" t="e">
        <f>IF(AND(Riesgos!#REF!="Alta",Riesgos!#REF!="Leve"),CONCATENATE("R4C",Riesgos!#REF!),"")</f>
        <v>#REF!</v>
      </c>
      <c r="M19" s="272" t="e">
        <f>IF(AND(Riesgos!#REF!="Alta",Riesgos!#REF!="Leve"),CONCATENATE("R4C",Riesgos!#REF!),"")</f>
        <v>#REF!</v>
      </c>
      <c r="N19" s="272" t="e">
        <f>IF(AND(Riesgos!#REF!="Alta",Riesgos!#REF!="Leve"),CONCATENATE("R4C",Riesgos!#REF!),"")</f>
        <v>#REF!</v>
      </c>
      <c r="O19" s="273" t="e">
        <f>IF(AND(Riesgos!#REF!="Alta",Riesgos!#REF!="Leve"),CONCATENATE("R4C",Riesgos!#REF!),"")</f>
        <v>#REF!</v>
      </c>
      <c r="P19" s="271" t="e">
        <f>IF(AND(Riesgos!#REF!="Alta",Riesgos!#REF!="Menor"),CONCATENATE("R4C",Riesgos!#REF!),"")</f>
        <v>#REF!</v>
      </c>
      <c r="Q19" s="272" t="e">
        <f>IF(AND(Riesgos!#REF!="Alta",Riesgos!#REF!="Menor"),CONCATENATE("R4C",Riesgos!#REF!),"")</f>
        <v>#REF!</v>
      </c>
      <c r="R19" s="272" t="e">
        <f>IF(AND(Riesgos!#REF!="Alta",Riesgos!#REF!="Menor"),CONCATENATE("R4C",Riesgos!#REF!),"")</f>
        <v>#REF!</v>
      </c>
      <c r="S19" s="272" t="e">
        <f>IF(AND(Riesgos!#REF!="Alta",Riesgos!#REF!="Menor"),CONCATENATE("R4C",Riesgos!#REF!),"")</f>
        <v>#REF!</v>
      </c>
      <c r="T19" s="272" t="e">
        <f>IF(AND(Riesgos!#REF!="Alta",Riesgos!#REF!="Menor"),CONCATENATE("R4C",Riesgos!#REF!),"")</f>
        <v>#REF!</v>
      </c>
      <c r="U19" s="273" t="e">
        <f>IF(AND(Riesgos!#REF!="Alta",Riesgos!#REF!="Menor"),CONCATENATE("R4C",Riesgos!#REF!),"")</f>
        <v>#REF!</v>
      </c>
      <c r="V19" s="256" t="e">
        <f>IF(AND(Riesgos!#REF!="Alta",Riesgos!#REF!="Moderado"),CONCATENATE("R4C",Riesgos!#REF!),"")</f>
        <v>#REF!</v>
      </c>
      <c r="W19" s="257" t="e">
        <f>IF(AND(Riesgos!#REF!="Alta",Riesgos!#REF!="Moderado"),CONCATENATE("R4C",Riesgos!#REF!),"")</f>
        <v>#REF!</v>
      </c>
      <c r="X19" s="257" t="e">
        <f>IF(AND(Riesgos!#REF!="Alta",Riesgos!#REF!="Moderado"),CONCATENATE("R4C",Riesgos!#REF!),"")</f>
        <v>#REF!</v>
      </c>
      <c r="Y19" s="257" t="e">
        <f>IF(AND(Riesgos!#REF!="Alta",Riesgos!#REF!="Moderado"),CONCATENATE("R4C",Riesgos!#REF!),"")</f>
        <v>#REF!</v>
      </c>
      <c r="Z19" s="257" t="e">
        <f>IF(AND(Riesgos!#REF!="Alta",Riesgos!#REF!="Moderado"),CONCATENATE("R4C",Riesgos!#REF!),"")</f>
        <v>#REF!</v>
      </c>
      <c r="AA19" s="258" t="e">
        <f>IF(AND(Riesgos!#REF!="Alta",Riesgos!#REF!="Moderado"),CONCATENATE("R4C",Riesgos!#REF!),"")</f>
        <v>#REF!</v>
      </c>
      <c r="AB19" s="256" t="e">
        <f>IF(AND(Riesgos!#REF!="Alta",Riesgos!#REF!="Mayor"),CONCATENATE("R4C",Riesgos!#REF!),"")</f>
        <v>#REF!</v>
      </c>
      <c r="AC19" s="257" t="e">
        <f>IF(AND(Riesgos!#REF!="Alta",Riesgos!#REF!="Mayor"),CONCATENATE("R4C",Riesgos!#REF!),"")</f>
        <v>#REF!</v>
      </c>
      <c r="AD19" s="257" t="e">
        <f>IF(AND(Riesgos!#REF!="Alta",Riesgos!#REF!="Mayor"),CONCATENATE("R4C",Riesgos!#REF!),"")</f>
        <v>#REF!</v>
      </c>
      <c r="AE19" s="257" t="e">
        <f>IF(AND(Riesgos!#REF!="Alta",Riesgos!#REF!="Mayor"),CONCATENATE("R4C",Riesgos!#REF!),"")</f>
        <v>#REF!</v>
      </c>
      <c r="AF19" s="257" t="e">
        <f>IF(AND(Riesgos!#REF!="Alta",Riesgos!#REF!="Mayor"),CONCATENATE("R4C",Riesgos!#REF!),"")</f>
        <v>#REF!</v>
      </c>
      <c r="AG19" s="258" t="e">
        <f>IF(AND(Riesgos!#REF!="Alta",Riesgos!#REF!="Mayor"),CONCATENATE("R4C",Riesgos!#REF!),"")</f>
        <v>#REF!</v>
      </c>
      <c r="AH19" s="259" t="e">
        <f>IF(AND(Riesgos!#REF!="Alta",Riesgos!#REF!="Catastrófico"),CONCATENATE("R4C",Riesgos!#REF!),"")</f>
        <v>#REF!</v>
      </c>
      <c r="AI19" s="260" t="e">
        <f>IF(AND(Riesgos!#REF!="Alta",Riesgos!#REF!="Catastrófico"),CONCATENATE("R4C",Riesgos!#REF!),"")</f>
        <v>#REF!</v>
      </c>
      <c r="AJ19" s="260" t="e">
        <f>IF(AND(Riesgos!#REF!="Alta",Riesgos!#REF!="Catastrófico"),CONCATENATE("R4C",Riesgos!#REF!),"")</f>
        <v>#REF!</v>
      </c>
      <c r="AK19" s="260" t="e">
        <f>IF(AND(Riesgos!#REF!="Alta",Riesgos!#REF!="Catastrófico"),CONCATENATE("R4C",Riesgos!#REF!),"")</f>
        <v>#REF!</v>
      </c>
      <c r="AL19" s="260" t="e">
        <f>IF(AND(Riesgos!#REF!="Alta",Riesgos!#REF!="Catastrófico"),CONCATENATE("R4C",Riesgos!#REF!),"")</f>
        <v>#REF!</v>
      </c>
      <c r="AM19" s="261" t="e">
        <f>IF(AND(Riesgos!#REF!="Alta",Riesgos!#REF!="Catastrófico"),CONCATENATE("R4C",Riesgos!#REF!),"")</f>
        <v>#REF!</v>
      </c>
      <c r="AN19" s="1"/>
      <c r="AO19" s="679"/>
      <c r="AP19" s="564"/>
      <c r="AQ19" s="564"/>
      <c r="AR19" s="564"/>
      <c r="AS19" s="564"/>
      <c r="AT19" s="680"/>
      <c r="AU19" s="1"/>
      <c r="AV19" s="1"/>
      <c r="AW19" s="1"/>
      <c r="AX19" s="1"/>
      <c r="AY19" s="1"/>
      <c r="AZ19" s="1"/>
      <c r="BA19" s="1"/>
      <c r="BB19" s="1"/>
      <c r="BC19" s="1"/>
      <c r="BD19" s="1"/>
      <c r="BE19" s="1"/>
      <c r="BF19" s="1"/>
      <c r="BG19" s="1"/>
      <c r="BH19" s="1"/>
      <c r="BI19" s="1"/>
    </row>
    <row r="20" spans="1:61" ht="15" customHeight="1">
      <c r="A20" s="1"/>
      <c r="B20" s="705"/>
      <c r="C20" s="564"/>
      <c r="D20" s="565"/>
      <c r="E20" s="576"/>
      <c r="F20" s="564"/>
      <c r="G20" s="564"/>
      <c r="H20" s="564"/>
      <c r="I20" s="564"/>
      <c r="J20" s="271" t="e">
        <f>IF(AND(Riesgos!#REF!="Alta",Riesgos!#REF!="Leve"),CONCATENATE("R5C",Riesgos!#REF!),"")</f>
        <v>#REF!</v>
      </c>
      <c r="K20" s="272" t="e">
        <f>IF(AND(Riesgos!#REF!="Alta",Riesgos!#REF!="Leve"),CONCATENATE("R5C",Riesgos!#REF!),"")</f>
        <v>#REF!</v>
      </c>
      <c r="L20" s="272" t="e">
        <f>IF(AND(Riesgos!#REF!="Alta",Riesgos!#REF!="Leve"),CONCATENATE("R5C",Riesgos!#REF!),"")</f>
        <v>#REF!</v>
      </c>
      <c r="M20" s="272" t="e">
        <f>IF(AND(Riesgos!#REF!="Alta",Riesgos!#REF!="Leve"),CONCATENATE("R5C",Riesgos!#REF!),"")</f>
        <v>#REF!</v>
      </c>
      <c r="N20" s="272" t="e">
        <f>IF(AND(Riesgos!#REF!="Alta",Riesgos!#REF!="Leve"),CONCATENATE("R5C",Riesgos!#REF!),"")</f>
        <v>#REF!</v>
      </c>
      <c r="O20" s="273" t="e">
        <f>IF(AND(Riesgos!#REF!="Alta",Riesgos!#REF!="Leve"),CONCATENATE("R5C",Riesgos!#REF!),"")</f>
        <v>#REF!</v>
      </c>
      <c r="P20" s="271" t="e">
        <f>IF(AND(Riesgos!#REF!="Alta",Riesgos!#REF!="Menor"),CONCATENATE("R5C",Riesgos!#REF!),"")</f>
        <v>#REF!</v>
      </c>
      <c r="Q20" s="272" t="e">
        <f>IF(AND(Riesgos!#REF!="Alta",Riesgos!#REF!="Menor"),CONCATENATE("R5C",Riesgos!#REF!),"")</f>
        <v>#REF!</v>
      </c>
      <c r="R20" s="272" t="e">
        <f>IF(AND(Riesgos!#REF!="Alta",Riesgos!#REF!="Menor"),CONCATENATE("R5C",Riesgos!#REF!),"")</f>
        <v>#REF!</v>
      </c>
      <c r="S20" s="272" t="e">
        <f>IF(AND(Riesgos!#REF!="Alta",Riesgos!#REF!="Menor"),CONCATENATE("R5C",Riesgos!#REF!),"")</f>
        <v>#REF!</v>
      </c>
      <c r="T20" s="272" t="e">
        <f>IF(AND(Riesgos!#REF!="Alta",Riesgos!#REF!="Menor"),CONCATENATE("R5C",Riesgos!#REF!),"")</f>
        <v>#REF!</v>
      </c>
      <c r="U20" s="273" t="e">
        <f>IF(AND(Riesgos!#REF!="Alta",Riesgos!#REF!="Menor"),CONCATENATE("R5C",Riesgos!#REF!),"")</f>
        <v>#REF!</v>
      </c>
      <c r="V20" s="256" t="e">
        <f>IF(AND(Riesgos!#REF!="Alta",Riesgos!#REF!="Moderado"),CONCATENATE("R5C",Riesgos!#REF!),"")</f>
        <v>#REF!</v>
      </c>
      <c r="W20" s="257" t="e">
        <f>IF(AND(Riesgos!#REF!="Alta",Riesgos!#REF!="Moderado"),CONCATENATE("R5C",Riesgos!#REF!),"")</f>
        <v>#REF!</v>
      </c>
      <c r="X20" s="257" t="e">
        <f>IF(AND(Riesgos!#REF!="Alta",Riesgos!#REF!="Moderado"),CONCATENATE("R5C",Riesgos!#REF!),"")</f>
        <v>#REF!</v>
      </c>
      <c r="Y20" s="257" t="e">
        <f>IF(AND(Riesgos!#REF!="Alta",Riesgos!#REF!="Moderado"),CONCATENATE("R5C",Riesgos!#REF!),"")</f>
        <v>#REF!</v>
      </c>
      <c r="Z20" s="257" t="e">
        <f>IF(AND(Riesgos!#REF!="Alta",Riesgos!#REF!="Moderado"),CONCATENATE("R5C",Riesgos!#REF!),"")</f>
        <v>#REF!</v>
      </c>
      <c r="AA20" s="258" t="e">
        <f>IF(AND(Riesgos!#REF!="Alta",Riesgos!#REF!="Moderado"),CONCATENATE("R5C",Riesgos!#REF!),"")</f>
        <v>#REF!</v>
      </c>
      <c r="AB20" s="256" t="e">
        <f>IF(AND(Riesgos!#REF!="Alta",Riesgos!#REF!="Mayor"),CONCATENATE("R5C",Riesgos!#REF!),"")</f>
        <v>#REF!</v>
      </c>
      <c r="AC20" s="257" t="e">
        <f>IF(AND(Riesgos!#REF!="Alta",Riesgos!#REF!="Mayor"),CONCATENATE("R5C",Riesgos!#REF!),"")</f>
        <v>#REF!</v>
      </c>
      <c r="AD20" s="257" t="e">
        <f>IF(AND(Riesgos!#REF!="Alta",Riesgos!#REF!="Mayor"),CONCATENATE("R5C",Riesgos!#REF!),"")</f>
        <v>#REF!</v>
      </c>
      <c r="AE20" s="257" t="e">
        <f>IF(AND(Riesgos!#REF!="Alta",Riesgos!#REF!="Mayor"),CONCATENATE("R5C",Riesgos!#REF!),"")</f>
        <v>#REF!</v>
      </c>
      <c r="AF20" s="257" t="e">
        <f>IF(AND(Riesgos!#REF!="Alta",Riesgos!#REF!="Mayor"),CONCATENATE("R5C",Riesgos!#REF!),"")</f>
        <v>#REF!</v>
      </c>
      <c r="AG20" s="258" t="e">
        <f>IF(AND(Riesgos!#REF!="Alta",Riesgos!#REF!="Mayor"),CONCATENATE("R5C",Riesgos!#REF!),"")</f>
        <v>#REF!</v>
      </c>
      <c r="AH20" s="259" t="e">
        <f>IF(AND(Riesgos!#REF!="Alta",Riesgos!#REF!="Catastrófico"),CONCATENATE("R5C",Riesgos!#REF!),"")</f>
        <v>#REF!</v>
      </c>
      <c r="AI20" s="260" t="e">
        <f>IF(AND(Riesgos!#REF!="Alta",Riesgos!#REF!="Catastrófico"),CONCATENATE("R5C",Riesgos!#REF!),"")</f>
        <v>#REF!</v>
      </c>
      <c r="AJ20" s="260" t="e">
        <f>IF(AND(Riesgos!#REF!="Alta",Riesgos!#REF!="Catastrófico"),CONCATENATE("R5C",Riesgos!#REF!),"")</f>
        <v>#REF!</v>
      </c>
      <c r="AK20" s="260" t="e">
        <f>IF(AND(Riesgos!#REF!="Alta",Riesgos!#REF!="Catastrófico"),CONCATENATE("R5C",Riesgos!#REF!),"")</f>
        <v>#REF!</v>
      </c>
      <c r="AL20" s="260" t="e">
        <f>IF(AND(Riesgos!#REF!="Alta",Riesgos!#REF!="Catastrófico"),CONCATENATE("R5C",Riesgos!#REF!),"")</f>
        <v>#REF!</v>
      </c>
      <c r="AM20" s="261" t="e">
        <f>IF(AND(Riesgos!#REF!="Alta",Riesgos!#REF!="Catastrófico"),CONCATENATE("R5C",Riesgos!#REF!),"")</f>
        <v>#REF!</v>
      </c>
      <c r="AN20" s="1"/>
      <c r="AO20" s="679"/>
      <c r="AP20" s="564"/>
      <c r="AQ20" s="564"/>
      <c r="AR20" s="564"/>
      <c r="AS20" s="564"/>
      <c r="AT20" s="680"/>
      <c r="AU20" s="1"/>
      <c r="AV20" s="1"/>
      <c r="AW20" s="1"/>
      <c r="AX20" s="1"/>
      <c r="AY20" s="1"/>
      <c r="AZ20" s="1"/>
      <c r="BA20" s="1"/>
      <c r="BB20" s="1"/>
      <c r="BC20" s="1"/>
      <c r="BD20" s="1"/>
      <c r="BE20" s="1"/>
      <c r="BF20" s="1"/>
      <c r="BG20" s="1"/>
      <c r="BH20" s="1"/>
      <c r="BI20" s="1"/>
    </row>
    <row r="21" spans="1:61" ht="15" customHeight="1">
      <c r="A21" s="1"/>
      <c r="B21" s="705"/>
      <c r="C21" s="564"/>
      <c r="D21" s="565"/>
      <c r="E21" s="576"/>
      <c r="F21" s="564"/>
      <c r="G21" s="564"/>
      <c r="H21" s="564"/>
      <c r="I21" s="564"/>
      <c r="J21" s="271" t="e">
        <f>IF(AND(Riesgos!#REF!="Alta",Riesgos!#REF!="Leve"),CONCATENATE("R6C",Riesgos!#REF!),"")</f>
        <v>#REF!</v>
      </c>
      <c r="K21" s="272" t="e">
        <f>IF(AND(Riesgos!#REF!="Alta",Riesgos!#REF!="Leve"),CONCATENATE("R6C",Riesgos!#REF!),"")</f>
        <v>#REF!</v>
      </c>
      <c r="L21" s="272" t="e">
        <f>IF(AND(Riesgos!#REF!="Alta",Riesgos!#REF!="Leve"),CONCATENATE("R6C",Riesgos!#REF!),"")</f>
        <v>#REF!</v>
      </c>
      <c r="M21" s="272" t="e">
        <f>IF(AND(Riesgos!#REF!="Alta",Riesgos!#REF!="Leve"),CONCATENATE("R6C",Riesgos!#REF!),"")</f>
        <v>#REF!</v>
      </c>
      <c r="N21" s="272" t="e">
        <f>IF(AND(Riesgos!#REF!="Alta",Riesgos!#REF!="Leve"),CONCATENATE("R6C",Riesgos!#REF!),"")</f>
        <v>#REF!</v>
      </c>
      <c r="O21" s="273" t="e">
        <f>IF(AND(Riesgos!#REF!="Alta",Riesgos!#REF!="Leve"),CONCATENATE("R6C",Riesgos!#REF!),"")</f>
        <v>#REF!</v>
      </c>
      <c r="P21" s="271" t="e">
        <f>IF(AND(Riesgos!#REF!="Alta",Riesgos!#REF!="Menor"),CONCATENATE("R6C",Riesgos!#REF!),"")</f>
        <v>#REF!</v>
      </c>
      <c r="Q21" s="272" t="e">
        <f>IF(AND(Riesgos!#REF!="Alta",Riesgos!#REF!="Menor"),CONCATENATE("R6C",Riesgos!#REF!),"")</f>
        <v>#REF!</v>
      </c>
      <c r="R21" s="272" t="e">
        <f>IF(AND(Riesgos!#REF!="Alta",Riesgos!#REF!="Menor"),CONCATENATE("R6C",Riesgos!#REF!),"")</f>
        <v>#REF!</v>
      </c>
      <c r="S21" s="272" t="e">
        <f>IF(AND(Riesgos!#REF!="Alta",Riesgos!#REF!="Menor"),CONCATENATE("R6C",Riesgos!#REF!),"")</f>
        <v>#REF!</v>
      </c>
      <c r="T21" s="272" t="e">
        <f>IF(AND(Riesgos!#REF!="Alta",Riesgos!#REF!="Menor"),CONCATENATE("R6C",Riesgos!#REF!),"")</f>
        <v>#REF!</v>
      </c>
      <c r="U21" s="273" t="e">
        <f>IF(AND(Riesgos!#REF!="Alta",Riesgos!#REF!="Menor"),CONCATENATE("R6C",Riesgos!#REF!),"")</f>
        <v>#REF!</v>
      </c>
      <c r="V21" s="256" t="e">
        <f>IF(AND(Riesgos!#REF!="Alta",Riesgos!#REF!="Moderado"),CONCATENATE("R6C",Riesgos!#REF!),"")</f>
        <v>#REF!</v>
      </c>
      <c r="W21" s="257" t="e">
        <f>IF(AND(Riesgos!#REF!="Alta",Riesgos!#REF!="Moderado"),CONCATENATE("R6C",Riesgos!#REF!),"")</f>
        <v>#REF!</v>
      </c>
      <c r="X21" s="257" t="e">
        <f>IF(AND(Riesgos!#REF!="Alta",Riesgos!#REF!="Moderado"),CONCATENATE("R6C",Riesgos!#REF!),"")</f>
        <v>#REF!</v>
      </c>
      <c r="Y21" s="257" t="e">
        <f>IF(AND(Riesgos!#REF!="Alta",Riesgos!#REF!="Moderado"),CONCATENATE("R6C",Riesgos!#REF!),"")</f>
        <v>#REF!</v>
      </c>
      <c r="Z21" s="257" t="e">
        <f>IF(AND(Riesgos!#REF!="Alta",Riesgos!#REF!="Moderado"),CONCATENATE("R6C",Riesgos!#REF!),"")</f>
        <v>#REF!</v>
      </c>
      <c r="AA21" s="258" t="e">
        <f>IF(AND(Riesgos!#REF!="Alta",Riesgos!#REF!="Moderado"),CONCATENATE("R6C",Riesgos!#REF!),"")</f>
        <v>#REF!</v>
      </c>
      <c r="AB21" s="256" t="e">
        <f>IF(AND(Riesgos!#REF!="Alta",Riesgos!#REF!="Mayor"),CONCATENATE("R6C",Riesgos!#REF!),"")</f>
        <v>#REF!</v>
      </c>
      <c r="AC21" s="257" t="e">
        <f>IF(AND(Riesgos!#REF!="Alta",Riesgos!#REF!="Mayor"),CONCATENATE("R6C",Riesgos!#REF!),"")</f>
        <v>#REF!</v>
      </c>
      <c r="AD21" s="257" t="e">
        <f>IF(AND(Riesgos!#REF!="Alta",Riesgos!#REF!="Mayor"),CONCATENATE("R6C",Riesgos!#REF!),"")</f>
        <v>#REF!</v>
      </c>
      <c r="AE21" s="257" t="e">
        <f>IF(AND(Riesgos!#REF!="Alta",Riesgos!#REF!="Mayor"),CONCATENATE("R6C",Riesgos!#REF!),"")</f>
        <v>#REF!</v>
      </c>
      <c r="AF21" s="257" t="e">
        <f>IF(AND(Riesgos!#REF!="Alta",Riesgos!#REF!="Mayor"),CONCATENATE("R6C",Riesgos!#REF!),"")</f>
        <v>#REF!</v>
      </c>
      <c r="AG21" s="258" t="e">
        <f>IF(AND(Riesgos!#REF!="Alta",Riesgos!#REF!="Mayor"),CONCATENATE("R6C",Riesgos!#REF!),"")</f>
        <v>#REF!</v>
      </c>
      <c r="AH21" s="259" t="e">
        <f>IF(AND(Riesgos!#REF!="Alta",Riesgos!#REF!="Catastrófico"),CONCATENATE("R6C",Riesgos!#REF!),"")</f>
        <v>#REF!</v>
      </c>
      <c r="AI21" s="260" t="e">
        <f>IF(AND(Riesgos!#REF!="Alta",Riesgos!#REF!="Catastrófico"),CONCATENATE("R6C",Riesgos!#REF!),"")</f>
        <v>#REF!</v>
      </c>
      <c r="AJ21" s="260" t="e">
        <f>IF(AND(Riesgos!#REF!="Alta",Riesgos!#REF!="Catastrófico"),CONCATENATE("R6C",Riesgos!#REF!),"")</f>
        <v>#REF!</v>
      </c>
      <c r="AK21" s="260" t="e">
        <f>IF(AND(Riesgos!#REF!="Alta",Riesgos!#REF!="Catastrófico"),CONCATENATE("R6C",Riesgos!#REF!),"")</f>
        <v>#REF!</v>
      </c>
      <c r="AL21" s="260" t="e">
        <f>IF(AND(Riesgos!#REF!="Alta",Riesgos!#REF!="Catastrófico"),CONCATENATE("R6C",Riesgos!#REF!),"")</f>
        <v>#REF!</v>
      </c>
      <c r="AM21" s="261" t="e">
        <f>IF(AND(Riesgos!#REF!="Alta",Riesgos!#REF!="Catastrófico"),CONCATENATE("R6C",Riesgos!#REF!),"")</f>
        <v>#REF!</v>
      </c>
      <c r="AN21" s="1"/>
      <c r="AO21" s="679"/>
      <c r="AP21" s="564"/>
      <c r="AQ21" s="564"/>
      <c r="AR21" s="564"/>
      <c r="AS21" s="564"/>
      <c r="AT21" s="680"/>
      <c r="AU21" s="1"/>
      <c r="AV21" s="1"/>
      <c r="AW21" s="1"/>
      <c r="AX21" s="1"/>
      <c r="AY21" s="1"/>
      <c r="AZ21" s="1"/>
      <c r="BA21" s="1"/>
      <c r="BB21" s="1"/>
      <c r="BC21" s="1"/>
      <c r="BD21" s="1"/>
      <c r="BE21" s="1"/>
      <c r="BF21" s="1"/>
      <c r="BG21" s="1"/>
      <c r="BH21" s="1"/>
      <c r="BI21" s="1"/>
    </row>
    <row r="22" spans="1:61" ht="15" customHeight="1">
      <c r="A22" s="1"/>
      <c r="B22" s="705"/>
      <c r="C22" s="564"/>
      <c r="D22" s="565"/>
      <c r="E22" s="576"/>
      <c r="F22" s="564"/>
      <c r="G22" s="564"/>
      <c r="H22" s="564"/>
      <c r="I22" s="564"/>
      <c r="J22" s="271" t="e">
        <f>IF(AND(Riesgos!#REF!="Alta",Riesgos!#REF!="Leve"),CONCATENATE("R7C",Riesgos!#REF!),"")</f>
        <v>#REF!</v>
      </c>
      <c r="K22" s="272" t="e">
        <f>IF(AND(Riesgos!#REF!="Alta",Riesgos!#REF!="Leve"),CONCATENATE("R7C",Riesgos!#REF!),"")</f>
        <v>#REF!</v>
      </c>
      <c r="L22" s="272" t="e">
        <f>IF(AND(Riesgos!#REF!="Alta",Riesgos!#REF!="Leve"),CONCATENATE("R7C",Riesgos!#REF!),"")</f>
        <v>#REF!</v>
      </c>
      <c r="M22" s="272" t="e">
        <f>IF(AND(Riesgos!#REF!="Alta",Riesgos!#REF!="Leve"),CONCATENATE("R7C",Riesgos!#REF!),"")</f>
        <v>#REF!</v>
      </c>
      <c r="N22" s="272" t="e">
        <f>IF(AND(Riesgos!#REF!="Alta",Riesgos!#REF!="Leve"),CONCATENATE("R7C",Riesgos!#REF!),"")</f>
        <v>#REF!</v>
      </c>
      <c r="O22" s="273" t="e">
        <f>IF(AND(Riesgos!#REF!="Alta",Riesgos!#REF!="Leve"),CONCATENATE("R7C",Riesgos!#REF!),"")</f>
        <v>#REF!</v>
      </c>
      <c r="P22" s="271" t="e">
        <f>IF(AND(Riesgos!#REF!="Alta",Riesgos!#REF!="Menor"),CONCATENATE("R7C",Riesgos!#REF!),"")</f>
        <v>#REF!</v>
      </c>
      <c r="Q22" s="272" t="e">
        <f>IF(AND(Riesgos!#REF!="Alta",Riesgos!#REF!="Menor"),CONCATENATE("R7C",Riesgos!#REF!),"")</f>
        <v>#REF!</v>
      </c>
      <c r="R22" s="272" t="e">
        <f>IF(AND(Riesgos!#REF!="Alta",Riesgos!#REF!="Menor"),CONCATENATE("R7C",Riesgos!#REF!),"")</f>
        <v>#REF!</v>
      </c>
      <c r="S22" s="272" t="e">
        <f>IF(AND(Riesgos!#REF!="Alta",Riesgos!#REF!="Menor"),CONCATENATE("R7C",Riesgos!#REF!),"")</f>
        <v>#REF!</v>
      </c>
      <c r="T22" s="272" t="e">
        <f>IF(AND(Riesgos!#REF!="Alta",Riesgos!#REF!="Menor"),CONCATENATE("R7C",Riesgos!#REF!),"")</f>
        <v>#REF!</v>
      </c>
      <c r="U22" s="273" t="e">
        <f>IF(AND(Riesgos!#REF!="Alta",Riesgos!#REF!="Menor"),CONCATENATE("R7C",Riesgos!#REF!),"")</f>
        <v>#REF!</v>
      </c>
      <c r="V22" s="256" t="e">
        <f>IF(AND(Riesgos!#REF!="Alta",Riesgos!#REF!="Moderado"),CONCATENATE("R7C",Riesgos!#REF!),"")</f>
        <v>#REF!</v>
      </c>
      <c r="W22" s="257" t="e">
        <f>IF(AND(Riesgos!#REF!="Alta",Riesgos!#REF!="Moderado"),CONCATENATE("R7C",Riesgos!#REF!),"")</f>
        <v>#REF!</v>
      </c>
      <c r="X22" s="257" t="e">
        <f>IF(AND(Riesgos!#REF!="Alta",Riesgos!#REF!="Moderado"),CONCATENATE("R7C",Riesgos!#REF!),"")</f>
        <v>#REF!</v>
      </c>
      <c r="Y22" s="257" t="e">
        <f>IF(AND(Riesgos!#REF!="Alta",Riesgos!#REF!="Moderado"),CONCATENATE("R7C",Riesgos!#REF!),"")</f>
        <v>#REF!</v>
      </c>
      <c r="Z22" s="257" t="e">
        <f>IF(AND(Riesgos!#REF!="Alta",Riesgos!#REF!="Moderado"),CONCATENATE("R7C",Riesgos!#REF!),"")</f>
        <v>#REF!</v>
      </c>
      <c r="AA22" s="258" t="e">
        <f>IF(AND(Riesgos!#REF!="Alta",Riesgos!#REF!="Moderado"),CONCATENATE("R7C",Riesgos!#REF!),"")</f>
        <v>#REF!</v>
      </c>
      <c r="AB22" s="256" t="e">
        <f>IF(AND(Riesgos!#REF!="Alta",Riesgos!#REF!="Mayor"),CONCATENATE("R7C",Riesgos!#REF!),"")</f>
        <v>#REF!</v>
      </c>
      <c r="AC22" s="257" t="e">
        <f>IF(AND(Riesgos!#REF!="Alta",Riesgos!#REF!="Mayor"),CONCATENATE("R7C",Riesgos!#REF!),"")</f>
        <v>#REF!</v>
      </c>
      <c r="AD22" s="257" t="e">
        <f>IF(AND(Riesgos!#REF!="Alta",Riesgos!#REF!="Mayor"),CONCATENATE("R7C",Riesgos!#REF!),"")</f>
        <v>#REF!</v>
      </c>
      <c r="AE22" s="257" t="e">
        <f>IF(AND(Riesgos!#REF!="Alta",Riesgos!#REF!="Mayor"),CONCATENATE("R7C",Riesgos!#REF!),"")</f>
        <v>#REF!</v>
      </c>
      <c r="AF22" s="257" t="e">
        <f>IF(AND(Riesgos!#REF!="Alta",Riesgos!#REF!="Mayor"),CONCATENATE("R7C",Riesgos!#REF!),"")</f>
        <v>#REF!</v>
      </c>
      <c r="AG22" s="258" t="e">
        <f>IF(AND(Riesgos!#REF!="Alta",Riesgos!#REF!="Mayor"),CONCATENATE("R7C",Riesgos!#REF!),"")</f>
        <v>#REF!</v>
      </c>
      <c r="AH22" s="259" t="e">
        <f>IF(AND(Riesgos!#REF!="Alta",Riesgos!#REF!="Catastrófico"),CONCATENATE("R7C",Riesgos!#REF!),"")</f>
        <v>#REF!</v>
      </c>
      <c r="AI22" s="260" t="e">
        <f>IF(AND(Riesgos!#REF!="Alta",Riesgos!#REF!="Catastrófico"),CONCATENATE("R7C",Riesgos!#REF!),"")</f>
        <v>#REF!</v>
      </c>
      <c r="AJ22" s="260" t="e">
        <f>IF(AND(Riesgos!#REF!="Alta",Riesgos!#REF!="Catastrófico"),CONCATENATE("R7C",Riesgos!#REF!),"")</f>
        <v>#REF!</v>
      </c>
      <c r="AK22" s="260" t="e">
        <f>IF(AND(Riesgos!#REF!="Alta",Riesgos!#REF!="Catastrófico"),CONCATENATE("R7C",Riesgos!#REF!),"")</f>
        <v>#REF!</v>
      </c>
      <c r="AL22" s="260" t="e">
        <f>IF(AND(Riesgos!#REF!="Alta",Riesgos!#REF!="Catastrófico"),CONCATENATE("R7C",Riesgos!#REF!),"")</f>
        <v>#REF!</v>
      </c>
      <c r="AM22" s="261" t="e">
        <f>IF(AND(Riesgos!#REF!="Alta",Riesgos!#REF!="Catastrófico"),CONCATENATE("R7C",Riesgos!#REF!),"")</f>
        <v>#REF!</v>
      </c>
      <c r="AN22" s="1"/>
      <c r="AO22" s="679"/>
      <c r="AP22" s="564"/>
      <c r="AQ22" s="564"/>
      <c r="AR22" s="564"/>
      <c r="AS22" s="564"/>
      <c r="AT22" s="680"/>
      <c r="AU22" s="1"/>
      <c r="AV22" s="1"/>
      <c r="AW22" s="1"/>
      <c r="AX22" s="1"/>
      <c r="AY22" s="1"/>
      <c r="AZ22" s="1"/>
      <c r="BA22" s="1"/>
      <c r="BB22" s="1"/>
      <c r="BC22" s="1"/>
      <c r="BD22" s="1"/>
      <c r="BE22" s="1"/>
      <c r="BF22" s="1"/>
      <c r="BG22" s="1"/>
      <c r="BH22" s="1"/>
      <c r="BI22" s="1"/>
    </row>
    <row r="23" spans="1:61" ht="15" customHeight="1">
      <c r="A23" s="1"/>
      <c r="B23" s="705"/>
      <c r="C23" s="564"/>
      <c r="D23" s="565"/>
      <c r="E23" s="576"/>
      <c r="F23" s="564"/>
      <c r="G23" s="564"/>
      <c r="H23" s="564"/>
      <c r="I23" s="564"/>
      <c r="J23" s="271" t="e">
        <f>IF(AND(Riesgos!#REF!="Alta",Riesgos!#REF!="Leve"),CONCATENATE("R8C",Riesgos!#REF!),"")</f>
        <v>#REF!</v>
      </c>
      <c r="K23" s="272" t="e">
        <f>IF(AND(Riesgos!#REF!="Alta",Riesgos!#REF!="Leve"),CONCATENATE("R8C",Riesgos!#REF!),"")</f>
        <v>#REF!</v>
      </c>
      <c r="L23" s="272" t="e">
        <f>IF(AND(Riesgos!#REF!="Alta",Riesgos!#REF!="Leve"),CONCATENATE("R8C",Riesgos!#REF!),"")</f>
        <v>#REF!</v>
      </c>
      <c r="M23" s="272" t="e">
        <f>IF(AND(Riesgos!#REF!="Alta",Riesgos!#REF!="Leve"),CONCATENATE("R8C",Riesgos!#REF!),"")</f>
        <v>#REF!</v>
      </c>
      <c r="N23" s="272" t="e">
        <f>IF(AND(Riesgos!#REF!="Alta",Riesgos!#REF!="Leve"),CONCATENATE("R8C",Riesgos!#REF!),"")</f>
        <v>#REF!</v>
      </c>
      <c r="O23" s="273" t="e">
        <f>IF(AND(Riesgos!#REF!="Alta",Riesgos!#REF!="Leve"),CONCATENATE("R8C",Riesgos!#REF!),"")</f>
        <v>#REF!</v>
      </c>
      <c r="P23" s="271" t="e">
        <f>IF(AND(Riesgos!#REF!="Alta",Riesgos!#REF!="Menor"),CONCATENATE("R8C",Riesgos!#REF!),"")</f>
        <v>#REF!</v>
      </c>
      <c r="Q23" s="272" t="e">
        <f>IF(AND(Riesgos!#REF!="Alta",Riesgos!#REF!="Menor"),CONCATENATE("R8C",Riesgos!#REF!),"")</f>
        <v>#REF!</v>
      </c>
      <c r="R23" s="272" t="e">
        <f>IF(AND(Riesgos!#REF!="Alta",Riesgos!#REF!="Menor"),CONCATENATE("R8C",Riesgos!#REF!),"")</f>
        <v>#REF!</v>
      </c>
      <c r="S23" s="272" t="e">
        <f>IF(AND(Riesgos!#REF!="Alta",Riesgos!#REF!="Menor"),CONCATENATE("R8C",Riesgos!#REF!),"")</f>
        <v>#REF!</v>
      </c>
      <c r="T23" s="272" t="e">
        <f>IF(AND(Riesgos!#REF!="Alta",Riesgos!#REF!="Menor"),CONCATENATE("R8C",Riesgos!#REF!),"")</f>
        <v>#REF!</v>
      </c>
      <c r="U23" s="273" t="e">
        <f>IF(AND(Riesgos!#REF!="Alta",Riesgos!#REF!="Menor"),CONCATENATE("R8C",Riesgos!#REF!),"")</f>
        <v>#REF!</v>
      </c>
      <c r="V23" s="256" t="e">
        <f>IF(AND(Riesgos!#REF!="Alta",Riesgos!#REF!="Moderado"),CONCATENATE("R8C",Riesgos!#REF!),"")</f>
        <v>#REF!</v>
      </c>
      <c r="W23" s="257" t="e">
        <f>IF(AND(Riesgos!#REF!="Alta",Riesgos!#REF!="Moderado"),CONCATENATE("R8C",Riesgos!#REF!),"")</f>
        <v>#REF!</v>
      </c>
      <c r="X23" s="257" t="e">
        <f>IF(AND(Riesgos!#REF!="Alta",Riesgos!#REF!="Moderado"),CONCATENATE("R8C",Riesgos!#REF!),"")</f>
        <v>#REF!</v>
      </c>
      <c r="Y23" s="257" t="e">
        <f>IF(AND(Riesgos!#REF!="Alta",Riesgos!#REF!="Moderado"),CONCATENATE("R8C",Riesgos!#REF!),"")</f>
        <v>#REF!</v>
      </c>
      <c r="Z23" s="257" t="e">
        <f>IF(AND(Riesgos!#REF!="Alta",Riesgos!#REF!="Moderado"),CONCATENATE("R8C",Riesgos!#REF!),"")</f>
        <v>#REF!</v>
      </c>
      <c r="AA23" s="258" t="e">
        <f>IF(AND(Riesgos!#REF!="Alta",Riesgos!#REF!="Moderado"),CONCATENATE("R8C",Riesgos!#REF!),"")</f>
        <v>#REF!</v>
      </c>
      <c r="AB23" s="256" t="e">
        <f>IF(AND(Riesgos!#REF!="Alta",Riesgos!#REF!="Mayor"),CONCATENATE("R8C",Riesgos!#REF!),"")</f>
        <v>#REF!</v>
      </c>
      <c r="AC23" s="257" t="e">
        <f>IF(AND(Riesgos!#REF!="Alta",Riesgos!#REF!="Mayor"),CONCATENATE("R8C",Riesgos!#REF!),"")</f>
        <v>#REF!</v>
      </c>
      <c r="AD23" s="257" t="e">
        <f>IF(AND(Riesgos!#REF!="Alta",Riesgos!#REF!="Mayor"),CONCATENATE("R8C",Riesgos!#REF!),"")</f>
        <v>#REF!</v>
      </c>
      <c r="AE23" s="257" t="e">
        <f>IF(AND(Riesgos!#REF!="Alta",Riesgos!#REF!="Mayor"),CONCATENATE("R8C",Riesgos!#REF!),"")</f>
        <v>#REF!</v>
      </c>
      <c r="AF23" s="257" t="e">
        <f>IF(AND(Riesgos!#REF!="Alta",Riesgos!#REF!="Mayor"),CONCATENATE("R8C",Riesgos!#REF!),"")</f>
        <v>#REF!</v>
      </c>
      <c r="AG23" s="258" t="e">
        <f>IF(AND(Riesgos!#REF!="Alta",Riesgos!#REF!="Mayor"),CONCATENATE("R8C",Riesgos!#REF!),"")</f>
        <v>#REF!</v>
      </c>
      <c r="AH23" s="259" t="e">
        <f>IF(AND(Riesgos!#REF!="Alta",Riesgos!#REF!="Catastrófico"),CONCATENATE("R8C",Riesgos!#REF!),"")</f>
        <v>#REF!</v>
      </c>
      <c r="AI23" s="260" t="e">
        <f>IF(AND(Riesgos!#REF!="Alta",Riesgos!#REF!="Catastrófico"),CONCATENATE("R8C",Riesgos!#REF!),"")</f>
        <v>#REF!</v>
      </c>
      <c r="AJ23" s="260" t="e">
        <f>IF(AND(Riesgos!#REF!="Alta",Riesgos!#REF!="Catastrófico"),CONCATENATE("R8C",Riesgos!#REF!),"")</f>
        <v>#REF!</v>
      </c>
      <c r="AK23" s="260" t="e">
        <f>IF(AND(Riesgos!#REF!="Alta",Riesgos!#REF!="Catastrófico"),CONCATENATE("R8C",Riesgos!#REF!),"")</f>
        <v>#REF!</v>
      </c>
      <c r="AL23" s="260" t="e">
        <f>IF(AND(Riesgos!#REF!="Alta",Riesgos!#REF!="Catastrófico"),CONCATENATE("R8C",Riesgos!#REF!),"")</f>
        <v>#REF!</v>
      </c>
      <c r="AM23" s="261" t="e">
        <f>IF(AND(Riesgos!#REF!="Alta",Riesgos!#REF!="Catastrófico"),CONCATENATE("R8C",Riesgos!#REF!),"")</f>
        <v>#REF!</v>
      </c>
      <c r="AN23" s="1"/>
      <c r="AO23" s="679"/>
      <c r="AP23" s="564"/>
      <c r="AQ23" s="564"/>
      <c r="AR23" s="564"/>
      <c r="AS23" s="564"/>
      <c r="AT23" s="680"/>
      <c r="AU23" s="1"/>
      <c r="AV23" s="1"/>
      <c r="AW23" s="1"/>
      <c r="AX23" s="1"/>
      <c r="AY23" s="1"/>
      <c r="AZ23" s="1"/>
      <c r="BA23" s="1"/>
      <c r="BB23" s="1"/>
      <c r="BC23" s="1"/>
      <c r="BD23" s="1"/>
      <c r="BE23" s="1"/>
      <c r="BF23" s="1"/>
      <c r="BG23" s="1"/>
      <c r="BH23" s="1"/>
      <c r="BI23" s="1"/>
    </row>
    <row r="24" spans="1:61" ht="15" customHeight="1">
      <c r="A24" s="1"/>
      <c r="B24" s="705"/>
      <c r="C24" s="564"/>
      <c r="D24" s="565"/>
      <c r="E24" s="576"/>
      <c r="F24" s="564"/>
      <c r="G24" s="564"/>
      <c r="H24" s="564"/>
      <c r="I24" s="564"/>
      <c r="J24" s="271" t="e">
        <f>IF(AND(Riesgos!#REF!="Alta",Riesgos!#REF!="Leve"),CONCATENATE("R9C",Riesgos!#REF!),"")</f>
        <v>#REF!</v>
      </c>
      <c r="K24" s="272" t="e">
        <f>IF(AND(Riesgos!#REF!="Alta",Riesgos!#REF!="Leve"),CONCATENATE("R9C",Riesgos!#REF!),"")</f>
        <v>#REF!</v>
      </c>
      <c r="L24" s="272" t="e">
        <f>IF(AND(Riesgos!#REF!="Alta",Riesgos!#REF!="Leve"),CONCATENATE("R9C",Riesgos!#REF!),"")</f>
        <v>#REF!</v>
      </c>
      <c r="M24" s="272" t="e">
        <f>IF(AND(Riesgos!#REF!="Alta",Riesgos!#REF!="Leve"),CONCATENATE("R9C",Riesgos!#REF!),"")</f>
        <v>#REF!</v>
      </c>
      <c r="N24" s="272" t="e">
        <f>IF(AND(Riesgos!#REF!="Alta",Riesgos!#REF!="Leve"),CONCATENATE("R9C",Riesgos!#REF!),"")</f>
        <v>#REF!</v>
      </c>
      <c r="O24" s="273" t="e">
        <f>IF(AND(Riesgos!#REF!="Alta",Riesgos!#REF!="Leve"),CONCATENATE("R9C",Riesgos!#REF!),"")</f>
        <v>#REF!</v>
      </c>
      <c r="P24" s="271" t="e">
        <f>IF(AND(Riesgos!#REF!="Alta",Riesgos!#REF!="Menor"),CONCATENATE("R9C",Riesgos!#REF!),"")</f>
        <v>#REF!</v>
      </c>
      <c r="Q24" s="272" t="e">
        <f>IF(AND(Riesgos!#REF!="Alta",Riesgos!#REF!="Menor"),CONCATENATE("R9C",Riesgos!#REF!),"")</f>
        <v>#REF!</v>
      </c>
      <c r="R24" s="272" t="e">
        <f>IF(AND(Riesgos!#REF!="Alta",Riesgos!#REF!="Menor"),CONCATENATE("R9C",Riesgos!#REF!),"")</f>
        <v>#REF!</v>
      </c>
      <c r="S24" s="272" t="e">
        <f>IF(AND(Riesgos!#REF!="Alta",Riesgos!#REF!="Menor"),CONCATENATE("R9C",Riesgos!#REF!),"")</f>
        <v>#REF!</v>
      </c>
      <c r="T24" s="272" t="e">
        <f>IF(AND(Riesgos!#REF!="Alta",Riesgos!#REF!="Menor"),CONCATENATE("R9C",Riesgos!#REF!),"")</f>
        <v>#REF!</v>
      </c>
      <c r="U24" s="273" t="e">
        <f>IF(AND(Riesgos!#REF!="Alta",Riesgos!#REF!="Menor"),CONCATENATE("R9C",Riesgos!#REF!),"")</f>
        <v>#REF!</v>
      </c>
      <c r="V24" s="256" t="e">
        <f>IF(AND(Riesgos!#REF!="Alta",Riesgos!#REF!="Moderado"),CONCATENATE("R9C",Riesgos!#REF!),"")</f>
        <v>#REF!</v>
      </c>
      <c r="W24" s="257" t="e">
        <f>IF(AND(Riesgos!#REF!="Alta",Riesgos!#REF!="Moderado"),CONCATENATE("R9C",Riesgos!#REF!),"")</f>
        <v>#REF!</v>
      </c>
      <c r="X24" s="257" t="e">
        <f>IF(AND(Riesgos!#REF!="Alta",Riesgos!#REF!="Moderado"),CONCATENATE("R9C",Riesgos!#REF!),"")</f>
        <v>#REF!</v>
      </c>
      <c r="Y24" s="257" t="e">
        <f>IF(AND(Riesgos!#REF!="Alta",Riesgos!#REF!="Moderado"),CONCATENATE("R9C",Riesgos!#REF!),"")</f>
        <v>#REF!</v>
      </c>
      <c r="Z24" s="257" t="e">
        <f>IF(AND(Riesgos!#REF!="Alta",Riesgos!#REF!="Moderado"),CONCATENATE("R9C",Riesgos!#REF!),"")</f>
        <v>#REF!</v>
      </c>
      <c r="AA24" s="258" t="e">
        <f>IF(AND(Riesgos!#REF!="Alta",Riesgos!#REF!="Moderado"),CONCATENATE("R9C",Riesgos!#REF!),"")</f>
        <v>#REF!</v>
      </c>
      <c r="AB24" s="256" t="e">
        <f>IF(AND(Riesgos!#REF!="Alta",Riesgos!#REF!="Mayor"),CONCATENATE("R9C",Riesgos!#REF!),"")</f>
        <v>#REF!</v>
      </c>
      <c r="AC24" s="257" t="e">
        <f>IF(AND(Riesgos!#REF!="Alta",Riesgos!#REF!="Mayor"),CONCATENATE("R9C",Riesgos!#REF!),"")</f>
        <v>#REF!</v>
      </c>
      <c r="AD24" s="257" t="e">
        <f>IF(AND(Riesgos!#REF!="Alta",Riesgos!#REF!="Mayor"),CONCATENATE("R9C",Riesgos!#REF!),"")</f>
        <v>#REF!</v>
      </c>
      <c r="AE24" s="257" t="e">
        <f>IF(AND(Riesgos!#REF!="Alta",Riesgos!#REF!="Mayor"),CONCATENATE("R9C",Riesgos!#REF!),"")</f>
        <v>#REF!</v>
      </c>
      <c r="AF24" s="257" t="e">
        <f>IF(AND(Riesgos!#REF!="Alta",Riesgos!#REF!="Mayor"),CONCATENATE("R9C",Riesgos!#REF!),"")</f>
        <v>#REF!</v>
      </c>
      <c r="AG24" s="258" t="e">
        <f>IF(AND(Riesgos!#REF!="Alta",Riesgos!#REF!="Mayor"),CONCATENATE("R9C",Riesgos!#REF!),"")</f>
        <v>#REF!</v>
      </c>
      <c r="AH24" s="259" t="e">
        <f>IF(AND(Riesgos!#REF!="Alta",Riesgos!#REF!="Catastrófico"),CONCATENATE("R9C",Riesgos!#REF!),"")</f>
        <v>#REF!</v>
      </c>
      <c r="AI24" s="260" t="e">
        <f>IF(AND(Riesgos!#REF!="Alta",Riesgos!#REF!="Catastrófico"),CONCATENATE("R9C",Riesgos!#REF!),"")</f>
        <v>#REF!</v>
      </c>
      <c r="AJ24" s="260" t="e">
        <f>IF(AND(Riesgos!#REF!="Alta",Riesgos!#REF!="Catastrófico"),CONCATENATE("R9C",Riesgos!#REF!),"")</f>
        <v>#REF!</v>
      </c>
      <c r="AK24" s="260" t="e">
        <f>IF(AND(Riesgos!#REF!="Alta",Riesgos!#REF!="Catastrófico"),CONCATENATE("R9C",Riesgos!#REF!),"")</f>
        <v>#REF!</v>
      </c>
      <c r="AL24" s="260" t="e">
        <f>IF(AND(Riesgos!#REF!="Alta",Riesgos!#REF!="Catastrófico"),CONCATENATE("R9C",Riesgos!#REF!),"")</f>
        <v>#REF!</v>
      </c>
      <c r="AM24" s="261" t="e">
        <f>IF(AND(Riesgos!#REF!="Alta",Riesgos!#REF!="Catastrófico"),CONCATENATE("R9C",Riesgos!#REF!),"")</f>
        <v>#REF!</v>
      </c>
      <c r="AN24" s="1"/>
      <c r="AO24" s="679"/>
      <c r="AP24" s="564"/>
      <c r="AQ24" s="564"/>
      <c r="AR24" s="564"/>
      <c r="AS24" s="564"/>
      <c r="AT24" s="680"/>
      <c r="AU24" s="1"/>
      <c r="AV24" s="1"/>
      <c r="AW24" s="1"/>
      <c r="AX24" s="1"/>
      <c r="AY24" s="1"/>
      <c r="AZ24" s="1"/>
      <c r="BA24" s="1"/>
      <c r="BB24" s="1"/>
      <c r="BC24" s="1"/>
      <c r="BD24" s="1"/>
      <c r="BE24" s="1"/>
      <c r="BF24" s="1"/>
      <c r="BG24" s="1"/>
      <c r="BH24" s="1"/>
      <c r="BI24" s="1"/>
    </row>
    <row r="25" spans="1:61" ht="15.75" customHeight="1">
      <c r="A25" s="1"/>
      <c r="B25" s="705"/>
      <c r="C25" s="564"/>
      <c r="D25" s="565"/>
      <c r="E25" s="671"/>
      <c r="F25" s="696"/>
      <c r="G25" s="696"/>
      <c r="H25" s="696"/>
      <c r="I25" s="696"/>
      <c r="J25" s="274" t="e">
        <f>IF(AND(Riesgos!#REF!="Alta",Riesgos!#REF!="Leve"),CONCATENATE("R10C",Riesgos!#REF!),"")</f>
        <v>#REF!</v>
      </c>
      <c r="K25" s="275" t="e">
        <f>IF(AND(Riesgos!#REF!="Alta",Riesgos!#REF!="Leve"),CONCATENATE("R10C",Riesgos!#REF!),"")</f>
        <v>#REF!</v>
      </c>
      <c r="L25" s="275" t="e">
        <f>IF(AND(Riesgos!#REF!="Alta",Riesgos!#REF!="Leve"),CONCATENATE("R10C",Riesgos!#REF!),"")</f>
        <v>#REF!</v>
      </c>
      <c r="M25" s="275" t="e">
        <f>IF(AND(Riesgos!#REF!="Alta",Riesgos!#REF!="Leve"),CONCATENATE("R10C",Riesgos!#REF!),"")</f>
        <v>#REF!</v>
      </c>
      <c r="N25" s="275" t="e">
        <f>IF(AND(Riesgos!#REF!="Alta",Riesgos!#REF!="Leve"),CONCATENATE("R10C",Riesgos!#REF!),"")</f>
        <v>#REF!</v>
      </c>
      <c r="O25" s="276" t="e">
        <f>IF(AND(Riesgos!#REF!="Alta",Riesgos!#REF!="Leve"),CONCATENATE("R10C",Riesgos!#REF!),"")</f>
        <v>#REF!</v>
      </c>
      <c r="P25" s="274" t="e">
        <f>IF(AND(Riesgos!#REF!="Alta",Riesgos!#REF!="Menor"),CONCATENATE("R10C",Riesgos!#REF!),"")</f>
        <v>#REF!</v>
      </c>
      <c r="Q25" s="275" t="e">
        <f>IF(AND(Riesgos!#REF!="Alta",Riesgos!#REF!="Menor"),CONCATENATE("R10C",Riesgos!#REF!),"")</f>
        <v>#REF!</v>
      </c>
      <c r="R25" s="275" t="e">
        <f>IF(AND(Riesgos!#REF!="Alta",Riesgos!#REF!="Menor"),CONCATENATE("R10C",Riesgos!#REF!),"")</f>
        <v>#REF!</v>
      </c>
      <c r="S25" s="275" t="e">
        <f>IF(AND(Riesgos!#REF!="Alta",Riesgos!#REF!="Menor"),CONCATENATE("R10C",Riesgos!#REF!),"")</f>
        <v>#REF!</v>
      </c>
      <c r="T25" s="275" t="e">
        <f>IF(AND(Riesgos!#REF!="Alta",Riesgos!#REF!="Menor"),CONCATENATE("R10C",Riesgos!#REF!),"")</f>
        <v>#REF!</v>
      </c>
      <c r="U25" s="276" t="e">
        <f>IF(AND(Riesgos!#REF!="Alta",Riesgos!#REF!="Menor"),CONCATENATE("R10C",Riesgos!#REF!),"")</f>
        <v>#REF!</v>
      </c>
      <c r="V25" s="262" t="e">
        <f>IF(AND(Riesgos!#REF!="Alta",Riesgos!#REF!="Moderado"),CONCATENATE("R10C",Riesgos!#REF!),"")</f>
        <v>#REF!</v>
      </c>
      <c r="W25" s="263" t="e">
        <f>IF(AND(Riesgos!#REF!="Alta",Riesgos!#REF!="Moderado"),CONCATENATE("R10C",Riesgos!#REF!),"")</f>
        <v>#REF!</v>
      </c>
      <c r="X25" s="263" t="e">
        <f>IF(AND(Riesgos!#REF!="Alta",Riesgos!#REF!="Moderado"),CONCATENATE("R10C",Riesgos!#REF!),"")</f>
        <v>#REF!</v>
      </c>
      <c r="Y25" s="263" t="e">
        <f>IF(AND(Riesgos!#REF!="Alta",Riesgos!#REF!="Moderado"),CONCATENATE("R10C",Riesgos!#REF!),"")</f>
        <v>#REF!</v>
      </c>
      <c r="Z25" s="263" t="e">
        <f>IF(AND(Riesgos!#REF!="Alta",Riesgos!#REF!="Moderado"),CONCATENATE("R10C",Riesgos!#REF!),"")</f>
        <v>#REF!</v>
      </c>
      <c r="AA25" s="264" t="e">
        <f>IF(AND(Riesgos!#REF!="Alta",Riesgos!#REF!="Moderado"),CONCATENATE("R10C",Riesgos!#REF!),"")</f>
        <v>#REF!</v>
      </c>
      <c r="AB25" s="262" t="e">
        <f>IF(AND(Riesgos!#REF!="Alta",Riesgos!#REF!="Mayor"),CONCATENATE("R10C",Riesgos!#REF!),"")</f>
        <v>#REF!</v>
      </c>
      <c r="AC25" s="263" t="e">
        <f>IF(AND(Riesgos!#REF!="Alta",Riesgos!#REF!="Mayor"),CONCATENATE("R10C",Riesgos!#REF!),"")</f>
        <v>#REF!</v>
      </c>
      <c r="AD25" s="263" t="e">
        <f>IF(AND(Riesgos!#REF!="Alta",Riesgos!#REF!="Mayor"),CONCATENATE("R10C",Riesgos!#REF!),"")</f>
        <v>#REF!</v>
      </c>
      <c r="AE25" s="263" t="e">
        <f>IF(AND(Riesgos!#REF!="Alta",Riesgos!#REF!="Mayor"),CONCATENATE("R10C",Riesgos!#REF!),"")</f>
        <v>#REF!</v>
      </c>
      <c r="AF25" s="263" t="e">
        <f>IF(AND(Riesgos!#REF!="Alta",Riesgos!#REF!="Mayor"),CONCATENATE("R10C",Riesgos!#REF!),"")</f>
        <v>#REF!</v>
      </c>
      <c r="AG25" s="264" t="e">
        <f>IF(AND(Riesgos!#REF!="Alta",Riesgos!#REF!="Mayor"),CONCATENATE("R10C",Riesgos!#REF!),"")</f>
        <v>#REF!</v>
      </c>
      <c r="AH25" s="265" t="e">
        <f>IF(AND(Riesgos!#REF!="Alta",Riesgos!#REF!="Catastrófico"),CONCATENATE("R10C",Riesgos!#REF!),"")</f>
        <v>#REF!</v>
      </c>
      <c r="AI25" s="266" t="e">
        <f>IF(AND(Riesgos!#REF!="Alta",Riesgos!#REF!="Catastrófico"),CONCATENATE("R10C",Riesgos!#REF!),"")</f>
        <v>#REF!</v>
      </c>
      <c r="AJ25" s="266" t="e">
        <f>IF(AND(Riesgos!#REF!="Alta",Riesgos!#REF!="Catastrófico"),CONCATENATE("R10C",Riesgos!#REF!),"")</f>
        <v>#REF!</v>
      </c>
      <c r="AK25" s="266" t="e">
        <f>IF(AND(Riesgos!#REF!="Alta",Riesgos!#REF!="Catastrófico"),CONCATENATE("R10C",Riesgos!#REF!),"")</f>
        <v>#REF!</v>
      </c>
      <c r="AL25" s="266" t="e">
        <f>IF(AND(Riesgos!#REF!="Alta",Riesgos!#REF!="Catastrófico"),CONCATENATE("R10C",Riesgos!#REF!),"")</f>
        <v>#REF!</v>
      </c>
      <c r="AM25" s="267" t="e">
        <f>IF(AND(Riesgos!#REF!="Alta",Riesgos!#REF!="Catastrófico"),CONCATENATE("R10C",Riesgos!#REF!),"")</f>
        <v>#REF!</v>
      </c>
      <c r="AN25" s="1"/>
      <c r="AO25" s="681"/>
      <c r="AP25" s="682"/>
      <c r="AQ25" s="682"/>
      <c r="AR25" s="682"/>
      <c r="AS25" s="682"/>
      <c r="AT25" s="683"/>
      <c r="AU25" s="1"/>
      <c r="AV25" s="1"/>
      <c r="AW25" s="1"/>
      <c r="AX25" s="1"/>
      <c r="AY25" s="1"/>
      <c r="AZ25" s="1"/>
      <c r="BA25" s="1"/>
      <c r="BB25" s="1"/>
      <c r="BC25" s="1"/>
      <c r="BD25" s="1"/>
      <c r="BE25" s="1"/>
      <c r="BF25" s="1"/>
      <c r="BG25" s="1"/>
      <c r="BH25" s="1"/>
      <c r="BI25" s="1"/>
    </row>
    <row r="26" spans="1:61" ht="15" customHeight="1">
      <c r="A26" s="1"/>
      <c r="B26" s="705"/>
      <c r="C26" s="564"/>
      <c r="D26" s="565"/>
      <c r="E26" s="713" t="s">
        <v>1047</v>
      </c>
      <c r="F26" s="695"/>
      <c r="G26" s="695"/>
      <c r="H26" s="695"/>
      <c r="I26" s="658"/>
      <c r="J26" s="268" t="e">
        <f>IF(AND(Riesgos!#REF!="Media",Riesgos!#REF!="Leve"),CONCATENATE("R1C",Riesgos!#REF!),"")</f>
        <v>#REF!</v>
      </c>
      <c r="K26" s="269" t="e">
        <f>IF(AND(Riesgos!#REF!="Media",Riesgos!#REF!="Leve"),CONCATENATE("R1C",Riesgos!#REF!),"")</f>
        <v>#REF!</v>
      </c>
      <c r="L26" s="269" t="e">
        <f>IF(AND(Riesgos!#REF!="Media",Riesgos!#REF!="Leve"),CONCATENATE("R1C",Riesgos!#REF!),"")</f>
        <v>#REF!</v>
      </c>
      <c r="M26" s="269" t="e">
        <f>IF(AND(Riesgos!#REF!="Media",Riesgos!#REF!="Leve"),CONCATENATE("R1C",Riesgos!#REF!),"")</f>
        <v>#REF!</v>
      </c>
      <c r="N26" s="269" t="e">
        <f>IF(AND(Riesgos!#REF!="Media",Riesgos!#REF!="Leve"),CONCATENATE("R1C",Riesgos!#REF!),"")</f>
        <v>#REF!</v>
      </c>
      <c r="O26" s="270" t="e">
        <f>IF(AND(Riesgos!#REF!="Media",Riesgos!#REF!="Leve"),CONCATENATE("R1C",Riesgos!#REF!),"")</f>
        <v>#REF!</v>
      </c>
      <c r="P26" s="268" t="e">
        <f>IF(AND(Riesgos!#REF!="Media",Riesgos!#REF!="Menor"),CONCATENATE("R1C",Riesgos!#REF!),"")</f>
        <v>#REF!</v>
      </c>
      <c r="Q26" s="269" t="e">
        <f>IF(AND(Riesgos!#REF!="Media",Riesgos!#REF!="Menor"),CONCATENATE("R1C",Riesgos!#REF!),"")</f>
        <v>#REF!</v>
      </c>
      <c r="R26" s="269" t="e">
        <f>IF(AND(Riesgos!#REF!="Media",Riesgos!#REF!="Menor"),CONCATENATE("R1C",Riesgos!#REF!),"")</f>
        <v>#REF!</v>
      </c>
      <c r="S26" s="269" t="e">
        <f>IF(AND(Riesgos!#REF!="Media",Riesgos!#REF!="Menor"),CONCATENATE("R1C",Riesgos!#REF!),"")</f>
        <v>#REF!</v>
      </c>
      <c r="T26" s="269" t="e">
        <f>IF(AND(Riesgos!#REF!="Media",Riesgos!#REF!="Menor"),CONCATENATE("R1C",Riesgos!#REF!),"")</f>
        <v>#REF!</v>
      </c>
      <c r="U26" s="270" t="e">
        <f>IF(AND(Riesgos!#REF!="Media",Riesgos!#REF!="Menor"),CONCATENATE("R1C",Riesgos!#REF!),"")</f>
        <v>#REF!</v>
      </c>
      <c r="V26" s="268" t="e">
        <f>IF(AND(Riesgos!#REF!="Media",Riesgos!#REF!="Moderado"),CONCATENATE("R1C",Riesgos!#REF!),"")</f>
        <v>#REF!</v>
      </c>
      <c r="W26" s="269" t="e">
        <f>IF(AND(Riesgos!#REF!="Media",Riesgos!#REF!="Moderado"),CONCATENATE("R1C",Riesgos!#REF!),"")</f>
        <v>#REF!</v>
      </c>
      <c r="X26" s="269" t="e">
        <f>IF(AND(Riesgos!#REF!="Media",Riesgos!#REF!="Moderado"),CONCATENATE("R1C",Riesgos!#REF!),"")</f>
        <v>#REF!</v>
      </c>
      <c r="Y26" s="269" t="e">
        <f>IF(AND(Riesgos!#REF!="Media",Riesgos!#REF!="Moderado"),CONCATENATE("R1C",Riesgos!#REF!),"")</f>
        <v>#REF!</v>
      </c>
      <c r="Z26" s="269" t="e">
        <f>IF(AND(Riesgos!#REF!="Media",Riesgos!#REF!="Moderado"),CONCATENATE("R1C",Riesgos!#REF!),"")</f>
        <v>#REF!</v>
      </c>
      <c r="AA26" s="270" t="e">
        <f>IF(AND(Riesgos!#REF!="Media",Riesgos!#REF!="Moderado"),CONCATENATE("R1C",Riesgos!#REF!),"")</f>
        <v>#REF!</v>
      </c>
      <c r="AB26" s="250" t="e">
        <f>IF(AND(Riesgos!#REF!="Media",Riesgos!#REF!="Mayor"),CONCATENATE("R1C",Riesgos!#REF!),"")</f>
        <v>#REF!</v>
      </c>
      <c r="AC26" s="251" t="e">
        <f>IF(AND(Riesgos!#REF!="Media",Riesgos!#REF!="Mayor"),CONCATENATE("R1C",Riesgos!#REF!),"")</f>
        <v>#REF!</v>
      </c>
      <c r="AD26" s="251" t="e">
        <f>IF(AND(Riesgos!#REF!="Media",Riesgos!#REF!="Mayor"),CONCATENATE("R1C",Riesgos!#REF!),"")</f>
        <v>#REF!</v>
      </c>
      <c r="AE26" s="251" t="e">
        <f>IF(AND(Riesgos!#REF!="Media",Riesgos!#REF!="Mayor"),CONCATENATE("R1C",Riesgos!#REF!),"")</f>
        <v>#REF!</v>
      </c>
      <c r="AF26" s="251" t="e">
        <f>IF(AND(Riesgos!#REF!="Media",Riesgos!#REF!="Mayor"),CONCATENATE("R1C",Riesgos!#REF!),"")</f>
        <v>#REF!</v>
      </c>
      <c r="AG26" s="252" t="e">
        <f>IF(AND(Riesgos!#REF!="Media",Riesgos!#REF!="Mayor"),CONCATENATE("R1C",Riesgos!#REF!),"")</f>
        <v>#REF!</v>
      </c>
      <c r="AH26" s="253" t="e">
        <f>IF(AND(Riesgos!#REF!="Media",Riesgos!#REF!="Catastrófico"),CONCATENATE("R1C",Riesgos!#REF!),"")</f>
        <v>#REF!</v>
      </c>
      <c r="AI26" s="254" t="e">
        <f>IF(AND(Riesgos!#REF!="Media",Riesgos!#REF!="Catastrófico"),CONCATENATE("R1C",Riesgos!#REF!),"")</f>
        <v>#REF!</v>
      </c>
      <c r="AJ26" s="254" t="e">
        <f>IF(AND(Riesgos!#REF!="Media",Riesgos!#REF!="Catastrófico"),CONCATENATE("R1C",Riesgos!#REF!),"")</f>
        <v>#REF!</v>
      </c>
      <c r="AK26" s="254" t="e">
        <f>IF(AND(Riesgos!#REF!="Media",Riesgos!#REF!="Catastrófico"),CONCATENATE("R1C",Riesgos!#REF!),"")</f>
        <v>#REF!</v>
      </c>
      <c r="AL26" s="254" t="e">
        <f>IF(AND(Riesgos!#REF!="Media",Riesgos!#REF!="Catastrófico"),CONCATENATE("R1C",Riesgos!#REF!),"")</f>
        <v>#REF!</v>
      </c>
      <c r="AM26" s="255" t="e">
        <f>IF(AND(Riesgos!#REF!="Media",Riesgos!#REF!="Catastrófico"),CONCATENATE("R1C",Riesgos!#REF!),"")</f>
        <v>#REF!</v>
      </c>
      <c r="AN26" s="1"/>
      <c r="AO26" s="710" t="s">
        <v>839</v>
      </c>
      <c r="AP26" s="677"/>
      <c r="AQ26" s="677"/>
      <c r="AR26" s="677"/>
      <c r="AS26" s="677"/>
      <c r="AT26" s="678"/>
      <c r="AU26" s="1"/>
      <c r="AV26" s="1"/>
      <c r="AW26" s="1"/>
      <c r="AX26" s="1"/>
      <c r="AY26" s="1"/>
      <c r="AZ26" s="1"/>
      <c r="BA26" s="1"/>
      <c r="BB26" s="1"/>
      <c r="BC26" s="1"/>
      <c r="BD26" s="1"/>
      <c r="BE26" s="1"/>
      <c r="BF26" s="1"/>
      <c r="BG26" s="1"/>
      <c r="BH26" s="1"/>
      <c r="BI26" s="1"/>
    </row>
    <row r="27" spans="1:61" ht="15" customHeight="1">
      <c r="A27" s="1"/>
      <c r="B27" s="705"/>
      <c r="C27" s="564"/>
      <c r="D27" s="565"/>
      <c r="E27" s="576"/>
      <c r="F27" s="564"/>
      <c r="G27" s="564"/>
      <c r="H27" s="564"/>
      <c r="I27" s="565"/>
      <c r="J27" s="271" t="e">
        <f>IF(AND(Riesgos!#REF!="Media",Riesgos!#REF!="Leve"),CONCATENATE("R2C",Riesgos!#REF!),"")</f>
        <v>#REF!</v>
      </c>
      <c r="K27" s="272" t="e">
        <f>IF(AND(Riesgos!#REF!="Media",Riesgos!#REF!="Leve"),CONCATENATE("R2C",Riesgos!#REF!),"")</f>
        <v>#REF!</v>
      </c>
      <c r="L27" s="272" t="e">
        <f>IF(AND(Riesgos!#REF!="Media",Riesgos!#REF!="Leve"),CONCATENATE("R2C",Riesgos!#REF!),"")</f>
        <v>#REF!</v>
      </c>
      <c r="M27" s="272" t="e">
        <f>IF(AND(Riesgos!#REF!="Media",Riesgos!#REF!="Leve"),CONCATENATE("R2C",Riesgos!#REF!),"")</f>
        <v>#REF!</v>
      </c>
      <c r="N27" s="272" t="e">
        <f>IF(AND(Riesgos!#REF!="Media",Riesgos!#REF!="Leve"),CONCATENATE("R2C",Riesgos!#REF!),"")</f>
        <v>#REF!</v>
      </c>
      <c r="O27" s="273" t="e">
        <f>IF(AND(Riesgos!#REF!="Media",Riesgos!#REF!="Leve"),CONCATENATE("R2C",Riesgos!#REF!),"")</f>
        <v>#REF!</v>
      </c>
      <c r="P27" s="271" t="e">
        <f>IF(AND(Riesgos!#REF!="Media",Riesgos!#REF!="Menor"),CONCATENATE("R2C",Riesgos!#REF!),"")</f>
        <v>#REF!</v>
      </c>
      <c r="Q27" s="272" t="e">
        <f>IF(AND(Riesgos!#REF!="Media",Riesgos!#REF!="Menor"),CONCATENATE("R2C",Riesgos!#REF!),"")</f>
        <v>#REF!</v>
      </c>
      <c r="R27" s="272" t="e">
        <f>IF(AND(Riesgos!#REF!="Media",Riesgos!#REF!="Menor"),CONCATENATE("R2C",Riesgos!#REF!),"")</f>
        <v>#REF!</v>
      </c>
      <c r="S27" s="272" t="e">
        <f>IF(AND(Riesgos!#REF!="Media",Riesgos!#REF!="Menor"),CONCATENATE("R2C",Riesgos!#REF!),"")</f>
        <v>#REF!</v>
      </c>
      <c r="T27" s="272" t="e">
        <f>IF(AND(Riesgos!#REF!="Media",Riesgos!#REF!="Menor"),CONCATENATE("R2C",Riesgos!#REF!),"")</f>
        <v>#REF!</v>
      </c>
      <c r="U27" s="273" t="e">
        <f>IF(AND(Riesgos!#REF!="Media",Riesgos!#REF!="Menor"),CONCATENATE("R2C",Riesgos!#REF!),"")</f>
        <v>#REF!</v>
      </c>
      <c r="V27" s="271" t="e">
        <f>IF(AND(Riesgos!#REF!="Media",Riesgos!#REF!="Moderado"),CONCATENATE("R2C",Riesgos!#REF!),"")</f>
        <v>#REF!</v>
      </c>
      <c r="W27" s="272" t="e">
        <f>IF(AND(Riesgos!#REF!="Media",Riesgos!#REF!="Moderado"),CONCATENATE("R2C",Riesgos!#REF!),"")</f>
        <v>#REF!</v>
      </c>
      <c r="X27" s="272" t="e">
        <f>IF(AND(Riesgos!#REF!="Media",Riesgos!#REF!="Moderado"),CONCATENATE("R2C",Riesgos!#REF!),"")</f>
        <v>#REF!</v>
      </c>
      <c r="Y27" s="272" t="e">
        <f>IF(AND(Riesgos!#REF!="Media",Riesgos!#REF!="Moderado"),CONCATENATE("R2C",Riesgos!#REF!),"")</f>
        <v>#REF!</v>
      </c>
      <c r="Z27" s="272" t="e">
        <f>IF(AND(Riesgos!#REF!="Media",Riesgos!#REF!="Moderado"),CONCATENATE("R2C",Riesgos!#REF!),"")</f>
        <v>#REF!</v>
      </c>
      <c r="AA27" s="273" t="e">
        <f>IF(AND(Riesgos!#REF!="Media",Riesgos!#REF!="Moderado"),CONCATENATE("R2C",Riesgos!#REF!),"")</f>
        <v>#REF!</v>
      </c>
      <c r="AB27" s="256" t="e">
        <f>IF(AND(Riesgos!#REF!="Media",Riesgos!#REF!="Mayor"),CONCATENATE("R2C",Riesgos!#REF!),"")</f>
        <v>#REF!</v>
      </c>
      <c r="AC27" s="257" t="e">
        <f>IF(AND(Riesgos!#REF!="Media",Riesgos!#REF!="Mayor"),CONCATENATE("R2C",Riesgos!#REF!),"")</f>
        <v>#REF!</v>
      </c>
      <c r="AD27" s="257" t="e">
        <f>IF(AND(Riesgos!#REF!="Media",Riesgos!#REF!="Mayor"),CONCATENATE("R2C",Riesgos!#REF!),"")</f>
        <v>#REF!</v>
      </c>
      <c r="AE27" s="257" t="e">
        <f>IF(AND(Riesgos!#REF!="Media",Riesgos!#REF!="Mayor"),CONCATENATE("R2C",Riesgos!#REF!),"")</f>
        <v>#REF!</v>
      </c>
      <c r="AF27" s="257" t="e">
        <f>IF(AND(Riesgos!#REF!="Media",Riesgos!#REF!="Mayor"),CONCATENATE("R2C",Riesgos!#REF!),"")</f>
        <v>#REF!</v>
      </c>
      <c r="AG27" s="258" t="e">
        <f>IF(AND(Riesgos!#REF!="Media",Riesgos!#REF!="Mayor"),CONCATENATE("R2C",Riesgos!#REF!),"")</f>
        <v>#REF!</v>
      </c>
      <c r="AH27" s="259" t="e">
        <f>IF(AND(Riesgos!#REF!="Media",Riesgos!#REF!="Catastrófico"),CONCATENATE("R2C",Riesgos!#REF!),"")</f>
        <v>#REF!</v>
      </c>
      <c r="AI27" s="260" t="e">
        <f>IF(AND(Riesgos!#REF!="Media",Riesgos!#REF!="Catastrófico"),CONCATENATE("R2C",Riesgos!#REF!),"")</f>
        <v>#REF!</v>
      </c>
      <c r="AJ27" s="260" t="e">
        <f>IF(AND(Riesgos!#REF!="Media",Riesgos!#REF!="Catastrófico"),CONCATENATE("R2C",Riesgos!#REF!),"")</f>
        <v>#REF!</v>
      </c>
      <c r="AK27" s="260" t="e">
        <f>IF(AND(Riesgos!#REF!="Media",Riesgos!#REF!="Catastrófico"),CONCATENATE("R2C",Riesgos!#REF!),"")</f>
        <v>#REF!</v>
      </c>
      <c r="AL27" s="260" t="e">
        <f>IF(AND(Riesgos!#REF!="Media",Riesgos!#REF!="Catastrófico"),CONCATENATE("R2C",Riesgos!#REF!),"")</f>
        <v>#REF!</v>
      </c>
      <c r="AM27" s="261" t="e">
        <f>IF(AND(Riesgos!#REF!="Media",Riesgos!#REF!="Catastrófico"),CONCATENATE("R2C",Riesgos!#REF!),"")</f>
        <v>#REF!</v>
      </c>
      <c r="AN27" s="1"/>
      <c r="AO27" s="679"/>
      <c r="AP27" s="564"/>
      <c r="AQ27" s="564"/>
      <c r="AR27" s="564"/>
      <c r="AS27" s="564"/>
      <c r="AT27" s="680"/>
      <c r="AU27" s="1"/>
      <c r="AV27" s="1"/>
      <c r="AW27" s="1"/>
      <c r="AX27" s="1"/>
      <c r="AY27" s="1"/>
      <c r="AZ27" s="1"/>
      <c r="BA27" s="1"/>
      <c r="BB27" s="1"/>
      <c r="BC27" s="1"/>
      <c r="BD27" s="1"/>
      <c r="BE27" s="1"/>
      <c r="BF27" s="1"/>
      <c r="BG27" s="1"/>
      <c r="BH27" s="1"/>
      <c r="BI27" s="1"/>
    </row>
    <row r="28" spans="1:61" ht="15" customHeight="1">
      <c r="A28" s="1"/>
      <c r="B28" s="705"/>
      <c r="C28" s="564"/>
      <c r="D28" s="565"/>
      <c r="E28" s="576"/>
      <c r="F28" s="564"/>
      <c r="G28" s="564"/>
      <c r="H28" s="564"/>
      <c r="I28" s="565"/>
      <c r="J28" s="271" t="e">
        <f>IF(AND(Riesgos!#REF!="Media",Riesgos!#REF!="Leve"),CONCATENATE("R3C",Riesgos!#REF!),"")</f>
        <v>#REF!</v>
      </c>
      <c r="K28" s="272" t="e">
        <f>IF(AND(Riesgos!#REF!="Media",Riesgos!#REF!="Leve"),CONCATENATE("R3C",Riesgos!#REF!),"")</f>
        <v>#REF!</v>
      </c>
      <c r="L28" s="272" t="e">
        <f>IF(AND(Riesgos!#REF!="Media",Riesgos!#REF!="Leve"),CONCATENATE("R3C",Riesgos!#REF!),"")</f>
        <v>#REF!</v>
      </c>
      <c r="M28" s="272" t="e">
        <f>IF(AND(Riesgos!#REF!="Media",Riesgos!#REF!="Leve"),CONCATENATE("R3C",Riesgos!#REF!),"")</f>
        <v>#REF!</v>
      </c>
      <c r="N28" s="272" t="e">
        <f>IF(AND(Riesgos!#REF!="Media",Riesgos!#REF!="Leve"),CONCATENATE("R3C",Riesgos!#REF!),"")</f>
        <v>#REF!</v>
      </c>
      <c r="O28" s="273" t="e">
        <f>IF(AND(Riesgos!#REF!="Media",Riesgos!#REF!="Leve"),CONCATENATE("R3C",Riesgos!#REF!),"")</f>
        <v>#REF!</v>
      </c>
      <c r="P28" s="271" t="e">
        <f>IF(AND(Riesgos!#REF!="Media",Riesgos!#REF!="Menor"),CONCATENATE("R3C",Riesgos!#REF!),"")</f>
        <v>#REF!</v>
      </c>
      <c r="Q28" s="272" t="e">
        <f>IF(AND(Riesgos!#REF!="Media",Riesgos!#REF!="Menor"),CONCATENATE("R3C",Riesgos!#REF!),"")</f>
        <v>#REF!</v>
      </c>
      <c r="R28" s="272" t="e">
        <f>IF(AND(Riesgos!#REF!="Media",Riesgos!#REF!="Menor"),CONCATENATE("R3C",Riesgos!#REF!),"")</f>
        <v>#REF!</v>
      </c>
      <c r="S28" s="272" t="e">
        <f>IF(AND(Riesgos!#REF!="Media",Riesgos!#REF!="Menor"),CONCATENATE("R3C",Riesgos!#REF!),"")</f>
        <v>#REF!</v>
      </c>
      <c r="T28" s="272" t="e">
        <f>IF(AND(Riesgos!#REF!="Media",Riesgos!#REF!="Menor"),CONCATENATE("R3C",Riesgos!#REF!),"")</f>
        <v>#REF!</v>
      </c>
      <c r="U28" s="273" t="e">
        <f>IF(AND(Riesgos!#REF!="Media",Riesgos!#REF!="Menor"),CONCATENATE("R3C",Riesgos!#REF!),"")</f>
        <v>#REF!</v>
      </c>
      <c r="V28" s="271" t="e">
        <f>IF(AND(Riesgos!#REF!="Media",Riesgos!#REF!="Moderado"),CONCATENATE("R3C",Riesgos!#REF!),"")</f>
        <v>#REF!</v>
      </c>
      <c r="W28" s="272" t="e">
        <f>IF(AND(Riesgos!#REF!="Media",Riesgos!#REF!="Moderado"),CONCATENATE("R3C",Riesgos!#REF!),"")</f>
        <v>#REF!</v>
      </c>
      <c r="X28" s="272" t="e">
        <f>IF(AND(Riesgos!#REF!="Media",Riesgos!#REF!="Moderado"),CONCATENATE("R3C",Riesgos!#REF!),"")</f>
        <v>#REF!</v>
      </c>
      <c r="Y28" s="272" t="e">
        <f>IF(AND(Riesgos!#REF!="Media",Riesgos!#REF!="Moderado"),CONCATENATE("R3C",Riesgos!#REF!),"")</f>
        <v>#REF!</v>
      </c>
      <c r="Z28" s="272" t="e">
        <f>IF(AND(Riesgos!#REF!="Media",Riesgos!#REF!="Moderado"),CONCATENATE("R3C",Riesgos!#REF!),"")</f>
        <v>#REF!</v>
      </c>
      <c r="AA28" s="273" t="e">
        <f>IF(AND(Riesgos!#REF!="Media",Riesgos!#REF!="Moderado"),CONCATENATE("R3C",Riesgos!#REF!),"")</f>
        <v>#REF!</v>
      </c>
      <c r="AB28" s="256" t="e">
        <f>IF(AND(Riesgos!#REF!="Media",Riesgos!#REF!="Mayor"),CONCATENATE("R3C",Riesgos!#REF!),"")</f>
        <v>#REF!</v>
      </c>
      <c r="AC28" s="257" t="e">
        <f>IF(AND(Riesgos!#REF!="Media",Riesgos!#REF!="Mayor"),CONCATENATE("R3C",Riesgos!#REF!),"")</f>
        <v>#REF!</v>
      </c>
      <c r="AD28" s="257" t="e">
        <f>IF(AND(Riesgos!#REF!="Media",Riesgos!#REF!="Mayor"),CONCATENATE("R3C",Riesgos!#REF!),"")</f>
        <v>#REF!</v>
      </c>
      <c r="AE28" s="257" t="e">
        <f>IF(AND(Riesgos!#REF!="Media",Riesgos!#REF!="Mayor"),CONCATENATE("R3C",Riesgos!#REF!),"")</f>
        <v>#REF!</v>
      </c>
      <c r="AF28" s="257" t="e">
        <f>IF(AND(Riesgos!#REF!="Media",Riesgos!#REF!="Mayor"),CONCATENATE("R3C",Riesgos!#REF!),"")</f>
        <v>#REF!</v>
      </c>
      <c r="AG28" s="258" t="e">
        <f>IF(AND(Riesgos!#REF!="Media",Riesgos!#REF!="Mayor"),CONCATENATE("R3C",Riesgos!#REF!),"")</f>
        <v>#REF!</v>
      </c>
      <c r="AH28" s="259" t="e">
        <f>IF(AND(Riesgos!#REF!="Media",Riesgos!#REF!="Catastrófico"),CONCATENATE("R3C",Riesgos!#REF!),"")</f>
        <v>#REF!</v>
      </c>
      <c r="AI28" s="260" t="e">
        <f>IF(AND(Riesgos!#REF!="Media",Riesgos!#REF!="Catastrófico"),CONCATENATE("R3C",Riesgos!#REF!),"")</f>
        <v>#REF!</v>
      </c>
      <c r="AJ28" s="260" t="e">
        <f>IF(AND(Riesgos!#REF!="Media",Riesgos!#REF!="Catastrófico"),CONCATENATE("R3C",Riesgos!#REF!),"")</f>
        <v>#REF!</v>
      </c>
      <c r="AK28" s="260" t="e">
        <f>IF(AND(Riesgos!#REF!="Media",Riesgos!#REF!="Catastrófico"),CONCATENATE("R3C",Riesgos!#REF!),"")</f>
        <v>#REF!</v>
      </c>
      <c r="AL28" s="260" t="e">
        <f>IF(AND(Riesgos!#REF!="Media",Riesgos!#REF!="Catastrófico"),CONCATENATE("R3C",Riesgos!#REF!),"")</f>
        <v>#REF!</v>
      </c>
      <c r="AM28" s="261" t="e">
        <f>IF(AND(Riesgos!#REF!="Media",Riesgos!#REF!="Catastrófico"),CONCATENATE("R3C",Riesgos!#REF!),"")</f>
        <v>#REF!</v>
      </c>
      <c r="AN28" s="1"/>
      <c r="AO28" s="679"/>
      <c r="AP28" s="564"/>
      <c r="AQ28" s="564"/>
      <c r="AR28" s="564"/>
      <c r="AS28" s="564"/>
      <c r="AT28" s="680"/>
      <c r="AU28" s="1"/>
      <c r="AV28" s="1"/>
      <c r="AW28" s="1"/>
      <c r="AX28" s="1"/>
      <c r="AY28" s="1"/>
      <c r="AZ28" s="1"/>
      <c r="BA28" s="1"/>
      <c r="BB28" s="1"/>
      <c r="BC28" s="1"/>
      <c r="BD28" s="1"/>
      <c r="BE28" s="1"/>
      <c r="BF28" s="1"/>
      <c r="BG28" s="1"/>
      <c r="BH28" s="1"/>
      <c r="BI28" s="1"/>
    </row>
    <row r="29" spans="1:61" ht="15" customHeight="1">
      <c r="A29" s="1"/>
      <c r="B29" s="705"/>
      <c r="C29" s="564"/>
      <c r="D29" s="565"/>
      <c r="E29" s="576"/>
      <c r="F29" s="564"/>
      <c r="G29" s="564"/>
      <c r="H29" s="564"/>
      <c r="I29" s="565"/>
      <c r="J29" s="271" t="e">
        <f>IF(AND(Riesgos!#REF!="Media",Riesgos!#REF!="Leve"),CONCATENATE("R4C",Riesgos!#REF!),"")</f>
        <v>#REF!</v>
      </c>
      <c r="K29" s="272" t="e">
        <f>IF(AND(Riesgos!#REF!="Media",Riesgos!#REF!="Leve"),CONCATENATE("R4C",Riesgos!#REF!),"")</f>
        <v>#REF!</v>
      </c>
      <c r="L29" s="272" t="e">
        <f>IF(AND(Riesgos!#REF!="Media",Riesgos!#REF!="Leve"),CONCATENATE("R4C",Riesgos!#REF!),"")</f>
        <v>#REF!</v>
      </c>
      <c r="M29" s="272" t="e">
        <f>IF(AND(Riesgos!#REF!="Media",Riesgos!#REF!="Leve"),CONCATENATE("R4C",Riesgos!#REF!),"")</f>
        <v>#REF!</v>
      </c>
      <c r="N29" s="272" t="e">
        <f>IF(AND(Riesgos!#REF!="Media",Riesgos!#REF!="Leve"),CONCATENATE("R4C",Riesgos!#REF!),"")</f>
        <v>#REF!</v>
      </c>
      <c r="O29" s="273" t="e">
        <f>IF(AND(Riesgos!#REF!="Media",Riesgos!#REF!="Leve"),CONCATENATE("R4C",Riesgos!#REF!),"")</f>
        <v>#REF!</v>
      </c>
      <c r="P29" s="271" t="e">
        <f>IF(AND(Riesgos!#REF!="Media",Riesgos!#REF!="Menor"),CONCATENATE("R4C",Riesgos!#REF!),"")</f>
        <v>#REF!</v>
      </c>
      <c r="Q29" s="272" t="e">
        <f>IF(AND(Riesgos!#REF!="Media",Riesgos!#REF!="Menor"),CONCATENATE("R4C",Riesgos!#REF!),"")</f>
        <v>#REF!</v>
      </c>
      <c r="R29" s="272" t="e">
        <f>IF(AND(Riesgos!#REF!="Media",Riesgos!#REF!="Menor"),CONCATENATE("R4C",Riesgos!#REF!),"")</f>
        <v>#REF!</v>
      </c>
      <c r="S29" s="272" t="e">
        <f>IF(AND(Riesgos!#REF!="Media",Riesgos!#REF!="Menor"),CONCATENATE("R4C",Riesgos!#REF!),"")</f>
        <v>#REF!</v>
      </c>
      <c r="T29" s="272" t="e">
        <f>IF(AND(Riesgos!#REF!="Media",Riesgos!#REF!="Menor"),CONCATENATE("R4C",Riesgos!#REF!),"")</f>
        <v>#REF!</v>
      </c>
      <c r="U29" s="273" t="e">
        <f>IF(AND(Riesgos!#REF!="Media",Riesgos!#REF!="Menor"),CONCATENATE("R4C",Riesgos!#REF!),"")</f>
        <v>#REF!</v>
      </c>
      <c r="V29" s="271" t="e">
        <f>IF(AND(Riesgos!#REF!="Media",Riesgos!#REF!="Moderado"),CONCATENATE("R4C",Riesgos!#REF!),"")</f>
        <v>#REF!</v>
      </c>
      <c r="W29" s="272" t="e">
        <f>IF(AND(Riesgos!#REF!="Media",Riesgos!#REF!="Moderado"),CONCATENATE("R4C",Riesgos!#REF!),"")</f>
        <v>#REF!</v>
      </c>
      <c r="X29" s="272" t="e">
        <f>IF(AND(Riesgos!#REF!="Media",Riesgos!#REF!="Moderado"),CONCATENATE("R4C",Riesgos!#REF!),"")</f>
        <v>#REF!</v>
      </c>
      <c r="Y29" s="272" t="e">
        <f>IF(AND(Riesgos!#REF!="Media",Riesgos!#REF!="Moderado"),CONCATENATE("R4C",Riesgos!#REF!),"")</f>
        <v>#REF!</v>
      </c>
      <c r="Z29" s="272" t="e">
        <f>IF(AND(Riesgos!#REF!="Media",Riesgos!#REF!="Moderado"),CONCATENATE("R4C",Riesgos!#REF!),"")</f>
        <v>#REF!</v>
      </c>
      <c r="AA29" s="273" t="e">
        <f>IF(AND(Riesgos!#REF!="Media",Riesgos!#REF!="Moderado"),CONCATENATE("R4C",Riesgos!#REF!),"")</f>
        <v>#REF!</v>
      </c>
      <c r="AB29" s="256" t="e">
        <f>IF(AND(Riesgos!#REF!="Media",Riesgos!#REF!="Mayor"),CONCATENATE("R4C",Riesgos!#REF!),"")</f>
        <v>#REF!</v>
      </c>
      <c r="AC29" s="257" t="e">
        <f>IF(AND(Riesgos!#REF!="Media",Riesgos!#REF!="Mayor"),CONCATENATE("R4C",Riesgos!#REF!),"")</f>
        <v>#REF!</v>
      </c>
      <c r="AD29" s="257" t="e">
        <f>IF(AND(Riesgos!#REF!="Media",Riesgos!#REF!="Mayor"),CONCATENATE("R4C",Riesgos!#REF!),"")</f>
        <v>#REF!</v>
      </c>
      <c r="AE29" s="257" t="e">
        <f>IF(AND(Riesgos!#REF!="Media",Riesgos!#REF!="Mayor"),CONCATENATE("R4C",Riesgos!#REF!),"")</f>
        <v>#REF!</v>
      </c>
      <c r="AF29" s="257" t="e">
        <f>IF(AND(Riesgos!#REF!="Media",Riesgos!#REF!="Mayor"),CONCATENATE("R4C",Riesgos!#REF!),"")</f>
        <v>#REF!</v>
      </c>
      <c r="AG29" s="258" t="e">
        <f>IF(AND(Riesgos!#REF!="Media",Riesgos!#REF!="Mayor"),CONCATENATE("R4C",Riesgos!#REF!),"")</f>
        <v>#REF!</v>
      </c>
      <c r="AH29" s="259" t="e">
        <f>IF(AND(Riesgos!#REF!="Media",Riesgos!#REF!="Catastrófico"),CONCATENATE("R4C",Riesgos!#REF!),"")</f>
        <v>#REF!</v>
      </c>
      <c r="AI29" s="260" t="e">
        <f>IF(AND(Riesgos!#REF!="Media",Riesgos!#REF!="Catastrófico"),CONCATENATE("R4C",Riesgos!#REF!),"")</f>
        <v>#REF!</v>
      </c>
      <c r="AJ29" s="260" t="e">
        <f>IF(AND(Riesgos!#REF!="Media",Riesgos!#REF!="Catastrófico"),CONCATENATE("R4C",Riesgos!#REF!),"")</f>
        <v>#REF!</v>
      </c>
      <c r="AK29" s="260" t="e">
        <f>IF(AND(Riesgos!#REF!="Media",Riesgos!#REF!="Catastrófico"),CONCATENATE("R4C",Riesgos!#REF!),"")</f>
        <v>#REF!</v>
      </c>
      <c r="AL29" s="260" t="e">
        <f>IF(AND(Riesgos!#REF!="Media",Riesgos!#REF!="Catastrófico"),CONCATENATE("R4C",Riesgos!#REF!),"")</f>
        <v>#REF!</v>
      </c>
      <c r="AM29" s="261" t="e">
        <f>IF(AND(Riesgos!#REF!="Media",Riesgos!#REF!="Catastrófico"),CONCATENATE("R4C",Riesgos!#REF!),"")</f>
        <v>#REF!</v>
      </c>
      <c r="AN29" s="1"/>
      <c r="AO29" s="679"/>
      <c r="AP29" s="564"/>
      <c r="AQ29" s="564"/>
      <c r="AR29" s="564"/>
      <c r="AS29" s="564"/>
      <c r="AT29" s="680"/>
      <c r="AU29" s="1"/>
      <c r="AV29" s="1"/>
      <c r="AW29" s="1"/>
      <c r="AX29" s="1"/>
      <c r="AY29" s="1"/>
      <c r="AZ29" s="1"/>
      <c r="BA29" s="1"/>
      <c r="BB29" s="1"/>
      <c r="BC29" s="1"/>
      <c r="BD29" s="1"/>
      <c r="BE29" s="1"/>
      <c r="BF29" s="1"/>
      <c r="BG29" s="1"/>
      <c r="BH29" s="1"/>
      <c r="BI29" s="1"/>
    </row>
    <row r="30" spans="1:61" ht="15" customHeight="1">
      <c r="A30" s="1"/>
      <c r="B30" s="705"/>
      <c r="C30" s="564"/>
      <c r="D30" s="565"/>
      <c r="E30" s="576"/>
      <c r="F30" s="564"/>
      <c r="G30" s="564"/>
      <c r="H30" s="564"/>
      <c r="I30" s="565"/>
      <c r="J30" s="271" t="e">
        <f>IF(AND(Riesgos!#REF!="Media",Riesgos!#REF!="Leve"),CONCATENATE("R5C",Riesgos!#REF!),"")</f>
        <v>#REF!</v>
      </c>
      <c r="K30" s="272" t="e">
        <f>IF(AND(Riesgos!#REF!="Media",Riesgos!#REF!="Leve"),CONCATENATE("R5C",Riesgos!#REF!),"")</f>
        <v>#REF!</v>
      </c>
      <c r="L30" s="272" t="e">
        <f>IF(AND(Riesgos!#REF!="Media",Riesgos!#REF!="Leve"),CONCATENATE("R5C",Riesgos!#REF!),"")</f>
        <v>#REF!</v>
      </c>
      <c r="M30" s="272" t="e">
        <f>IF(AND(Riesgos!#REF!="Media",Riesgos!#REF!="Leve"),CONCATENATE("R5C",Riesgos!#REF!),"")</f>
        <v>#REF!</v>
      </c>
      <c r="N30" s="272" t="e">
        <f>IF(AND(Riesgos!#REF!="Media",Riesgos!#REF!="Leve"),CONCATENATE("R5C",Riesgos!#REF!),"")</f>
        <v>#REF!</v>
      </c>
      <c r="O30" s="273" t="e">
        <f>IF(AND(Riesgos!#REF!="Media",Riesgos!#REF!="Leve"),CONCATENATE("R5C",Riesgos!#REF!),"")</f>
        <v>#REF!</v>
      </c>
      <c r="P30" s="271" t="e">
        <f>IF(AND(Riesgos!#REF!="Media",Riesgos!#REF!="Menor"),CONCATENATE("R5C",Riesgos!#REF!),"")</f>
        <v>#REF!</v>
      </c>
      <c r="Q30" s="272" t="e">
        <f>IF(AND(Riesgos!#REF!="Media",Riesgos!#REF!="Menor"),CONCATENATE("R5C",Riesgos!#REF!),"")</f>
        <v>#REF!</v>
      </c>
      <c r="R30" s="272" t="e">
        <f>IF(AND(Riesgos!#REF!="Media",Riesgos!#REF!="Menor"),CONCATENATE("R5C",Riesgos!#REF!),"")</f>
        <v>#REF!</v>
      </c>
      <c r="S30" s="272" t="e">
        <f>IF(AND(Riesgos!#REF!="Media",Riesgos!#REF!="Menor"),CONCATENATE("R5C",Riesgos!#REF!),"")</f>
        <v>#REF!</v>
      </c>
      <c r="T30" s="272" t="e">
        <f>IF(AND(Riesgos!#REF!="Media",Riesgos!#REF!="Menor"),CONCATENATE("R5C",Riesgos!#REF!),"")</f>
        <v>#REF!</v>
      </c>
      <c r="U30" s="273" t="e">
        <f>IF(AND(Riesgos!#REF!="Media",Riesgos!#REF!="Menor"),CONCATENATE("R5C",Riesgos!#REF!),"")</f>
        <v>#REF!</v>
      </c>
      <c r="V30" s="271" t="e">
        <f>IF(AND(Riesgos!#REF!="Media",Riesgos!#REF!="Moderado"),CONCATENATE("R5C",Riesgos!#REF!),"")</f>
        <v>#REF!</v>
      </c>
      <c r="W30" s="272" t="e">
        <f>IF(AND(Riesgos!#REF!="Media",Riesgos!#REF!="Moderado"),CONCATENATE("R5C",Riesgos!#REF!),"")</f>
        <v>#REF!</v>
      </c>
      <c r="X30" s="272" t="e">
        <f>IF(AND(Riesgos!#REF!="Media",Riesgos!#REF!="Moderado"),CONCATENATE("R5C",Riesgos!#REF!),"")</f>
        <v>#REF!</v>
      </c>
      <c r="Y30" s="272" t="e">
        <f>IF(AND(Riesgos!#REF!="Media",Riesgos!#REF!="Moderado"),CONCATENATE("R5C",Riesgos!#REF!),"")</f>
        <v>#REF!</v>
      </c>
      <c r="Z30" s="272" t="e">
        <f>IF(AND(Riesgos!#REF!="Media",Riesgos!#REF!="Moderado"),CONCATENATE("R5C",Riesgos!#REF!),"")</f>
        <v>#REF!</v>
      </c>
      <c r="AA30" s="273" t="e">
        <f>IF(AND(Riesgos!#REF!="Media",Riesgos!#REF!="Moderado"),CONCATENATE("R5C",Riesgos!#REF!),"")</f>
        <v>#REF!</v>
      </c>
      <c r="AB30" s="256" t="e">
        <f>IF(AND(Riesgos!#REF!="Media",Riesgos!#REF!="Mayor"),CONCATENATE("R5C",Riesgos!#REF!),"")</f>
        <v>#REF!</v>
      </c>
      <c r="AC30" s="257" t="e">
        <f>IF(AND(Riesgos!#REF!="Media",Riesgos!#REF!="Mayor"),CONCATENATE("R5C",Riesgos!#REF!),"")</f>
        <v>#REF!</v>
      </c>
      <c r="AD30" s="257" t="e">
        <f>IF(AND(Riesgos!#REF!="Media",Riesgos!#REF!="Mayor"),CONCATENATE("R5C",Riesgos!#REF!),"")</f>
        <v>#REF!</v>
      </c>
      <c r="AE30" s="257" t="e">
        <f>IF(AND(Riesgos!#REF!="Media",Riesgos!#REF!="Mayor"),CONCATENATE("R5C",Riesgos!#REF!),"")</f>
        <v>#REF!</v>
      </c>
      <c r="AF30" s="257" t="e">
        <f>IF(AND(Riesgos!#REF!="Media",Riesgos!#REF!="Mayor"),CONCATENATE("R5C",Riesgos!#REF!),"")</f>
        <v>#REF!</v>
      </c>
      <c r="AG30" s="258" t="e">
        <f>IF(AND(Riesgos!#REF!="Media",Riesgos!#REF!="Mayor"),CONCATENATE("R5C",Riesgos!#REF!),"")</f>
        <v>#REF!</v>
      </c>
      <c r="AH30" s="259" t="e">
        <f>IF(AND(Riesgos!#REF!="Media",Riesgos!#REF!="Catastrófico"),CONCATENATE("R5C",Riesgos!#REF!),"")</f>
        <v>#REF!</v>
      </c>
      <c r="AI30" s="260" t="e">
        <f>IF(AND(Riesgos!#REF!="Media",Riesgos!#REF!="Catastrófico"),CONCATENATE("R5C",Riesgos!#REF!),"")</f>
        <v>#REF!</v>
      </c>
      <c r="AJ30" s="260" t="e">
        <f>IF(AND(Riesgos!#REF!="Media",Riesgos!#REF!="Catastrófico"),CONCATENATE("R5C",Riesgos!#REF!),"")</f>
        <v>#REF!</v>
      </c>
      <c r="AK30" s="260" t="e">
        <f>IF(AND(Riesgos!#REF!="Media",Riesgos!#REF!="Catastrófico"),CONCATENATE("R5C",Riesgos!#REF!),"")</f>
        <v>#REF!</v>
      </c>
      <c r="AL30" s="260" t="e">
        <f>IF(AND(Riesgos!#REF!="Media",Riesgos!#REF!="Catastrófico"),CONCATENATE("R5C",Riesgos!#REF!),"")</f>
        <v>#REF!</v>
      </c>
      <c r="AM30" s="261" t="e">
        <f>IF(AND(Riesgos!#REF!="Media",Riesgos!#REF!="Catastrófico"),CONCATENATE("R5C",Riesgos!#REF!),"")</f>
        <v>#REF!</v>
      </c>
      <c r="AN30" s="1"/>
      <c r="AO30" s="679"/>
      <c r="AP30" s="564"/>
      <c r="AQ30" s="564"/>
      <c r="AR30" s="564"/>
      <c r="AS30" s="564"/>
      <c r="AT30" s="680"/>
      <c r="AU30" s="1"/>
      <c r="AV30" s="1"/>
      <c r="AW30" s="1"/>
      <c r="AX30" s="1"/>
      <c r="AY30" s="1"/>
      <c r="AZ30" s="1"/>
      <c r="BA30" s="1"/>
      <c r="BB30" s="1"/>
      <c r="BC30" s="1"/>
      <c r="BD30" s="1"/>
      <c r="BE30" s="1"/>
      <c r="BF30" s="1"/>
      <c r="BG30" s="1"/>
      <c r="BH30" s="1"/>
      <c r="BI30" s="1"/>
    </row>
    <row r="31" spans="1:61" ht="15" customHeight="1">
      <c r="A31" s="1"/>
      <c r="B31" s="705"/>
      <c r="C31" s="564"/>
      <c r="D31" s="565"/>
      <c r="E31" s="576"/>
      <c r="F31" s="564"/>
      <c r="G31" s="564"/>
      <c r="H31" s="564"/>
      <c r="I31" s="565"/>
      <c r="J31" s="271" t="e">
        <f>IF(AND(Riesgos!#REF!="Media",Riesgos!#REF!="Leve"),CONCATENATE("R6C",Riesgos!#REF!),"")</f>
        <v>#REF!</v>
      </c>
      <c r="K31" s="272" t="e">
        <f>IF(AND(Riesgos!#REF!="Media",Riesgos!#REF!="Leve"),CONCATENATE("R6C",Riesgos!#REF!),"")</f>
        <v>#REF!</v>
      </c>
      <c r="L31" s="272" t="e">
        <f>IF(AND(Riesgos!#REF!="Media",Riesgos!#REF!="Leve"),CONCATENATE("R6C",Riesgos!#REF!),"")</f>
        <v>#REF!</v>
      </c>
      <c r="M31" s="272" t="e">
        <f>IF(AND(Riesgos!#REF!="Media",Riesgos!#REF!="Leve"),CONCATENATE("R6C",Riesgos!#REF!),"")</f>
        <v>#REF!</v>
      </c>
      <c r="N31" s="272" t="e">
        <f>IF(AND(Riesgos!#REF!="Media",Riesgos!#REF!="Leve"),CONCATENATE("R6C",Riesgos!#REF!),"")</f>
        <v>#REF!</v>
      </c>
      <c r="O31" s="273" t="e">
        <f>IF(AND(Riesgos!#REF!="Media",Riesgos!#REF!="Leve"),CONCATENATE("R6C",Riesgos!#REF!),"")</f>
        <v>#REF!</v>
      </c>
      <c r="P31" s="271" t="e">
        <f>IF(AND(Riesgos!#REF!="Media",Riesgos!#REF!="Menor"),CONCATENATE("R6C",Riesgos!#REF!),"")</f>
        <v>#REF!</v>
      </c>
      <c r="Q31" s="272" t="e">
        <f>IF(AND(Riesgos!#REF!="Media",Riesgos!#REF!="Menor"),CONCATENATE("R6C",Riesgos!#REF!),"")</f>
        <v>#REF!</v>
      </c>
      <c r="R31" s="272" t="e">
        <f>IF(AND(Riesgos!#REF!="Media",Riesgos!#REF!="Menor"),CONCATENATE("R6C",Riesgos!#REF!),"")</f>
        <v>#REF!</v>
      </c>
      <c r="S31" s="272" t="e">
        <f>IF(AND(Riesgos!#REF!="Media",Riesgos!#REF!="Menor"),CONCATENATE("R6C",Riesgos!#REF!),"")</f>
        <v>#REF!</v>
      </c>
      <c r="T31" s="272" t="e">
        <f>IF(AND(Riesgos!#REF!="Media",Riesgos!#REF!="Menor"),CONCATENATE("R6C",Riesgos!#REF!),"")</f>
        <v>#REF!</v>
      </c>
      <c r="U31" s="273" t="e">
        <f>IF(AND(Riesgos!#REF!="Media",Riesgos!#REF!="Menor"),CONCATENATE("R6C",Riesgos!#REF!),"")</f>
        <v>#REF!</v>
      </c>
      <c r="V31" s="271" t="e">
        <f>IF(AND(Riesgos!#REF!="Media",Riesgos!#REF!="Moderado"),CONCATENATE("R6C",Riesgos!#REF!),"")</f>
        <v>#REF!</v>
      </c>
      <c r="W31" s="272" t="e">
        <f>IF(AND(Riesgos!#REF!="Media",Riesgos!#REF!="Moderado"),CONCATENATE("R6C",Riesgos!#REF!),"")</f>
        <v>#REF!</v>
      </c>
      <c r="X31" s="272" t="e">
        <f>IF(AND(Riesgos!#REF!="Media",Riesgos!#REF!="Moderado"),CONCATENATE("R6C",Riesgos!#REF!),"")</f>
        <v>#REF!</v>
      </c>
      <c r="Y31" s="272" t="e">
        <f>IF(AND(Riesgos!#REF!="Media",Riesgos!#REF!="Moderado"),CONCATENATE("R6C",Riesgos!#REF!),"")</f>
        <v>#REF!</v>
      </c>
      <c r="Z31" s="272" t="e">
        <f>IF(AND(Riesgos!#REF!="Media",Riesgos!#REF!="Moderado"),CONCATENATE("R6C",Riesgos!#REF!),"")</f>
        <v>#REF!</v>
      </c>
      <c r="AA31" s="273" t="e">
        <f>IF(AND(Riesgos!#REF!="Media",Riesgos!#REF!="Moderado"),CONCATENATE("R6C",Riesgos!#REF!),"")</f>
        <v>#REF!</v>
      </c>
      <c r="AB31" s="256" t="e">
        <f>IF(AND(Riesgos!#REF!="Media",Riesgos!#REF!="Mayor"),CONCATENATE("R6C",Riesgos!#REF!),"")</f>
        <v>#REF!</v>
      </c>
      <c r="AC31" s="257" t="e">
        <f>IF(AND(Riesgos!#REF!="Media",Riesgos!#REF!="Mayor"),CONCATENATE("R6C",Riesgos!#REF!),"")</f>
        <v>#REF!</v>
      </c>
      <c r="AD31" s="257" t="e">
        <f>IF(AND(Riesgos!#REF!="Media",Riesgos!#REF!="Mayor"),CONCATENATE("R6C",Riesgos!#REF!),"")</f>
        <v>#REF!</v>
      </c>
      <c r="AE31" s="257" t="e">
        <f>IF(AND(Riesgos!#REF!="Media",Riesgos!#REF!="Mayor"),CONCATENATE("R6C",Riesgos!#REF!),"")</f>
        <v>#REF!</v>
      </c>
      <c r="AF31" s="257" t="e">
        <f>IF(AND(Riesgos!#REF!="Media",Riesgos!#REF!="Mayor"),CONCATENATE("R6C",Riesgos!#REF!),"")</f>
        <v>#REF!</v>
      </c>
      <c r="AG31" s="258" t="e">
        <f>IF(AND(Riesgos!#REF!="Media",Riesgos!#REF!="Mayor"),CONCATENATE("R6C",Riesgos!#REF!),"")</f>
        <v>#REF!</v>
      </c>
      <c r="AH31" s="259" t="e">
        <f>IF(AND(Riesgos!#REF!="Media",Riesgos!#REF!="Catastrófico"),CONCATENATE("R6C",Riesgos!#REF!),"")</f>
        <v>#REF!</v>
      </c>
      <c r="AI31" s="260" t="e">
        <f>IF(AND(Riesgos!#REF!="Media",Riesgos!#REF!="Catastrófico"),CONCATENATE("R6C",Riesgos!#REF!),"")</f>
        <v>#REF!</v>
      </c>
      <c r="AJ31" s="260" t="e">
        <f>IF(AND(Riesgos!#REF!="Media",Riesgos!#REF!="Catastrófico"),CONCATENATE("R6C",Riesgos!#REF!),"")</f>
        <v>#REF!</v>
      </c>
      <c r="AK31" s="260" t="e">
        <f>IF(AND(Riesgos!#REF!="Media",Riesgos!#REF!="Catastrófico"),CONCATENATE("R6C",Riesgos!#REF!),"")</f>
        <v>#REF!</v>
      </c>
      <c r="AL31" s="260" t="e">
        <f>IF(AND(Riesgos!#REF!="Media",Riesgos!#REF!="Catastrófico"),CONCATENATE("R6C",Riesgos!#REF!),"")</f>
        <v>#REF!</v>
      </c>
      <c r="AM31" s="261" t="e">
        <f>IF(AND(Riesgos!#REF!="Media",Riesgos!#REF!="Catastrófico"),CONCATENATE("R6C",Riesgos!#REF!),"")</f>
        <v>#REF!</v>
      </c>
      <c r="AN31" s="1"/>
      <c r="AO31" s="679"/>
      <c r="AP31" s="564"/>
      <c r="AQ31" s="564"/>
      <c r="AR31" s="564"/>
      <c r="AS31" s="564"/>
      <c r="AT31" s="680"/>
      <c r="AU31" s="1"/>
      <c r="AV31" s="1"/>
      <c r="AW31" s="1"/>
      <c r="AX31" s="1"/>
      <c r="AY31" s="1"/>
      <c r="AZ31" s="1"/>
      <c r="BA31" s="1"/>
      <c r="BB31" s="1"/>
      <c r="BC31" s="1"/>
      <c r="BD31" s="1"/>
      <c r="BE31" s="1"/>
      <c r="BF31" s="1"/>
      <c r="BG31" s="1"/>
      <c r="BH31" s="1"/>
      <c r="BI31" s="1"/>
    </row>
    <row r="32" spans="1:61" ht="15" customHeight="1">
      <c r="A32" s="1"/>
      <c r="B32" s="705"/>
      <c r="C32" s="564"/>
      <c r="D32" s="565"/>
      <c r="E32" s="576"/>
      <c r="F32" s="564"/>
      <c r="G32" s="564"/>
      <c r="H32" s="564"/>
      <c r="I32" s="565"/>
      <c r="J32" s="271" t="e">
        <f>IF(AND(Riesgos!#REF!="Media",Riesgos!#REF!="Leve"),CONCATENATE("R7C",Riesgos!#REF!),"")</f>
        <v>#REF!</v>
      </c>
      <c r="K32" s="272" t="e">
        <f>IF(AND(Riesgos!#REF!="Media",Riesgos!#REF!="Leve"),CONCATENATE("R7C",Riesgos!#REF!),"")</f>
        <v>#REF!</v>
      </c>
      <c r="L32" s="272" t="e">
        <f>IF(AND(Riesgos!#REF!="Media",Riesgos!#REF!="Leve"),CONCATENATE("R7C",Riesgos!#REF!),"")</f>
        <v>#REF!</v>
      </c>
      <c r="M32" s="272" t="e">
        <f>IF(AND(Riesgos!#REF!="Media",Riesgos!#REF!="Leve"),CONCATENATE("R7C",Riesgos!#REF!),"")</f>
        <v>#REF!</v>
      </c>
      <c r="N32" s="272" t="e">
        <f>IF(AND(Riesgos!#REF!="Media",Riesgos!#REF!="Leve"),CONCATENATE("R7C",Riesgos!#REF!),"")</f>
        <v>#REF!</v>
      </c>
      <c r="O32" s="273" t="e">
        <f>IF(AND(Riesgos!#REF!="Media",Riesgos!#REF!="Leve"),CONCATENATE("R7C",Riesgos!#REF!),"")</f>
        <v>#REF!</v>
      </c>
      <c r="P32" s="271" t="e">
        <f>IF(AND(Riesgos!#REF!="Media",Riesgos!#REF!="Menor"),CONCATENATE("R7C",Riesgos!#REF!),"")</f>
        <v>#REF!</v>
      </c>
      <c r="Q32" s="272" t="e">
        <f>IF(AND(Riesgos!#REF!="Media",Riesgos!#REF!="Menor"),CONCATENATE("R7C",Riesgos!#REF!),"")</f>
        <v>#REF!</v>
      </c>
      <c r="R32" s="272" t="e">
        <f>IF(AND(Riesgos!#REF!="Media",Riesgos!#REF!="Menor"),CONCATENATE("R7C",Riesgos!#REF!),"")</f>
        <v>#REF!</v>
      </c>
      <c r="S32" s="272" t="e">
        <f>IF(AND(Riesgos!#REF!="Media",Riesgos!#REF!="Menor"),CONCATENATE("R7C",Riesgos!#REF!),"")</f>
        <v>#REF!</v>
      </c>
      <c r="T32" s="272" t="e">
        <f>IF(AND(Riesgos!#REF!="Media",Riesgos!#REF!="Menor"),CONCATENATE("R7C",Riesgos!#REF!),"")</f>
        <v>#REF!</v>
      </c>
      <c r="U32" s="273" t="e">
        <f>IF(AND(Riesgos!#REF!="Media",Riesgos!#REF!="Menor"),CONCATENATE("R7C",Riesgos!#REF!),"")</f>
        <v>#REF!</v>
      </c>
      <c r="V32" s="271" t="e">
        <f>IF(AND(Riesgos!#REF!="Media",Riesgos!#REF!="Moderado"),CONCATENATE("R7C",Riesgos!#REF!),"")</f>
        <v>#REF!</v>
      </c>
      <c r="W32" s="272" t="e">
        <f>IF(AND(Riesgos!#REF!="Media",Riesgos!#REF!="Moderado"),CONCATENATE("R7C",Riesgos!#REF!),"")</f>
        <v>#REF!</v>
      </c>
      <c r="X32" s="272" t="e">
        <f>IF(AND(Riesgos!#REF!="Media",Riesgos!#REF!="Moderado"),CONCATENATE("R7C",Riesgos!#REF!),"")</f>
        <v>#REF!</v>
      </c>
      <c r="Y32" s="272" t="e">
        <f>IF(AND(Riesgos!#REF!="Media",Riesgos!#REF!="Moderado"),CONCATENATE("R7C",Riesgos!#REF!),"")</f>
        <v>#REF!</v>
      </c>
      <c r="Z32" s="272" t="e">
        <f>IF(AND(Riesgos!#REF!="Media",Riesgos!#REF!="Moderado"),CONCATENATE("R7C",Riesgos!#REF!),"")</f>
        <v>#REF!</v>
      </c>
      <c r="AA32" s="273" t="e">
        <f>IF(AND(Riesgos!#REF!="Media",Riesgos!#REF!="Moderado"),CONCATENATE("R7C",Riesgos!#REF!),"")</f>
        <v>#REF!</v>
      </c>
      <c r="AB32" s="256" t="e">
        <f>IF(AND(Riesgos!#REF!="Media",Riesgos!#REF!="Mayor"),CONCATENATE("R7C",Riesgos!#REF!),"")</f>
        <v>#REF!</v>
      </c>
      <c r="AC32" s="257" t="e">
        <f>IF(AND(Riesgos!#REF!="Media",Riesgos!#REF!="Mayor"),CONCATENATE("R7C",Riesgos!#REF!),"")</f>
        <v>#REF!</v>
      </c>
      <c r="AD32" s="257" t="e">
        <f>IF(AND(Riesgos!#REF!="Media",Riesgos!#REF!="Mayor"),CONCATENATE("R7C",Riesgos!#REF!),"")</f>
        <v>#REF!</v>
      </c>
      <c r="AE32" s="257" t="e">
        <f>IF(AND(Riesgos!#REF!="Media",Riesgos!#REF!="Mayor"),CONCATENATE("R7C",Riesgos!#REF!),"")</f>
        <v>#REF!</v>
      </c>
      <c r="AF32" s="257" t="e">
        <f>IF(AND(Riesgos!#REF!="Media",Riesgos!#REF!="Mayor"),CONCATENATE("R7C",Riesgos!#REF!),"")</f>
        <v>#REF!</v>
      </c>
      <c r="AG32" s="258" t="e">
        <f>IF(AND(Riesgos!#REF!="Media",Riesgos!#REF!="Mayor"),CONCATENATE("R7C",Riesgos!#REF!),"")</f>
        <v>#REF!</v>
      </c>
      <c r="AH32" s="259" t="e">
        <f>IF(AND(Riesgos!#REF!="Media",Riesgos!#REF!="Catastrófico"),CONCATENATE("R7C",Riesgos!#REF!),"")</f>
        <v>#REF!</v>
      </c>
      <c r="AI32" s="260" t="e">
        <f>IF(AND(Riesgos!#REF!="Media",Riesgos!#REF!="Catastrófico"),CONCATENATE("R7C",Riesgos!#REF!),"")</f>
        <v>#REF!</v>
      </c>
      <c r="AJ32" s="260" t="e">
        <f>IF(AND(Riesgos!#REF!="Media",Riesgos!#REF!="Catastrófico"),CONCATENATE("R7C",Riesgos!#REF!),"")</f>
        <v>#REF!</v>
      </c>
      <c r="AK32" s="260" t="e">
        <f>IF(AND(Riesgos!#REF!="Media",Riesgos!#REF!="Catastrófico"),CONCATENATE("R7C",Riesgos!#REF!),"")</f>
        <v>#REF!</v>
      </c>
      <c r="AL32" s="260" t="e">
        <f>IF(AND(Riesgos!#REF!="Media",Riesgos!#REF!="Catastrófico"),CONCATENATE("R7C",Riesgos!#REF!),"")</f>
        <v>#REF!</v>
      </c>
      <c r="AM32" s="261" t="e">
        <f>IF(AND(Riesgos!#REF!="Media",Riesgos!#REF!="Catastrófico"),CONCATENATE("R7C",Riesgos!#REF!),"")</f>
        <v>#REF!</v>
      </c>
      <c r="AN32" s="1"/>
      <c r="AO32" s="679"/>
      <c r="AP32" s="564"/>
      <c r="AQ32" s="564"/>
      <c r="AR32" s="564"/>
      <c r="AS32" s="564"/>
      <c r="AT32" s="680"/>
      <c r="AU32" s="1"/>
      <c r="AV32" s="1"/>
      <c r="AW32" s="1"/>
      <c r="AX32" s="1"/>
      <c r="AY32" s="1"/>
      <c r="AZ32" s="1"/>
      <c r="BA32" s="1"/>
      <c r="BB32" s="1"/>
      <c r="BC32" s="1"/>
      <c r="BD32" s="1"/>
      <c r="BE32" s="1"/>
      <c r="BF32" s="1"/>
      <c r="BG32" s="1"/>
      <c r="BH32" s="1"/>
      <c r="BI32" s="1"/>
    </row>
    <row r="33" spans="1:61" ht="15" customHeight="1">
      <c r="A33" s="1"/>
      <c r="B33" s="705"/>
      <c r="C33" s="564"/>
      <c r="D33" s="565"/>
      <c r="E33" s="576"/>
      <c r="F33" s="564"/>
      <c r="G33" s="564"/>
      <c r="H33" s="564"/>
      <c r="I33" s="565"/>
      <c r="J33" s="271" t="e">
        <f>IF(AND(Riesgos!#REF!="Media",Riesgos!#REF!="Leve"),CONCATENATE("R8C",Riesgos!#REF!),"")</f>
        <v>#REF!</v>
      </c>
      <c r="K33" s="272" t="e">
        <f>IF(AND(Riesgos!#REF!="Media",Riesgos!#REF!="Leve"),CONCATENATE("R8C",Riesgos!#REF!),"")</f>
        <v>#REF!</v>
      </c>
      <c r="L33" s="272" t="e">
        <f>IF(AND(Riesgos!#REF!="Media",Riesgos!#REF!="Leve"),CONCATENATE("R8C",Riesgos!#REF!),"")</f>
        <v>#REF!</v>
      </c>
      <c r="M33" s="272" t="e">
        <f>IF(AND(Riesgos!#REF!="Media",Riesgos!#REF!="Leve"),CONCATENATE("R8C",Riesgos!#REF!),"")</f>
        <v>#REF!</v>
      </c>
      <c r="N33" s="272" t="e">
        <f>IF(AND(Riesgos!#REF!="Media",Riesgos!#REF!="Leve"),CONCATENATE("R8C",Riesgos!#REF!),"")</f>
        <v>#REF!</v>
      </c>
      <c r="O33" s="273" t="e">
        <f>IF(AND(Riesgos!#REF!="Media",Riesgos!#REF!="Leve"),CONCATENATE("R8C",Riesgos!#REF!),"")</f>
        <v>#REF!</v>
      </c>
      <c r="P33" s="271" t="e">
        <f>IF(AND(Riesgos!#REF!="Media",Riesgos!#REF!="Menor"),CONCATENATE("R8C",Riesgos!#REF!),"")</f>
        <v>#REF!</v>
      </c>
      <c r="Q33" s="272" t="e">
        <f>IF(AND(Riesgos!#REF!="Media",Riesgos!#REF!="Menor"),CONCATENATE("R8C",Riesgos!#REF!),"")</f>
        <v>#REF!</v>
      </c>
      <c r="R33" s="272" t="e">
        <f>IF(AND(Riesgos!#REF!="Media",Riesgos!#REF!="Menor"),CONCATENATE("R8C",Riesgos!#REF!),"")</f>
        <v>#REF!</v>
      </c>
      <c r="S33" s="272" t="e">
        <f>IF(AND(Riesgos!#REF!="Media",Riesgos!#REF!="Menor"),CONCATENATE("R8C",Riesgos!#REF!),"")</f>
        <v>#REF!</v>
      </c>
      <c r="T33" s="272" t="e">
        <f>IF(AND(Riesgos!#REF!="Media",Riesgos!#REF!="Menor"),CONCATENATE("R8C",Riesgos!#REF!),"")</f>
        <v>#REF!</v>
      </c>
      <c r="U33" s="273" t="e">
        <f>IF(AND(Riesgos!#REF!="Media",Riesgos!#REF!="Menor"),CONCATENATE("R8C",Riesgos!#REF!),"")</f>
        <v>#REF!</v>
      </c>
      <c r="V33" s="271" t="e">
        <f>IF(AND(Riesgos!#REF!="Media",Riesgos!#REF!="Moderado"),CONCATENATE("R8C",Riesgos!#REF!),"")</f>
        <v>#REF!</v>
      </c>
      <c r="W33" s="272" t="e">
        <f>IF(AND(Riesgos!#REF!="Media",Riesgos!#REF!="Moderado"),CONCATENATE("R8C",Riesgos!#REF!),"")</f>
        <v>#REF!</v>
      </c>
      <c r="X33" s="272" t="e">
        <f>IF(AND(Riesgos!#REF!="Media",Riesgos!#REF!="Moderado"),CONCATENATE("R8C",Riesgos!#REF!),"")</f>
        <v>#REF!</v>
      </c>
      <c r="Y33" s="272" t="e">
        <f>IF(AND(Riesgos!#REF!="Media",Riesgos!#REF!="Moderado"),CONCATENATE("R8C",Riesgos!#REF!),"")</f>
        <v>#REF!</v>
      </c>
      <c r="Z33" s="272" t="e">
        <f>IF(AND(Riesgos!#REF!="Media",Riesgos!#REF!="Moderado"),CONCATENATE("R8C",Riesgos!#REF!),"")</f>
        <v>#REF!</v>
      </c>
      <c r="AA33" s="273" t="e">
        <f>IF(AND(Riesgos!#REF!="Media",Riesgos!#REF!="Moderado"),CONCATENATE("R8C",Riesgos!#REF!),"")</f>
        <v>#REF!</v>
      </c>
      <c r="AB33" s="256" t="e">
        <f>IF(AND(Riesgos!#REF!="Media",Riesgos!#REF!="Mayor"),CONCATENATE("R8C",Riesgos!#REF!),"")</f>
        <v>#REF!</v>
      </c>
      <c r="AC33" s="257" t="e">
        <f>IF(AND(Riesgos!#REF!="Media",Riesgos!#REF!="Mayor"),CONCATENATE("R8C",Riesgos!#REF!),"")</f>
        <v>#REF!</v>
      </c>
      <c r="AD33" s="257" t="e">
        <f>IF(AND(Riesgos!#REF!="Media",Riesgos!#REF!="Mayor"),CONCATENATE("R8C",Riesgos!#REF!),"")</f>
        <v>#REF!</v>
      </c>
      <c r="AE33" s="257" t="e">
        <f>IF(AND(Riesgos!#REF!="Media",Riesgos!#REF!="Mayor"),CONCATENATE("R8C",Riesgos!#REF!),"")</f>
        <v>#REF!</v>
      </c>
      <c r="AF33" s="257" t="e">
        <f>IF(AND(Riesgos!#REF!="Media",Riesgos!#REF!="Mayor"),CONCATENATE("R8C",Riesgos!#REF!),"")</f>
        <v>#REF!</v>
      </c>
      <c r="AG33" s="258" t="e">
        <f>IF(AND(Riesgos!#REF!="Media",Riesgos!#REF!="Mayor"),CONCATENATE("R8C",Riesgos!#REF!),"")</f>
        <v>#REF!</v>
      </c>
      <c r="AH33" s="259" t="e">
        <f>IF(AND(Riesgos!#REF!="Media",Riesgos!#REF!="Catastrófico"),CONCATENATE("R8C",Riesgos!#REF!),"")</f>
        <v>#REF!</v>
      </c>
      <c r="AI33" s="260" t="e">
        <f>IF(AND(Riesgos!#REF!="Media",Riesgos!#REF!="Catastrófico"),CONCATENATE("R8C",Riesgos!#REF!),"")</f>
        <v>#REF!</v>
      </c>
      <c r="AJ33" s="260" t="e">
        <f>IF(AND(Riesgos!#REF!="Media",Riesgos!#REF!="Catastrófico"),CONCATENATE("R8C",Riesgos!#REF!),"")</f>
        <v>#REF!</v>
      </c>
      <c r="AK33" s="260" t="e">
        <f>IF(AND(Riesgos!#REF!="Media",Riesgos!#REF!="Catastrófico"),CONCATENATE("R8C",Riesgos!#REF!),"")</f>
        <v>#REF!</v>
      </c>
      <c r="AL33" s="260" t="e">
        <f>IF(AND(Riesgos!#REF!="Media",Riesgos!#REF!="Catastrófico"),CONCATENATE("R8C",Riesgos!#REF!),"")</f>
        <v>#REF!</v>
      </c>
      <c r="AM33" s="261" t="e">
        <f>IF(AND(Riesgos!#REF!="Media",Riesgos!#REF!="Catastrófico"),CONCATENATE("R8C",Riesgos!#REF!),"")</f>
        <v>#REF!</v>
      </c>
      <c r="AN33" s="1"/>
      <c r="AO33" s="679"/>
      <c r="AP33" s="564"/>
      <c r="AQ33" s="564"/>
      <c r="AR33" s="564"/>
      <c r="AS33" s="564"/>
      <c r="AT33" s="680"/>
      <c r="AU33" s="1"/>
      <c r="AV33" s="1"/>
      <c r="AW33" s="1"/>
      <c r="AX33" s="1"/>
      <c r="AY33" s="1"/>
      <c r="AZ33" s="1"/>
      <c r="BA33" s="1"/>
      <c r="BB33" s="1"/>
      <c r="BC33" s="1"/>
      <c r="BD33" s="1"/>
      <c r="BE33" s="1"/>
      <c r="BF33" s="1"/>
      <c r="BG33" s="1"/>
      <c r="BH33" s="1"/>
      <c r="BI33" s="1"/>
    </row>
    <row r="34" spans="1:61" ht="15" customHeight="1">
      <c r="A34" s="1"/>
      <c r="B34" s="705"/>
      <c r="C34" s="564"/>
      <c r="D34" s="565"/>
      <c r="E34" s="576"/>
      <c r="F34" s="564"/>
      <c r="G34" s="564"/>
      <c r="H34" s="564"/>
      <c r="I34" s="565"/>
      <c r="J34" s="271" t="e">
        <f>IF(AND(Riesgos!#REF!="Media",Riesgos!#REF!="Leve"),CONCATENATE("R9C",Riesgos!#REF!),"")</f>
        <v>#REF!</v>
      </c>
      <c r="K34" s="272" t="e">
        <f>IF(AND(Riesgos!#REF!="Media",Riesgos!#REF!="Leve"),CONCATENATE("R9C",Riesgos!#REF!),"")</f>
        <v>#REF!</v>
      </c>
      <c r="L34" s="272" t="e">
        <f>IF(AND(Riesgos!#REF!="Media",Riesgos!#REF!="Leve"),CONCATENATE("R9C",Riesgos!#REF!),"")</f>
        <v>#REF!</v>
      </c>
      <c r="M34" s="272" t="e">
        <f>IF(AND(Riesgos!#REF!="Media",Riesgos!#REF!="Leve"),CONCATENATE("R9C",Riesgos!#REF!),"")</f>
        <v>#REF!</v>
      </c>
      <c r="N34" s="272" t="e">
        <f>IF(AND(Riesgos!#REF!="Media",Riesgos!#REF!="Leve"),CONCATENATE("R9C",Riesgos!#REF!),"")</f>
        <v>#REF!</v>
      </c>
      <c r="O34" s="273" t="e">
        <f>IF(AND(Riesgos!#REF!="Media",Riesgos!#REF!="Leve"),CONCATENATE("R9C",Riesgos!#REF!),"")</f>
        <v>#REF!</v>
      </c>
      <c r="P34" s="271" t="e">
        <f>IF(AND(Riesgos!#REF!="Media",Riesgos!#REF!="Menor"),CONCATENATE("R9C",Riesgos!#REF!),"")</f>
        <v>#REF!</v>
      </c>
      <c r="Q34" s="272" t="e">
        <f>IF(AND(Riesgos!#REF!="Media",Riesgos!#REF!="Menor"),CONCATENATE("R9C",Riesgos!#REF!),"")</f>
        <v>#REF!</v>
      </c>
      <c r="R34" s="272" t="e">
        <f>IF(AND(Riesgos!#REF!="Media",Riesgos!#REF!="Menor"),CONCATENATE("R9C",Riesgos!#REF!),"")</f>
        <v>#REF!</v>
      </c>
      <c r="S34" s="272" t="e">
        <f>IF(AND(Riesgos!#REF!="Media",Riesgos!#REF!="Menor"),CONCATENATE("R9C",Riesgos!#REF!),"")</f>
        <v>#REF!</v>
      </c>
      <c r="T34" s="272" t="e">
        <f>IF(AND(Riesgos!#REF!="Media",Riesgos!#REF!="Menor"),CONCATENATE("R9C",Riesgos!#REF!),"")</f>
        <v>#REF!</v>
      </c>
      <c r="U34" s="273" t="e">
        <f>IF(AND(Riesgos!#REF!="Media",Riesgos!#REF!="Menor"),CONCATENATE("R9C",Riesgos!#REF!),"")</f>
        <v>#REF!</v>
      </c>
      <c r="V34" s="271" t="e">
        <f>IF(AND(Riesgos!#REF!="Media",Riesgos!#REF!="Moderado"),CONCATENATE("R9C",Riesgos!#REF!),"")</f>
        <v>#REF!</v>
      </c>
      <c r="W34" s="272" t="e">
        <f>IF(AND(Riesgos!#REF!="Media",Riesgos!#REF!="Moderado"),CONCATENATE("R9C",Riesgos!#REF!),"")</f>
        <v>#REF!</v>
      </c>
      <c r="X34" s="272" t="e">
        <f>IF(AND(Riesgos!#REF!="Media",Riesgos!#REF!="Moderado"),CONCATENATE("R9C",Riesgos!#REF!),"")</f>
        <v>#REF!</v>
      </c>
      <c r="Y34" s="272" t="e">
        <f>IF(AND(Riesgos!#REF!="Media",Riesgos!#REF!="Moderado"),CONCATENATE("R9C",Riesgos!#REF!),"")</f>
        <v>#REF!</v>
      </c>
      <c r="Z34" s="272" t="e">
        <f>IF(AND(Riesgos!#REF!="Media",Riesgos!#REF!="Moderado"),CONCATENATE("R9C",Riesgos!#REF!),"")</f>
        <v>#REF!</v>
      </c>
      <c r="AA34" s="273" t="e">
        <f>IF(AND(Riesgos!#REF!="Media",Riesgos!#REF!="Moderado"),CONCATENATE("R9C",Riesgos!#REF!),"")</f>
        <v>#REF!</v>
      </c>
      <c r="AB34" s="256" t="e">
        <f>IF(AND(Riesgos!#REF!="Media",Riesgos!#REF!="Mayor"),CONCATENATE("R9C",Riesgos!#REF!),"")</f>
        <v>#REF!</v>
      </c>
      <c r="AC34" s="257" t="e">
        <f>IF(AND(Riesgos!#REF!="Media",Riesgos!#REF!="Mayor"),CONCATENATE("R9C",Riesgos!#REF!),"")</f>
        <v>#REF!</v>
      </c>
      <c r="AD34" s="257" t="e">
        <f>IF(AND(Riesgos!#REF!="Media",Riesgos!#REF!="Mayor"),CONCATENATE("R9C",Riesgos!#REF!),"")</f>
        <v>#REF!</v>
      </c>
      <c r="AE34" s="257" t="e">
        <f>IF(AND(Riesgos!#REF!="Media",Riesgos!#REF!="Mayor"),CONCATENATE("R9C",Riesgos!#REF!),"")</f>
        <v>#REF!</v>
      </c>
      <c r="AF34" s="257" t="e">
        <f>IF(AND(Riesgos!#REF!="Media",Riesgos!#REF!="Mayor"),CONCATENATE("R9C",Riesgos!#REF!),"")</f>
        <v>#REF!</v>
      </c>
      <c r="AG34" s="258" t="e">
        <f>IF(AND(Riesgos!#REF!="Media",Riesgos!#REF!="Mayor"),CONCATENATE("R9C",Riesgos!#REF!),"")</f>
        <v>#REF!</v>
      </c>
      <c r="AH34" s="259" t="e">
        <f>IF(AND(Riesgos!#REF!="Media",Riesgos!#REF!="Catastrófico"),CONCATENATE("R9C",Riesgos!#REF!),"")</f>
        <v>#REF!</v>
      </c>
      <c r="AI34" s="260" t="e">
        <f>IF(AND(Riesgos!#REF!="Media",Riesgos!#REF!="Catastrófico"),CONCATENATE("R9C",Riesgos!#REF!),"")</f>
        <v>#REF!</v>
      </c>
      <c r="AJ34" s="260" t="e">
        <f>IF(AND(Riesgos!#REF!="Media",Riesgos!#REF!="Catastrófico"),CONCATENATE("R9C",Riesgos!#REF!),"")</f>
        <v>#REF!</v>
      </c>
      <c r="AK34" s="260" t="e">
        <f>IF(AND(Riesgos!#REF!="Media",Riesgos!#REF!="Catastrófico"),CONCATENATE("R9C",Riesgos!#REF!),"")</f>
        <v>#REF!</v>
      </c>
      <c r="AL34" s="260" t="e">
        <f>IF(AND(Riesgos!#REF!="Media",Riesgos!#REF!="Catastrófico"),CONCATENATE("R9C",Riesgos!#REF!),"")</f>
        <v>#REF!</v>
      </c>
      <c r="AM34" s="261" t="e">
        <f>IF(AND(Riesgos!#REF!="Media",Riesgos!#REF!="Catastrófico"),CONCATENATE("R9C",Riesgos!#REF!),"")</f>
        <v>#REF!</v>
      </c>
      <c r="AN34" s="1"/>
      <c r="AO34" s="679"/>
      <c r="AP34" s="564"/>
      <c r="AQ34" s="564"/>
      <c r="AR34" s="564"/>
      <c r="AS34" s="564"/>
      <c r="AT34" s="680"/>
      <c r="AU34" s="1"/>
      <c r="AV34" s="1"/>
      <c r="AW34" s="1"/>
      <c r="AX34" s="1"/>
      <c r="AY34" s="1"/>
      <c r="AZ34" s="1"/>
      <c r="BA34" s="1"/>
      <c r="BB34" s="1"/>
      <c r="BC34" s="1"/>
      <c r="BD34" s="1"/>
      <c r="BE34" s="1"/>
      <c r="BF34" s="1"/>
      <c r="BG34" s="1"/>
      <c r="BH34" s="1"/>
      <c r="BI34" s="1"/>
    </row>
    <row r="35" spans="1:61" ht="15.75" customHeight="1">
      <c r="A35" s="1"/>
      <c r="B35" s="705"/>
      <c r="C35" s="564"/>
      <c r="D35" s="565"/>
      <c r="E35" s="671"/>
      <c r="F35" s="696"/>
      <c r="G35" s="696"/>
      <c r="H35" s="696"/>
      <c r="I35" s="684"/>
      <c r="J35" s="271" t="e">
        <f>IF(AND(Riesgos!#REF!="Media",Riesgos!#REF!="Leve"),CONCATENATE("R10C",Riesgos!#REF!),"")</f>
        <v>#REF!</v>
      </c>
      <c r="K35" s="272" t="e">
        <f>IF(AND(Riesgos!#REF!="Media",Riesgos!#REF!="Leve"),CONCATENATE("R10C",Riesgos!#REF!),"")</f>
        <v>#REF!</v>
      </c>
      <c r="L35" s="272" t="e">
        <f>IF(AND(Riesgos!#REF!="Media",Riesgos!#REF!="Leve"),CONCATENATE("R10C",Riesgos!#REF!),"")</f>
        <v>#REF!</v>
      </c>
      <c r="M35" s="272" t="e">
        <f>IF(AND(Riesgos!#REF!="Media",Riesgos!#REF!="Leve"),CONCATENATE("R10C",Riesgos!#REF!),"")</f>
        <v>#REF!</v>
      </c>
      <c r="N35" s="272" t="e">
        <f>IF(AND(Riesgos!#REF!="Media",Riesgos!#REF!="Leve"),CONCATENATE("R10C",Riesgos!#REF!),"")</f>
        <v>#REF!</v>
      </c>
      <c r="O35" s="273" t="e">
        <f>IF(AND(Riesgos!#REF!="Media",Riesgos!#REF!="Leve"),CONCATENATE("R10C",Riesgos!#REF!),"")</f>
        <v>#REF!</v>
      </c>
      <c r="P35" s="271" t="e">
        <f>IF(AND(Riesgos!#REF!="Media",Riesgos!#REF!="Menor"),CONCATENATE("R10C",Riesgos!#REF!),"")</f>
        <v>#REF!</v>
      </c>
      <c r="Q35" s="272" t="e">
        <f>IF(AND(Riesgos!#REF!="Media",Riesgos!#REF!="Menor"),CONCATENATE("R10C",Riesgos!#REF!),"")</f>
        <v>#REF!</v>
      </c>
      <c r="R35" s="272" t="e">
        <f>IF(AND(Riesgos!#REF!="Media",Riesgos!#REF!="Menor"),CONCATENATE("R10C",Riesgos!#REF!),"")</f>
        <v>#REF!</v>
      </c>
      <c r="S35" s="272" t="e">
        <f>IF(AND(Riesgos!#REF!="Media",Riesgos!#REF!="Menor"),CONCATENATE("R10C",Riesgos!#REF!),"")</f>
        <v>#REF!</v>
      </c>
      <c r="T35" s="272" t="e">
        <f>IF(AND(Riesgos!#REF!="Media",Riesgos!#REF!="Menor"),CONCATENATE("R10C",Riesgos!#REF!),"")</f>
        <v>#REF!</v>
      </c>
      <c r="U35" s="273" t="e">
        <f>IF(AND(Riesgos!#REF!="Media",Riesgos!#REF!="Menor"),CONCATENATE("R10C",Riesgos!#REF!),"")</f>
        <v>#REF!</v>
      </c>
      <c r="V35" s="271" t="e">
        <f>IF(AND(Riesgos!#REF!="Media",Riesgos!#REF!="Moderado"),CONCATENATE("R10C",Riesgos!#REF!),"")</f>
        <v>#REF!</v>
      </c>
      <c r="W35" s="272" t="e">
        <f>IF(AND(Riesgos!#REF!="Media",Riesgos!#REF!="Moderado"),CONCATENATE("R10C",Riesgos!#REF!),"")</f>
        <v>#REF!</v>
      </c>
      <c r="X35" s="272" t="e">
        <f>IF(AND(Riesgos!#REF!="Media",Riesgos!#REF!="Moderado"),CONCATENATE("R10C",Riesgos!#REF!),"")</f>
        <v>#REF!</v>
      </c>
      <c r="Y35" s="272" t="e">
        <f>IF(AND(Riesgos!#REF!="Media",Riesgos!#REF!="Moderado"),CONCATENATE("R10C",Riesgos!#REF!),"")</f>
        <v>#REF!</v>
      </c>
      <c r="Z35" s="272" t="e">
        <f>IF(AND(Riesgos!#REF!="Media",Riesgos!#REF!="Moderado"),CONCATENATE("R10C",Riesgos!#REF!),"")</f>
        <v>#REF!</v>
      </c>
      <c r="AA35" s="273" t="e">
        <f>IF(AND(Riesgos!#REF!="Media",Riesgos!#REF!="Moderado"),CONCATENATE("R10C",Riesgos!#REF!),"")</f>
        <v>#REF!</v>
      </c>
      <c r="AB35" s="262" t="e">
        <f>IF(AND(Riesgos!#REF!="Media",Riesgos!#REF!="Mayor"),CONCATENATE("R10C",Riesgos!#REF!),"")</f>
        <v>#REF!</v>
      </c>
      <c r="AC35" s="263" t="e">
        <f>IF(AND(Riesgos!#REF!="Media",Riesgos!#REF!="Mayor"),CONCATENATE("R10C",Riesgos!#REF!),"")</f>
        <v>#REF!</v>
      </c>
      <c r="AD35" s="263" t="e">
        <f>IF(AND(Riesgos!#REF!="Media",Riesgos!#REF!="Mayor"),CONCATENATE("R10C",Riesgos!#REF!),"")</f>
        <v>#REF!</v>
      </c>
      <c r="AE35" s="263" t="e">
        <f>IF(AND(Riesgos!#REF!="Media",Riesgos!#REF!="Mayor"),CONCATENATE("R10C",Riesgos!#REF!),"")</f>
        <v>#REF!</v>
      </c>
      <c r="AF35" s="263" t="e">
        <f>IF(AND(Riesgos!#REF!="Media",Riesgos!#REF!="Mayor"),CONCATENATE("R10C",Riesgos!#REF!),"")</f>
        <v>#REF!</v>
      </c>
      <c r="AG35" s="264" t="e">
        <f>IF(AND(Riesgos!#REF!="Media",Riesgos!#REF!="Mayor"),CONCATENATE("R10C",Riesgos!#REF!),"")</f>
        <v>#REF!</v>
      </c>
      <c r="AH35" s="265" t="e">
        <f>IF(AND(Riesgos!#REF!="Media",Riesgos!#REF!="Catastrófico"),CONCATENATE("R10C",Riesgos!#REF!),"")</f>
        <v>#REF!</v>
      </c>
      <c r="AI35" s="266" t="e">
        <f>IF(AND(Riesgos!#REF!="Media",Riesgos!#REF!="Catastrófico"),CONCATENATE("R10C",Riesgos!#REF!),"")</f>
        <v>#REF!</v>
      </c>
      <c r="AJ35" s="266" t="e">
        <f>IF(AND(Riesgos!#REF!="Media",Riesgos!#REF!="Catastrófico"),CONCATENATE("R10C",Riesgos!#REF!),"")</f>
        <v>#REF!</v>
      </c>
      <c r="AK35" s="266" t="e">
        <f>IF(AND(Riesgos!#REF!="Media",Riesgos!#REF!="Catastrófico"),CONCATENATE("R10C",Riesgos!#REF!),"")</f>
        <v>#REF!</v>
      </c>
      <c r="AL35" s="266" t="e">
        <f>IF(AND(Riesgos!#REF!="Media",Riesgos!#REF!="Catastrófico"),CONCATENATE("R10C",Riesgos!#REF!),"")</f>
        <v>#REF!</v>
      </c>
      <c r="AM35" s="267" t="e">
        <f>IF(AND(Riesgos!#REF!="Media",Riesgos!#REF!="Catastrófico"),CONCATENATE("R10C",Riesgos!#REF!),"")</f>
        <v>#REF!</v>
      </c>
      <c r="AN35" s="1"/>
      <c r="AO35" s="681"/>
      <c r="AP35" s="682"/>
      <c r="AQ35" s="682"/>
      <c r="AR35" s="682"/>
      <c r="AS35" s="682"/>
      <c r="AT35" s="683"/>
      <c r="AU35" s="1"/>
      <c r="AV35" s="1"/>
      <c r="AW35" s="1"/>
      <c r="AX35" s="1"/>
      <c r="AY35" s="1"/>
      <c r="AZ35" s="1"/>
      <c r="BA35" s="1"/>
      <c r="BB35" s="1"/>
      <c r="BC35" s="1"/>
      <c r="BD35" s="1"/>
      <c r="BE35" s="1"/>
      <c r="BF35" s="1"/>
      <c r="BG35" s="1"/>
      <c r="BH35" s="1"/>
      <c r="BI35" s="1"/>
    </row>
    <row r="36" spans="1:61" ht="15" customHeight="1">
      <c r="A36" s="1"/>
      <c r="B36" s="705"/>
      <c r="C36" s="564"/>
      <c r="D36" s="565"/>
      <c r="E36" s="713" t="s">
        <v>1048</v>
      </c>
      <c r="F36" s="695"/>
      <c r="G36" s="695"/>
      <c r="H36" s="695"/>
      <c r="I36" s="695"/>
      <c r="J36" s="277" t="e">
        <f>IF(AND(Riesgos!#REF!="Baja",Riesgos!#REF!="Leve"),CONCATENATE("R1C",Riesgos!#REF!),"")</f>
        <v>#REF!</v>
      </c>
      <c r="K36" s="278" t="e">
        <f>IF(AND(Riesgos!#REF!="Baja",Riesgos!#REF!="Leve"),CONCATENATE("R1C",Riesgos!#REF!),"")</f>
        <v>#REF!</v>
      </c>
      <c r="L36" s="278" t="e">
        <f>IF(AND(Riesgos!#REF!="Baja",Riesgos!#REF!="Leve"),CONCATENATE("R1C",Riesgos!#REF!),"")</f>
        <v>#REF!</v>
      </c>
      <c r="M36" s="278" t="e">
        <f>IF(AND(Riesgos!#REF!="Baja",Riesgos!#REF!="Leve"),CONCATENATE("R1C",Riesgos!#REF!),"")</f>
        <v>#REF!</v>
      </c>
      <c r="N36" s="278" t="e">
        <f>IF(AND(Riesgos!#REF!="Baja",Riesgos!#REF!="Leve"),CONCATENATE("R1C",Riesgos!#REF!),"")</f>
        <v>#REF!</v>
      </c>
      <c r="O36" s="279" t="e">
        <f>IF(AND(Riesgos!#REF!="Baja",Riesgos!#REF!="Leve"),CONCATENATE("R1C",Riesgos!#REF!),"")</f>
        <v>#REF!</v>
      </c>
      <c r="P36" s="268" t="e">
        <f>IF(AND(Riesgos!#REF!="Baja",Riesgos!#REF!="Menor"),CONCATENATE("R1C",Riesgos!#REF!),"")</f>
        <v>#REF!</v>
      </c>
      <c r="Q36" s="269" t="e">
        <f>IF(AND(Riesgos!#REF!="Baja",Riesgos!#REF!="Menor"),CONCATENATE("R1C",Riesgos!#REF!),"")</f>
        <v>#REF!</v>
      </c>
      <c r="R36" s="269" t="e">
        <f>IF(AND(Riesgos!#REF!="Baja",Riesgos!#REF!="Menor"),CONCATENATE("R1C",Riesgos!#REF!),"")</f>
        <v>#REF!</v>
      </c>
      <c r="S36" s="269" t="e">
        <f>IF(AND(Riesgos!#REF!="Baja",Riesgos!#REF!="Menor"),CONCATENATE("R1C",Riesgos!#REF!),"")</f>
        <v>#REF!</v>
      </c>
      <c r="T36" s="269" t="e">
        <f>IF(AND(Riesgos!#REF!="Baja",Riesgos!#REF!="Menor"),CONCATENATE("R1C",Riesgos!#REF!),"")</f>
        <v>#REF!</v>
      </c>
      <c r="U36" s="270" t="e">
        <f>IF(AND(Riesgos!#REF!="Baja",Riesgos!#REF!="Menor"),CONCATENATE("R1C",Riesgos!#REF!),"")</f>
        <v>#REF!</v>
      </c>
      <c r="V36" s="268" t="e">
        <f>IF(AND(Riesgos!#REF!="Baja",Riesgos!#REF!="Moderado"),CONCATENATE("R1C",Riesgos!#REF!),"")</f>
        <v>#REF!</v>
      </c>
      <c r="W36" s="269" t="e">
        <f>IF(AND(Riesgos!#REF!="Baja",Riesgos!#REF!="Moderado"),CONCATENATE("R1C",Riesgos!#REF!),"")</f>
        <v>#REF!</v>
      </c>
      <c r="X36" s="269" t="e">
        <f>IF(AND(Riesgos!#REF!="Baja",Riesgos!#REF!="Moderado"),CONCATENATE("R1C",Riesgos!#REF!),"")</f>
        <v>#REF!</v>
      </c>
      <c r="Y36" s="269" t="e">
        <f>IF(AND(Riesgos!#REF!="Baja",Riesgos!#REF!="Moderado"),CONCATENATE("R1C",Riesgos!#REF!),"")</f>
        <v>#REF!</v>
      </c>
      <c r="Z36" s="269" t="e">
        <f>IF(AND(Riesgos!#REF!="Baja",Riesgos!#REF!="Moderado"),CONCATENATE("R1C",Riesgos!#REF!),"")</f>
        <v>#REF!</v>
      </c>
      <c r="AA36" s="270" t="e">
        <f>IF(AND(Riesgos!#REF!="Baja",Riesgos!#REF!="Moderado"),CONCATENATE("R1C",Riesgos!#REF!),"")</f>
        <v>#REF!</v>
      </c>
      <c r="AB36" s="250" t="e">
        <f>IF(AND(Riesgos!#REF!="Baja",Riesgos!#REF!="Mayor"),CONCATENATE("R1C",Riesgos!#REF!),"")</f>
        <v>#REF!</v>
      </c>
      <c r="AC36" s="251" t="e">
        <f>IF(AND(Riesgos!#REF!="Baja",Riesgos!#REF!="Mayor"),CONCATENATE("R1C",Riesgos!#REF!),"")</f>
        <v>#REF!</v>
      </c>
      <c r="AD36" s="251" t="e">
        <f>IF(AND(Riesgos!#REF!="Baja",Riesgos!#REF!="Mayor"),CONCATENATE("R1C",Riesgos!#REF!),"")</f>
        <v>#REF!</v>
      </c>
      <c r="AE36" s="251" t="e">
        <f>IF(AND(Riesgos!#REF!="Baja",Riesgos!#REF!="Mayor"),CONCATENATE("R1C",Riesgos!#REF!),"")</f>
        <v>#REF!</v>
      </c>
      <c r="AF36" s="251" t="e">
        <f>IF(AND(Riesgos!#REF!="Baja",Riesgos!#REF!="Mayor"),CONCATENATE("R1C",Riesgos!#REF!),"")</f>
        <v>#REF!</v>
      </c>
      <c r="AG36" s="252" t="e">
        <f>IF(AND(Riesgos!#REF!="Baja",Riesgos!#REF!="Mayor"),CONCATENATE("R1C",Riesgos!#REF!),"")</f>
        <v>#REF!</v>
      </c>
      <c r="AH36" s="253" t="e">
        <f>IF(AND(Riesgos!#REF!="Baja",Riesgos!#REF!="Catastrófico"),CONCATENATE("R1C",Riesgos!#REF!),"")</f>
        <v>#REF!</v>
      </c>
      <c r="AI36" s="254" t="e">
        <f>IF(AND(Riesgos!#REF!="Baja",Riesgos!#REF!="Catastrófico"),CONCATENATE("R1C",Riesgos!#REF!),"")</f>
        <v>#REF!</v>
      </c>
      <c r="AJ36" s="254" t="e">
        <f>IF(AND(Riesgos!#REF!="Baja",Riesgos!#REF!="Catastrófico"),CONCATENATE("R1C",Riesgos!#REF!),"")</f>
        <v>#REF!</v>
      </c>
      <c r="AK36" s="254" t="e">
        <f>IF(AND(Riesgos!#REF!="Baja",Riesgos!#REF!="Catastrófico"),CONCATENATE("R1C",Riesgos!#REF!),"")</f>
        <v>#REF!</v>
      </c>
      <c r="AL36" s="254" t="e">
        <f>IF(AND(Riesgos!#REF!="Baja",Riesgos!#REF!="Catastrófico"),CONCATENATE("R1C",Riesgos!#REF!),"")</f>
        <v>#REF!</v>
      </c>
      <c r="AM36" s="255" t="e">
        <f>IF(AND(Riesgos!#REF!="Baja",Riesgos!#REF!="Catastrófico"),CONCATENATE("R1C",Riesgos!#REF!),"")</f>
        <v>#REF!</v>
      </c>
      <c r="AN36" s="1"/>
      <c r="AO36" s="712" t="s">
        <v>1034</v>
      </c>
      <c r="AP36" s="677"/>
      <c r="AQ36" s="677"/>
      <c r="AR36" s="677"/>
      <c r="AS36" s="677"/>
      <c r="AT36" s="678"/>
      <c r="AU36" s="1"/>
      <c r="AV36" s="1"/>
      <c r="AW36" s="1"/>
      <c r="AX36" s="1"/>
      <c r="AY36" s="1"/>
      <c r="AZ36" s="1"/>
      <c r="BA36" s="1"/>
      <c r="BB36" s="1"/>
      <c r="BC36" s="1"/>
      <c r="BD36" s="1"/>
      <c r="BE36" s="1"/>
      <c r="BF36" s="1"/>
      <c r="BG36" s="1"/>
      <c r="BH36" s="1"/>
      <c r="BI36" s="1"/>
    </row>
    <row r="37" spans="1:61" ht="15" customHeight="1">
      <c r="A37" s="1"/>
      <c r="B37" s="705"/>
      <c r="C37" s="564"/>
      <c r="D37" s="565"/>
      <c r="E37" s="576"/>
      <c r="F37" s="564"/>
      <c r="G37" s="564"/>
      <c r="H37" s="564"/>
      <c r="I37" s="564"/>
      <c r="J37" s="280" t="e">
        <f>IF(AND(Riesgos!#REF!="Baja",Riesgos!#REF!="Leve"),CONCATENATE("R2C",Riesgos!#REF!),"")</f>
        <v>#REF!</v>
      </c>
      <c r="K37" s="281" t="e">
        <f>IF(AND(Riesgos!#REF!="Baja",Riesgos!#REF!="Leve"),CONCATENATE("R2C",Riesgos!#REF!),"")</f>
        <v>#REF!</v>
      </c>
      <c r="L37" s="281" t="e">
        <f>IF(AND(Riesgos!#REF!="Baja",Riesgos!#REF!="Leve"),CONCATENATE("R2C",Riesgos!#REF!),"")</f>
        <v>#REF!</v>
      </c>
      <c r="M37" s="281" t="e">
        <f>IF(AND(Riesgos!#REF!="Baja",Riesgos!#REF!="Leve"),CONCATENATE("R2C",Riesgos!#REF!),"")</f>
        <v>#REF!</v>
      </c>
      <c r="N37" s="281" t="e">
        <f>IF(AND(Riesgos!#REF!="Baja",Riesgos!#REF!="Leve"),CONCATENATE("R2C",Riesgos!#REF!),"")</f>
        <v>#REF!</v>
      </c>
      <c r="O37" s="282" t="e">
        <f>IF(AND(Riesgos!#REF!="Baja",Riesgos!#REF!="Leve"),CONCATENATE("R2C",Riesgos!#REF!),"")</f>
        <v>#REF!</v>
      </c>
      <c r="P37" s="271" t="e">
        <f>IF(AND(Riesgos!#REF!="Baja",Riesgos!#REF!="Menor"),CONCATENATE("R2C",Riesgos!#REF!),"")</f>
        <v>#REF!</v>
      </c>
      <c r="Q37" s="272" t="e">
        <f>IF(AND(Riesgos!#REF!="Baja",Riesgos!#REF!="Menor"),CONCATENATE("R2C",Riesgos!#REF!),"")</f>
        <v>#REF!</v>
      </c>
      <c r="R37" s="272" t="e">
        <f>IF(AND(Riesgos!#REF!="Baja",Riesgos!#REF!="Menor"),CONCATENATE("R2C",Riesgos!#REF!),"")</f>
        <v>#REF!</v>
      </c>
      <c r="S37" s="272" t="e">
        <f>IF(AND(Riesgos!#REF!="Baja",Riesgos!#REF!="Menor"),CONCATENATE("R2C",Riesgos!#REF!),"")</f>
        <v>#REF!</v>
      </c>
      <c r="T37" s="272" t="e">
        <f>IF(AND(Riesgos!#REF!="Baja",Riesgos!#REF!="Menor"),CONCATENATE("R2C",Riesgos!#REF!),"")</f>
        <v>#REF!</v>
      </c>
      <c r="U37" s="273" t="e">
        <f>IF(AND(Riesgos!#REF!="Baja",Riesgos!#REF!="Menor"),CONCATENATE("R2C",Riesgos!#REF!),"")</f>
        <v>#REF!</v>
      </c>
      <c r="V37" s="271" t="e">
        <f>IF(AND(Riesgos!#REF!="Baja",Riesgos!#REF!="Moderado"),CONCATENATE("R2C",Riesgos!#REF!),"")</f>
        <v>#REF!</v>
      </c>
      <c r="W37" s="272" t="e">
        <f>IF(AND(Riesgos!#REF!="Baja",Riesgos!#REF!="Moderado"),CONCATENATE("R2C",Riesgos!#REF!),"")</f>
        <v>#REF!</v>
      </c>
      <c r="X37" s="272" t="e">
        <f>IF(AND(Riesgos!#REF!="Baja",Riesgos!#REF!="Moderado"),CONCATENATE("R2C",Riesgos!#REF!),"")</f>
        <v>#REF!</v>
      </c>
      <c r="Y37" s="272" t="e">
        <f>IF(AND(Riesgos!#REF!="Baja",Riesgos!#REF!="Moderado"),CONCATENATE("R2C",Riesgos!#REF!),"")</f>
        <v>#REF!</v>
      </c>
      <c r="Z37" s="272" t="e">
        <f>IF(AND(Riesgos!#REF!="Baja",Riesgos!#REF!="Moderado"),CONCATENATE("R2C",Riesgos!#REF!),"")</f>
        <v>#REF!</v>
      </c>
      <c r="AA37" s="273" t="e">
        <f>IF(AND(Riesgos!#REF!="Baja",Riesgos!#REF!="Moderado"),CONCATENATE("R2C",Riesgos!#REF!),"")</f>
        <v>#REF!</v>
      </c>
      <c r="AB37" s="256" t="e">
        <f>IF(AND(Riesgos!#REF!="Baja",Riesgos!#REF!="Mayor"),CONCATENATE("R2C",Riesgos!#REF!),"")</f>
        <v>#REF!</v>
      </c>
      <c r="AC37" s="257" t="e">
        <f>IF(AND(Riesgos!#REF!="Baja",Riesgos!#REF!="Mayor"),CONCATENATE("R2C",Riesgos!#REF!),"")</f>
        <v>#REF!</v>
      </c>
      <c r="AD37" s="257" t="e">
        <f>IF(AND(Riesgos!#REF!="Baja",Riesgos!#REF!="Mayor"),CONCATENATE("R2C",Riesgos!#REF!),"")</f>
        <v>#REF!</v>
      </c>
      <c r="AE37" s="257" t="e">
        <f>IF(AND(Riesgos!#REF!="Baja",Riesgos!#REF!="Mayor"),CONCATENATE("R2C",Riesgos!#REF!),"")</f>
        <v>#REF!</v>
      </c>
      <c r="AF37" s="257" t="e">
        <f>IF(AND(Riesgos!#REF!="Baja",Riesgos!#REF!="Mayor"),CONCATENATE("R2C",Riesgos!#REF!),"")</f>
        <v>#REF!</v>
      </c>
      <c r="AG37" s="258" t="e">
        <f>IF(AND(Riesgos!#REF!="Baja",Riesgos!#REF!="Mayor"),CONCATENATE("R2C",Riesgos!#REF!),"")</f>
        <v>#REF!</v>
      </c>
      <c r="AH37" s="259" t="e">
        <f>IF(AND(Riesgos!#REF!="Baja",Riesgos!#REF!="Catastrófico"),CONCATENATE("R2C",Riesgos!#REF!),"")</f>
        <v>#REF!</v>
      </c>
      <c r="AI37" s="260" t="e">
        <f>IF(AND(Riesgos!#REF!="Baja",Riesgos!#REF!="Catastrófico"),CONCATENATE("R2C",Riesgos!#REF!),"")</f>
        <v>#REF!</v>
      </c>
      <c r="AJ37" s="260" t="e">
        <f>IF(AND(Riesgos!#REF!="Baja",Riesgos!#REF!="Catastrófico"),CONCATENATE("R2C",Riesgos!#REF!),"")</f>
        <v>#REF!</v>
      </c>
      <c r="AK37" s="260" t="e">
        <f>IF(AND(Riesgos!#REF!="Baja",Riesgos!#REF!="Catastrófico"),CONCATENATE("R2C",Riesgos!#REF!),"")</f>
        <v>#REF!</v>
      </c>
      <c r="AL37" s="260" t="e">
        <f>IF(AND(Riesgos!#REF!="Baja",Riesgos!#REF!="Catastrófico"),CONCATENATE("R2C",Riesgos!#REF!),"")</f>
        <v>#REF!</v>
      </c>
      <c r="AM37" s="261" t="e">
        <f>IF(AND(Riesgos!#REF!="Baja",Riesgos!#REF!="Catastrófico"),CONCATENATE("R2C",Riesgos!#REF!),"")</f>
        <v>#REF!</v>
      </c>
      <c r="AN37" s="1"/>
      <c r="AO37" s="679"/>
      <c r="AP37" s="564"/>
      <c r="AQ37" s="564"/>
      <c r="AR37" s="564"/>
      <c r="AS37" s="564"/>
      <c r="AT37" s="680"/>
      <c r="AU37" s="1"/>
      <c r="AV37" s="1"/>
      <c r="AW37" s="1"/>
      <c r="AX37" s="1"/>
      <c r="AY37" s="1"/>
      <c r="AZ37" s="1"/>
      <c r="BA37" s="1"/>
      <c r="BB37" s="1"/>
      <c r="BC37" s="1"/>
      <c r="BD37" s="1"/>
      <c r="BE37" s="1"/>
      <c r="BF37" s="1"/>
      <c r="BG37" s="1"/>
      <c r="BH37" s="1"/>
      <c r="BI37" s="1"/>
    </row>
    <row r="38" spans="1:61" ht="15" customHeight="1">
      <c r="A38" s="1"/>
      <c r="B38" s="705"/>
      <c r="C38" s="564"/>
      <c r="D38" s="565"/>
      <c r="E38" s="576"/>
      <c r="F38" s="564"/>
      <c r="G38" s="564"/>
      <c r="H38" s="564"/>
      <c r="I38" s="564"/>
      <c r="J38" s="280" t="e">
        <f>IF(AND(Riesgos!#REF!="Baja",Riesgos!#REF!="Leve"),CONCATENATE("R3C",Riesgos!#REF!),"")</f>
        <v>#REF!</v>
      </c>
      <c r="K38" s="281" t="e">
        <f>IF(AND(Riesgos!#REF!="Baja",Riesgos!#REF!="Leve"),CONCATENATE("R3C",Riesgos!#REF!),"")</f>
        <v>#REF!</v>
      </c>
      <c r="L38" s="281" t="e">
        <f>IF(AND(Riesgos!#REF!="Baja",Riesgos!#REF!="Leve"),CONCATENATE("R3C",Riesgos!#REF!),"")</f>
        <v>#REF!</v>
      </c>
      <c r="M38" s="281" t="e">
        <f>IF(AND(Riesgos!#REF!="Baja",Riesgos!#REF!="Leve"),CONCATENATE("R3C",Riesgos!#REF!),"")</f>
        <v>#REF!</v>
      </c>
      <c r="N38" s="281" t="e">
        <f>IF(AND(Riesgos!#REF!="Baja",Riesgos!#REF!="Leve"),CONCATENATE("R3C",Riesgos!#REF!),"")</f>
        <v>#REF!</v>
      </c>
      <c r="O38" s="282" t="e">
        <f>IF(AND(Riesgos!#REF!="Baja",Riesgos!#REF!="Leve"),CONCATENATE("R3C",Riesgos!#REF!),"")</f>
        <v>#REF!</v>
      </c>
      <c r="P38" s="271" t="e">
        <f>IF(AND(Riesgos!#REF!="Baja",Riesgos!#REF!="Menor"),CONCATENATE("R3C",Riesgos!#REF!),"")</f>
        <v>#REF!</v>
      </c>
      <c r="Q38" s="272" t="e">
        <f>IF(AND(Riesgos!#REF!="Baja",Riesgos!#REF!="Menor"),CONCATENATE("R3C",Riesgos!#REF!),"")</f>
        <v>#REF!</v>
      </c>
      <c r="R38" s="272" t="e">
        <f>IF(AND(Riesgos!#REF!="Baja",Riesgos!#REF!="Menor"),CONCATENATE("R3C",Riesgos!#REF!),"")</f>
        <v>#REF!</v>
      </c>
      <c r="S38" s="272" t="e">
        <f>IF(AND(Riesgos!#REF!="Baja",Riesgos!#REF!="Menor"),CONCATENATE("R3C",Riesgos!#REF!),"")</f>
        <v>#REF!</v>
      </c>
      <c r="T38" s="272" t="e">
        <f>IF(AND(Riesgos!#REF!="Baja",Riesgos!#REF!="Menor"),CONCATENATE("R3C",Riesgos!#REF!),"")</f>
        <v>#REF!</v>
      </c>
      <c r="U38" s="273" t="e">
        <f>IF(AND(Riesgos!#REF!="Baja",Riesgos!#REF!="Menor"),CONCATENATE("R3C",Riesgos!#REF!),"")</f>
        <v>#REF!</v>
      </c>
      <c r="V38" s="271" t="e">
        <f>IF(AND(Riesgos!#REF!="Baja",Riesgos!#REF!="Moderado"),CONCATENATE("R3C",Riesgos!#REF!),"")</f>
        <v>#REF!</v>
      </c>
      <c r="W38" s="272" t="e">
        <f>IF(AND(Riesgos!#REF!="Baja",Riesgos!#REF!="Moderado"),CONCATENATE("R3C",Riesgos!#REF!),"")</f>
        <v>#REF!</v>
      </c>
      <c r="X38" s="272" t="e">
        <f>IF(AND(Riesgos!#REF!="Baja",Riesgos!#REF!="Moderado"),CONCATENATE("R3C",Riesgos!#REF!),"")</f>
        <v>#REF!</v>
      </c>
      <c r="Y38" s="272" t="e">
        <f>IF(AND(Riesgos!#REF!="Baja",Riesgos!#REF!="Moderado"),CONCATENATE("R3C",Riesgos!#REF!),"")</f>
        <v>#REF!</v>
      </c>
      <c r="Z38" s="272" t="e">
        <f>IF(AND(Riesgos!#REF!="Baja",Riesgos!#REF!="Moderado"),CONCATENATE("R3C",Riesgos!#REF!),"")</f>
        <v>#REF!</v>
      </c>
      <c r="AA38" s="273" t="e">
        <f>IF(AND(Riesgos!#REF!="Baja",Riesgos!#REF!="Moderado"),CONCATENATE("R3C",Riesgos!#REF!),"")</f>
        <v>#REF!</v>
      </c>
      <c r="AB38" s="256" t="e">
        <f>IF(AND(Riesgos!#REF!="Baja",Riesgos!#REF!="Mayor"),CONCATENATE("R3C",Riesgos!#REF!),"")</f>
        <v>#REF!</v>
      </c>
      <c r="AC38" s="257" t="e">
        <f>IF(AND(Riesgos!#REF!="Baja",Riesgos!#REF!="Mayor"),CONCATENATE("R3C",Riesgos!#REF!),"")</f>
        <v>#REF!</v>
      </c>
      <c r="AD38" s="257" t="e">
        <f>IF(AND(Riesgos!#REF!="Baja",Riesgos!#REF!="Mayor"),CONCATENATE("R3C",Riesgos!#REF!),"")</f>
        <v>#REF!</v>
      </c>
      <c r="AE38" s="257" t="e">
        <f>IF(AND(Riesgos!#REF!="Baja",Riesgos!#REF!="Mayor"),CONCATENATE("R3C",Riesgos!#REF!),"")</f>
        <v>#REF!</v>
      </c>
      <c r="AF38" s="257" t="e">
        <f>IF(AND(Riesgos!#REF!="Baja",Riesgos!#REF!="Mayor"),CONCATENATE("R3C",Riesgos!#REF!),"")</f>
        <v>#REF!</v>
      </c>
      <c r="AG38" s="258" t="e">
        <f>IF(AND(Riesgos!#REF!="Baja",Riesgos!#REF!="Mayor"),CONCATENATE("R3C",Riesgos!#REF!),"")</f>
        <v>#REF!</v>
      </c>
      <c r="AH38" s="259" t="e">
        <f>IF(AND(Riesgos!#REF!="Baja",Riesgos!#REF!="Catastrófico"),CONCATENATE("R3C",Riesgos!#REF!),"")</f>
        <v>#REF!</v>
      </c>
      <c r="AI38" s="260" t="e">
        <f>IF(AND(Riesgos!#REF!="Baja",Riesgos!#REF!="Catastrófico"),CONCATENATE("R3C",Riesgos!#REF!),"")</f>
        <v>#REF!</v>
      </c>
      <c r="AJ38" s="260" t="e">
        <f>IF(AND(Riesgos!#REF!="Baja",Riesgos!#REF!="Catastrófico"),CONCATENATE("R3C",Riesgos!#REF!),"")</f>
        <v>#REF!</v>
      </c>
      <c r="AK38" s="260" t="e">
        <f>IF(AND(Riesgos!#REF!="Baja",Riesgos!#REF!="Catastrófico"),CONCATENATE("R3C",Riesgos!#REF!),"")</f>
        <v>#REF!</v>
      </c>
      <c r="AL38" s="260" t="e">
        <f>IF(AND(Riesgos!#REF!="Baja",Riesgos!#REF!="Catastrófico"),CONCATENATE("R3C",Riesgos!#REF!),"")</f>
        <v>#REF!</v>
      </c>
      <c r="AM38" s="261" t="e">
        <f>IF(AND(Riesgos!#REF!="Baja",Riesgos!#REF!="Catastrófico"),CONCATENATE("R3C",Riesgos!#REF!),"")</f>
        <v>#REF!</v>
      </c>
      <c r="AN38" s="1"/>
      <c r="AO38" s="679"/>
      <c r="AP38" s="564"/>
      <c r="AQ38" s="564"/>
      <c r="AR38" s="564"/>
      <c r="AS38" s="564"/>
      <c r="AT38" s="680"/>
      <c r="AU38" s="1"/>
      <c r="AV38" s="1"/>
      <c r="AW38" s="1"/>
      <c r="AX38" s="1"/>
      <c r="AY38" s="1"/>
      <c r="AZ38" s="1"/>
      <c r="BA38" s="1"/>
      <c r="BB38" s="1"/>
      <c r="BC38" s="1"/>
      <c r="BD38" s="1"/>
      <c r="BE38" s="1"/>
      <c r="BF38" s="1"/>
      <c r="BG38" s="1"/>
      <c r="BH38" s="1"/>
      <c r="BI38" s="1"/>
    </row>
    <row r="39" spans="1:61" ht="15" customHeight="1">
      <c r="A39" s="1"/>
      <c r="B39" s="705"/>
      <c r="C39" s="564"/>
      <c r="D39" s="565"/>
      <c r="E39" s="576"/>
      <c r="F39" s="564"/>
      <c r="G39" s="564"/>
      <c r="H39" s="564"/>
      <c r="I39" s="564"/>
      <c r="J39" s="280" t="e">
        <f>IF(AND(Riesgos!#REF!="Baja",Riesgos!#REF!="Leve"),CONCATENATE("R4C",Riesgos!#REF!),"")</f>
        <v>#REF!</v>
      </c>
      <c r="K39" s="281" t="e">
        <f>IF(AND(Riesgos!#REF!="Baja",Riesgos!#REF!="Leve"),CONCATENATE("R4C",Riesgos!#REF!),"")</f>
        <v>#REF!</v>
      </c>
      <c r="L39" s="281" t="e">
        <f>IF(AND(Riesgos!#REF!="Baja",Riesgos!#REF!="Leve"),CONCATENATE("R4C",Riesgos!#REF!),"")</f>
        <v>#REF!</v>
      </c>
      <c r="M39" s="281" t="e">
        <f>IF(AND(Riesgos!#REF!="Baja",Riesgos!#REF!="Leve"),CONCATENATE("R4C",Riesgos!#REF!),"")</f>
        <v>#REF!</v>
      </c>
      <c r="N39" s="281" t="e">
        <f>IF(AND(Riesgos!#REF!="Baja",Riesgos!#REF!="Leve"),CONCATENATE("R4C",Riesgos!#REF!),"")</f>
        <v>#REF!</v>
      </c>
      <c r="O39" s="282" t="e">
        <f>IF(AND(Riesgos!#REF!="Baja",Riesgos!#REF!="Leve"),CONCATENATE("R4C",Riesgos!#REF!),"")</f>
        <v>#REF!</v>
      </c>
      <c r="P39" s="271" t="e">
        <f>IF(AND(Riesgos!#REF!="Baja",Riesgos!#REF!="Menor"),CONCATENATE("R4C",Riesgos!#REF!),"")</f>
        <v>#REF!</v>
      </c>
      <c r="Q39" s="272" t="e">
        <f>IF(AND(Riesgos!#REF!="Baja",Riesgos!#REF!="Menor"),CONCATENATE("R4C",Riesgos!#REF!),"")</f>
        <v>#REF!</v>
      </c>
      <c r="R39" s="272" t="e">
        <f>IF(AND(Riesgos!#REF!="Baja",Riesgos!#REF!="Menor"),CONCATENATE("R4C",Riesgos!#REF!),"")</f>
        <v>#REF!</v>
      </c>
      <c r="S39" s="272" t="e">
        <f>IF(AND(Riesgos!#REF!="Baja",Riesgos!#REF!="Menor"),CONCATENATE("R4C",Riesgos!#REF!),"")</f>
        <v>#REF!</v>
      </c>
      <c r="T39" s="272" t="e">
        <f>IF(AND(Riesgos!#REF!="Baja",Riesgos!#REF!="Menor"),CONCATENATE("R4C",Riesgos!#REF!),"")</f>
        <v>#REF!</v>
      </c>
      <c r="U39" s="273" t="e">
        <f>IF(AND(Riesgos!#REF!="Baja",Riesgos!#REF!="Menor"),CONCATENATE("R4C",Riesgos!#REF!),"")</f>
        <v>#REF!</v>
      </c>
      <c r="V39" s="271" t="e">
        <f>IF(AND(Riesgos!#REF!="Baja",Riesgos!#REF!="Moderado"),CONCATENATE("R4C",Riesgos!#REF!),"")</f>
        <v>#REF!</v>
      </c>
      <c r="W39" s="272" t="e">
        <f>IF(AND(Riesgos!#REF!="Baja",Riesgos!#REF!="Moderado"),CONCATENATE("R4C",Riesgos!#REF!),"")</f>
        <v>#REF!</v>
      </c>
      <c r="X39" s="272" t="e">
        <f>IF(AND(Riesgos!#REF!="Baja",Riesgos!#REF!="Moderado"),CONCATENATE("R4C",Riesgos!#REF!),"")</f>
        <v>#REF!</v>
      </c>
      <c r="Y39" s="272" t="e">
        <f>IF(AND(Riesgos!#REF!="Baja",Riesgos!#REF!="Moderado"),CONCATENATE("R4C",Riesgos!#REF!),"")</f>
        <v>#REF!</v>
      </c>
      <c r="Z39" s="272" t="e">
        <f>IF(AND(Riesgos!#REF!="Baja",Riesgos!#REF!="Moderado"),CONCATENATE("R4C",Riesgos!#REF!),"")</f>
        <v>#REF!</v>
      </c>
      <c r="AA39" s="273" t="e">
        <f>IF(AND(Riesgos!#REF!="Baja",Riesgos!#REF!="Moderado"),CONCATENATE("R4C",Riesgos!#REF!),"")</f>
        <v>#REF!</v>
      </c>
      <c r="AB39" s="256" t="e">
        <f>IF(AND(Riesgos!#REF!="Baja",Riesgos!#REF!="Mayor"),CONCATENATE("R4C",Riesgos!#REF!),"")</f>
        <v>#REF!</v>
      </c>
      <c r="AC39" s="257" t="e">
        <f>IF(AND(Riesgos!#REF!="Baja",Riesgos!#REF!="Mayor"),CONCATENATE("R4C",Riesgos!#REF!),"")</f>
        <v>#REF!</v>
      </c>
      <c r="AD39" s="257" t="e">
        <f>IF(AND(Riesgos!#REF!="Baja",Riesgos!#REF!="Mayor"),CONCATENATE("R4C",Riesgos!#REF!),"")</f>
        <v>#REF!</v>
      </c>
      <c r="AE39" s="257" t="e">
        <f>IF(AND(Riesgos!#REF!="Baja",Riesgos!#REF!="Mayor"),CONCATENATE("R4C",Riesgos!#REF!),"")</f>
        <v>#REF!</v>
      </c>
      <c r="AF39" s="257" t="e">
        <f>IF(AND(Riesgos!#REF!="Baja",Riesgos!#REF!="Mayor"),CONCATENATE("R4C",Riesgos!#REF!),"")</f>
        <v>#REF!</v>
      </c>
      <c r="AG39" s="258" t="e">
        <f>IF(AND(Riesgos!#REF!="Baja",Riesgos!#REF!="Mayor"),CONCATENATE("R4C",Riesgos!#REF!),"")</f>
        <v>#REF!</v>
      </c>
      <c r="AH39" s="259" t="e">
        <f>IF(AND(Riesgos!#REF!="Baja",Riesgos!#REF!="Catastrófico"),CONCATENATE("R4C",Riesgos!#REF!),"")</f>
        <v>#REF!</v>
      </c>
      <c r="AI39" s="260" t="e">
        <f>IF(AND(Riesgos!#REF!="Baja",Riesgos!#REF!="Catastrófico"),CONCATENATE("R4C",Riesgos!#REF!),"")</f>
        <v>#REF!</v>
      </c>
      <c r="AJ39" s="260" t="e">
        <f>IF(AND(Riesgos!#REF!="Baja",Riesgos!#REF!="Catastrófico"),CONCATENATE("R4C",Riesgos!#REF!),"")</f>
        <v>#REF!</v>
      </c>
      <c r="AK39" s="260" t="e">
        <f>IF(AND(Riesgos!#REF!="Baja",Riesgos!#REF!="Catastrófico"),CONCATENATE("R4C",Riesgos!#REF!),"")</f>
        <v>#REF!</v>
      </c>
      <c r="AL39" s="260" t="e">
        <f>IF(AND(Riesgos!#REF!="Baja",Riesgos!#REF!="Catastrófico"),CONCATENATE("R4C",Riesgos!#REF!),"")</f>
        <v>#REF!</v>
      </c>
      <c r="AM39" s="261" t="e">
        <f>IF(AND(Riesgos!#REF!="Baja",Riesgos!#REF!="Catastrófico"),CONCATENATE("R4C",Riesgos!#REF!),"")</f>
        <v>#REF!</v>
      </c>
      <c r="AN39" s="1"/>
      <c r="AO39" s="679"/>
      <c r="AP39" s="564"/>
      <c r="AQ39" s="564"/>
      <c r="AR39" s="564"/>
      <c r="AS39" s="564"/>
      <c r="AT39" s="680"/>
      <c r="AU39" s="1"/>
      <c r="AV39" s="1"/>
      <c r="AW39" s="1"/>
      <c r="AX39" s="1"/>
      <c r="AY39" s="1"/>
      <c r="AZ39" s="1"/>
      <c r="BA39" s="1"/>
      <c r="BB39" s="1"/>
      <c r="BC39" s="1"/>
      <c r="BD39" s="1"/>
      <c r="BE39" s="1"/>
      <c r="BF39" s="1"/>
      <c r="BG39" s="1"/>
      <c r="BH39" s="1"/>
      <c r="BI39" s="1"/>
    </row>
    <row r="40" spans="1:61" ht="15" customHeight="1">
      <c r="A40" s="1"/>
      <c r="B40" s="705"/>
      <c r="C40" s="564"/>
      <c r="D40" s="565"/>
      <c r="E40" s="576"/>
      <c r="F40" s="564"/>
      <c r="G40" s="564"/>
      <c r="H40" s="564"/>
      <c r="I40" s="564"/>
      <c r="J40" s="280" t="e">
        <f>IF(AND(Riesgos!#REF!="Baja",Riesgos!#REF!="Leve"),CONCATENATE("R5C",Riesgos!#REF!),"")</f>
        <v>#REF!</v>
      </c>
      <c r="K40" s="281" t="e">
        <f>IF(AND(Riesgos!#REF!="Baja",Riesgos!#REF!="Leve"),CONCATENATE("R5C",Riesgos!#REF!),"")</f>
        <v>#REF!</v>
      </c>
      <c r="L40" s="281" t="e">
        <f>IF(AND(Riesgos!#REF!="Baja",Riesgos!#REF!="Leve"),CONCATENATE("R5C",Riesgos!#REF!),"")</f>
        <v>#REF!</v>
      </c>
      <c r="M40" s="281" t="e">
        <f>IF(AND(Riesgos!#REF!="Baja",Riesgos!#REF!="Leve"),CONCATENATE("R5C",Riesgos!#REF!),"")</f>
        <v>#REF!</v>
      </c>
      <c r="N40" s="281" t="e">
        <f>IF(AND(Riesgos!#REF!="Baja",Riesgos!#REF!="Leve"),CONCATENATE("R5C",Riesgos!#REF!),"")</f>
        <v>#REF!</v>
      </c>
      <c r="O40" s="282" t="e">
        <f>IF(AND(Riesgos!#REF!="Baja",Riesgos!#REF!="Leve"),CONCATENATE("R5C",Riesgos!#REF!),"")</f>
        <v>#REF!</v>
      </c>
      <c r="P40" s="271" t="e">
        <f>IF(AND(Riesgos!#REF!="Baja",Riesgos!#REF!="Menor"),CONCATENATE("R5C",Riesgos!#REF!),"")</f>
        <v>#REF!</v>
      </c>
      <c r="Q40" s="272" t="e">
        <f>IF(AND(Riesgos!#REF!="Baja",Riesgos!#REF!="Menor"),CONCATENATE("R5C",Riesgos!#REF!),"")</f>
        <v>#REF!</v>
      </c>
      <c r="R40" s="272" t="e">
        <f>IF(AND(Riesgos!#REF!="Baja",Riesgos!#REF!="Menor"),CONCATENATE("R5C",Riesgos!#REF!),"")</f>
        <v>#REF!</v>
      </c>
      <c r="S40" s="272" t="e">
        <f>IF(AND(Riesgos!#REF!="Baja",Riesgos!#REF!="Menor"),CONCATENATE("R5C",Riesgos!#REF!),"")</f>
        <v>#REF!</v>
      </c>
      <c r="T40" s="272" t="e">
        <f>IF(AND(Riesgos!#REF!="Baja",Riesgos!#REF!="Menor"),CONCATENATE("R5C",Riesgos!#REF!),"")</f>
        <v>#REF!</v>
      </c>
      <c r="U40" s="273" t="e">
        <f>IF(AND(Riesgos!#REF!="Baja",Riesgos!#REF!="Menor"),CONCATENATE("R5C",Riesgos!#REF!),"")</f>
        <v>#REF!</v>
      </c>
      <c r="V40" s="271" t="e">
        <f>IF(AND(Riesgos!#REF!="Baja",Riesgos!#REF!="Moderado"),CONCATENATE("R5C",Riesgos!#REF!),"")</f>
        <v>#REF!</v>
      </c>
      <c r="W40" s="272" t="e">
        <f>IF(AND(Riesgos!#REF!="Baja",Riesgos!#REF!="Moderado"),CONCATENATE("R5C",Riesgos!#REF!),"")</f>
        <v>#REF!</v>
      </c>
      <c r="X40" s="272" t="e">
        <f>IF(AND(Riesgos!#REF!="Baja",Riesgos!#REF!="Moderado"),CONCATENATE("R5C",Riesgos!#REF!),"")</f>
        <v>#REF!</v>
      </c>
      <c r="Y40" s="272" t="e">
        <f>IF(AND(Riesgos!#REF!="Baja",Riesgos!#REF!="Moderado"),CONCATENATE("R5C",Riesgos!#REF!),"")</f>
        <v>#REF!</v>
      </c>
      <c r="Z40" s="272" t="e">
        <f>IF(AND(Riesgos!#REF!="Baja",Riesgos!#REF!="Moderado"),CONCATENATE("R5C",Riesgos!#REF!),"")</f>
        <v>#REF!</v>
      </c>
      <c r="AA40" s="273" t="e">
        <f>IF(AND(Riesgos!#REF!="Baja",Riesgos!#REF!="Moderado"),CONCATENATE("R5C",Riesgos!#REF!),"")</f>
        <v>#REF!</v>
      </c>
      <c r="AB40" s="256" t="e">
        <f>IF(AND(Riesgos!#REF!="Baja",Riesgos!#REF!="Mayor"),CONCATENATE("R5C",Riesgos!#REF!),"")</f>
        <v>#REF!</v>
      </c>
      <c r="AC40" s="257" t="e">
        <f>IF(AND(Riesgos!#REF!="Baja",Riesgos!#REF!="Mayor"),CONCATENATE("R5C",Riesgos!#REF!),"")</f>
        <v>#REF!</v>
      </c>
      <c r="AD40" s="257" t="e">
        <f>IF(AND(Riesgos!#REF!="Baja",Riesgos!#REF!="Mayor"),CONCATENATE("R5C",Riesgos!#REF!),"")</f>
        <v>#REF!</v>
      </c>
      <c r="AE40" s="257" t="e">
        <f>IF(AND(Riesgos!#REF!="Baja",Riesgos!#REF!="Mayor"),CONCATENATE("R5C",Riesgos!#REF!),"")</f>
        <v>#REF!</v>
      </c>
      <c r="AF40" s="257" t="e">
        <f>IF(AND(Riesgos!#REF!="Baja",Riesgos!#REF!="Mayor"),CONCATENATE("R5C",Riesgos!#REF!),"")</f>
        <v>#REF!</v>
      </c>
      <c r="AG40" s="258" t="e">
        <f>IF(AND(Riesgos!#REF!="Baja",Riesgos!#REF!="Mayor"),CONCATENATE("R5C",Riesgos!#REF!),"")</f>
        <v>#REF!</v>
      </c>
      <c r="AH40" s="259" t="e">
        <f>IF(AND(Riesgos!#REF!="Baja",Riesgos!#REF!="Catastrófico"),CONCATENATE("R5C",Riesgos!#REF!),"")</f>
        <v>#REF!</v>
      </c>
      <c r="AI40" s="260" t="e">
        <f>IF(AND(Riesgos!#REF!="Baja",Riesgos!#REF!="Catastrófico"),CONCATENATE("R5C",Riesgos!#REF!),"")</f>
        <v>#REF!</v>
      </c>
      <c r="AJ40" s="260" t="e">
        <f>IF(AND(Riesgos!#REF!="Baja",Riesgos!#REF!="Catastrófico"),CONCATENATE("R5C",Riesgos!#REF!),"")</f>
        <v>#REF!</v>
      </c>
      <c r="AK40" s="260" t="e">
        <f>IF(AND(Riesgos!#REF!="Baja",Riesgos!#REF!="Catastrófico"),CONCATENATE("R5C",Riesgos!#REF!),"")</f>
        <v>#REF!</v>
      </c>
      <c r="AL40" s="260" t="e">
        <f>IF(AND(Riesgos!#REF!="Baja",Riesgos!#REF!="Catastrófico"),CONCATENATE("R5C",Riesgos!#REF!),"")</f>
        <v>#REF!</v>
      </c>
      <c r="AM40" s="261" t="e">
        <f>IF(AND(Riesgos!#REF!="Baja",Riesgos!#REF!="Catastrófico"),CONCATENATE("R5C",Riesgos!#REF!),"")</f>
        <v>#REF!</v>
      </c>
      <c r="AN40" s="1"/>
      <c r="AO40" s="679"/>
      <c r="AP40" s="564"/>
      <c r="AQ40" s="564"/>
      <c r="AR40" s="564"/>
      <c r="AS40" s="564"/>
      <c r="AT40" s="680"/>
      <c r="AU40" s="1"/>
      <c r="AV40" s="1"/>
      <c r="AW40" s="1"/>
      <c r="AX40" s="1"/>
      <c r="AY40" s="1"/>
      <c r="AZ40" s="1"/>
      <c r="BA40" s="1"/>
      <c r="BB40" s="1"/>
      <c r="BC40" s="1"/>
      <c r="BD40" s="1"/>
      <c r="BE40" s="1"/>
      <c r="BF40" s="1"/>
      <c r="BG40" s="1"/>
      <c r="BH40" s="1"/>
      <c r="BI40" s="1"/>
    </row>
    <row r="41" spans="1:61" ht="15" customHeight="1">
      <c r="A41" s="1"/>
      <c r="B41" s="705"/>
      <c r="C41" s="564"/>
      <c r="D41" s="565"/>
      <c r="E41" s="576"/>
      <c r="F41" s="564"/>
      <c r="G41" s="564"/>
      <c r="H41" s="564"/>
      <c r="I41" s="564"/>
      <c r="J41" s="280" t="e">
        <f>IF(AND(Riesgos!#REF!="Baja",Riesgos!#REF!="Leve"),CONCATENATE("R6C",Riesgos!#REF!),"")</f>
        <v>#REF!</v>
      </c>
      <c r="K41" s="281" t="e">
        <f>IF(AND(Riesgos!#REF!="Baja",Riesgos!#REF!="Leve"),CONCATENATE("R6C",Riesgos!#REF!),"")</f>
        <v>#REF!</v>
      </c>
      <c r="L41" s="281" t="e">
        <f>IF(AND(Riesgos!#REF!="Baja",Riesgos!#REF!="Leve"),CONCATENATE("R6C",Riesgos!#REF!),"")</f>
        <v>#REF!</v>
      </c>
      <c r="M41" s="281" t="e">
        <f>IF(AND(Riesgos!#REF!="Baja",Riesgos!#REF!="Leve"),CONCATENATE("R6C",Riesgos!#REF!),"")</f>
        <v>#REF!</v>
      </c>
      <c r="N41" s="281" t="e">
        <f>IF(AND(Riesgos!#REF!="Baja",Riesgos!#REF!="Leve"),CONCATENATE("R6C",Riesgos!#REF!),"")</f>
        <v>#REF!</v>
      </c>
      <c r="O41" s="282" t="e">
        <f>IF(AND(Riesgos!#REF!="Baja",Riesgos!#REF!="Leve"),CONCATENATE("R6C",Riesgos!#REF!),"")</f>
        <v>#REF!</v>
      </c>
      <c r="P41" s="271" t="e">
        <f>IF(AND(Riesgos!#REF!="Baja",Riesgos!#REF!="Menor"),CONCATENATE("R6C",Riesgos!#REF!),"")</f>
        <v>#REF!</v>
      </c>
      <c r="Q41" s="272" t="e">
        <f>IF(AND(Riesgos!#REF!="Baja",Riesgos!#REF!="Menor"),CONCATENATE("R6C",Riesgos!#REF!),"")</f>
        <v>#REF!</v>
      </c>
      <c r="R41" s="272" t="e">
        <f>IF(AND(Riesgos!#REF!="Baja",Riesgos!#REF!="Menor"),CONCATENATE("R6C",Riesgos!#REF!),"")</f>
        <v>#REF!</v>
      </c>
      <c r="S41" s="272" t="e">
        <f>IF(AND(Riesgos!#REF!="Baja",Riesgos!#REF!="Menor"),CONCATENATE("R6C",Riesgos!#REF!),"")</f>
        <v>#REF!</v>
      </c>
      <c r="T41" s="272" t="e">
        <f>IF(AND(Riesgos!#REF!="Baja",Riesgos!#REF!="Menor"),CONCATENATE("R6C",Riesgos!#REF!),"")</f>
        <v>#REF!</v>
      </c>
      <c r="U41" s="273" t="e">
        <f>IF(AND(Riesgos!#REF!="Baja",Riesgos!#REF!="Menor"),CONCATENATE("R6C",Riesgos!#REF!),"")</f>
        <v>#REF!</v>
      </c>
      <c r="V41" s="271" t="e">
        <f>IF(AND(Riesgos!#REF!="Baja",Riesgos!#REF!="Moderado"),CONCATENATE("R6C",Riesgos!#REF!),"")</f>
        <v>#REF!</v>
      </c>
      <c r="W41" s="272" t="e">
        <f>IF(AND(Riesgos!#REF!="Baja",Riesgos!#REF!="Moderado"),CONCATENATE("R6C",Riesgos!#REF!),"")</f>
        <v>#REF!</v>
      </c>
      <c r="X41" s="272" t="e">
        <f>IF(AND(Riesgos!#REF!="Baja",Riesgos!#REF!="Moderado"),CONCATENATE("R6C",Riesgos!#REF!),"")</f>
        <v>#REF!</v>
      </c>
      <c r="Y41" s="272" t="e">
        <f>IF(AND(Riesgos!#REF!="Baja",Riesgos!#REF!="Moderado"),CONCATENATE("R6C",Riesgos!#REF!),"")</f>
        <v>#REF!</v>
      </c>
      <c r="Z41" s="272" t="e">
        <f>IF(AND(Riesgos!#REF!="Baja",Riesgos!#REF!="Moderado"),CONCATENATE("R6C",Riesgos!#REF!),"")</f>
        <v>#REF!</v>
      </c>
      <c r="AA41" s="273" t="e">
        <f>IF(AND(Riesgos!#REF!="Baja",Riesgos!#REF!="Moderado"),CONCATENATE("R6C",Riesgos!#REF!),"")</f>
        <v>#REF!</v>
      </c>
      <c r="AB41" s="256" t="e">
        <f>IF(AND(Riesgos!#REF!="Baja",Riesgos!#REF!="Mayor"),CONCATENATE("R6C",Riesgos!#REF!),"")</f>
        <v>#REF!</v>
      </c>
      <c r="AC41" s="257" t="e">
        <f>IF(AND(Riesgos!#REF!="Baja",Riesgos!#REF!="Mayor"),CONCATENATE("R6C",Riesgos!#REF!),"")</f>
        <v>#REF!</v>
      </c>
      <c r="AD41" s="257" t="e">
        <f>IF(AND(Riesgos!#REF!="Baja",Riesgos!#REF!="Mayor"),CONCATENATE("R6C",Riesgos!#REF!),"")</f>
        <v>#REF!</v>
      </c>
      <c r="AE41" s="257" t="e">
        <f>IF(AND(Riesgos!#REF!="Baja",Riesgos!#REF!="Mayor"),CONCATENATE("R6C",Riesgos!#REF!),"")</f>
        <v>#REF!</v>
      </c>
      <c r="AF41" s="257" t="e">
        <f>IF(AND(Riesgos!#REF!="Baja",Riesgos!#REF!="Mayor"),CONCATENATE("R6C",Riesgos!#REF!),"")</f>
        <v>#REF!</v>
      </c>
      <c r="AG41" s="258" t="e">
        <f>IF(AND(Riesgos!#REF!="Baja",Riesgos!#REF!="Mayor"),CONCATENATE("R6C",Riesgos!#REF!),"")</f>
        <v>#REF!</v>
      </c>
      <c r="AH41" s="259" t="e">
        <f>IF(AND(Riesgos!#REF!="Baja",Riesgos!#REF!="Catastrófico"),CONCATENATE("R6C",Riesgos!#REF!),"")</f>
        <v>#REF!</v>
      </c>
      <c r="AI41" s="260" t="e">
        <f>IF(AND(Riesgos!#REF!="Baja",Riesgos!#REF!="Catastrófico"),CONCATENATE("R6C",Riesgos!#REF!),"")</f>
        <v>#REF!</v>
      </c>
      <c r="AJ41" s="260" t="e">
        <f>IF(AND(Riesgos!#REF!="Baja",Riesgos!#REF!="Catastrófico"),CONCATENATE("R6C",Riesgos!#REF!),"")</f>
        <v>#REF!</v>
      </c>
      <c r="AK41" s="260" t="e">
        <f>IF(AND(Riesgos!#REF!="Baja",Riesgos!#REF!="Catastrófico"),CONCATENATE("R6C",Riesgos!#REF!),"")</f>
        <v>#REF!</v>
      </c>
      <c r="AL41" s="260" t="e">
        <f>IF(AND(Riesgos!#REF!="Baja",Riesgos!#REF!="Catastrófico"),CONCATENATE("R6C",Riesgos!#REF!),"")</f>
        <v>#REF!</v>
      </c>
      <c r="AM41" s="261" t="e">
        <f>IF(AND(Riesgos!#REF!="Baja",Riesgos!#REF!="Catastrófico"),CONCATENATE("R6C",Riesgos!#REF!),"")</f>
        <v>#REF!</v>
      </c>
      <c r="AN41" s="1"/>
      <c r="AO41" s="679"/>
      <c r="AP41" s="564"/>
      <c r="AQ41" s="564"/>
      <c r="AR41" s="564"/>
      <c r="AS41" s="564"/>
      <c r="AT41" s="680"/>
      <c r="AU41" s="1"/>
      <c r="AV41" s="1"/>
      <c r="AW41" s="1"/>
      <c r="AX41" s="1"/>
      <c r="AY41" s="1"/>
      <c r="AZ41" s="1"/>
      <c r="BA41" s="1"/>
      <c r="BB41" s="1"/>
      <c r="BC41" s="1"/>
      <c r="BD41" s="1"/>
      <c r="BE41" s="1"/>
      <c r="BF41" s="1"/>
      <c r="BG41" s="1"/>
      <c r="BH41" s="1"/>
      <c r="BI41" s="1"/>
    </row>
    <row r="42" spans="1:61" ht="15" customHeight="1">
      <c r="A42" s="1"/>
      <c r="B42" s="705"/>
      <c r="C42" s="564"/>
      <c r="D42" s="565"/>
      <c r="E42" s="576"/>
      <c r="F42" s="564"/>
      <c r="G42" s="564"/>
      <c r="H42" s="564"/>
      <c r="I42" s="564"/>
      <c r="J42" s="280" t="e">
        <f>IF(AND(Riesgos!#REF!="Baja",Riesgos!#REF!="Leve"),CONCATENATE("R7C",Riesgos!#REF!),"")</f>
        <v>#REF!</v>
      </c>
      <c r="K42" s="281" t="e">
        <f>IF(AND(Riesgos!#REF!="Baja",Riesgos!#REF!="Leve"),CONCATENATE("R7C",Riesgos!#REF!),"")</f>
        <v>#REF!</v>
      </c>
      <c r="L42" s="281" t="e">
        <f>IF(AND(Riesgos!#REF!="Baja",Riesgos!#REF!="Leve"),CONCATENATE("R7C",Riesgos!#REF!),"")</f>
        <v>#REF!</v>
      </c>
      <c r="M42" s="281" t="e">
        <f>IF(AND(Riesgos!#REF!="Baja",Riesgos!#REF!="Leve"),CONCATENATE("R7C",Riesgos!#REF!),"")</f>
        <v>#REF!</v>
      </c>
      <c r="N42" s="281" t="e">
        <f>IF(AND(Riesgos!#REF!="Baja",Riesgos!#REF!="Leve"),CONCATENATE("R7C",Riesgos!#REF!),"")</f>
        <v>#REF!</v>
      </c>
      <c r="O42" s="282" t="e">
        <f>IF(AND(Riesgos!#REF!="Baja",Riesgos!#REF!="Leve"),CONCATENATE("R7C",Riesgos!#REF!),"")</f>
        <v>#REF!</v>
      </c>
      <c r="P42" s="271" t="e">
        <f>IF(AND(Riesgos!#REF!="Baja",Riesgos!#REF!="Menor"),CONCATENATE("R7C",Riesgos!#REF!),"")</f>
        <v>#REF!</v>
      </c>
      <c r="Q42" s="272" t="e">
        <f>IF(AND(Riesgos!#REF!="Baja",Riesgos!#REF!="Menor"),CONCATENATE("R7C",Riesgos!#REF!),"")</f>
        <v>#REF!</v>
      </c>
      <c r="R42" s="272" t="e">
        <f>IF(AND(Riesgos!#REF!="Baja",Riesgos!#REF!="Menor"),CONCATENATE("R7C",Riesgos!#REF!),"")</f>
        <v>#REF!</v>
      </c>
      <c r="S42" s="272" t="e">
        <f>IF(AND(Riesgos!#REF!="Baja",Riesgos!#REF!="Menor"),CONCATENATE("R7C",Riesgos!#REF!),"")</f>
        <v>#REF!</v>
      </c>
      <c r="T42" s="272" t="e">
        <f>IF(AND(Riesgos!#REF!="Baja",Riesgos!#REF!="Menor"),CONCATENATE("R7C",Riesgos!#REF!),"")</f>
        <v>#REF!</v>
      </c>
      <c r="U42" s="273" t="e">
        <f>IF(AND(Riesgos!#REF!="Baja",Riesgos!#REF!="Menor"),CONCATENATE("R7C",Riesgos!#REF!),"")</f>
        <v>#REF!</v>
      </c>
      <c r="V42" s="271" t="e">
        <f>IF(AND(Riesgos!#REF!="Baja",Riesgos!#REF!="Moderado"),CONCATENATE("R7C",Riesgos!#REF!),"")</f>
        <v>#REF!</v>
      </c>
      <c r="W42" s="272" t="e">
        <f>IF(AND(Riesgos!#REF!="Baja",Riesgos!#REF!="Moderado"),CONCATENATE("R7C",Riesgos!#REF!),"")</f>
        <v>#REF!</v>
      </c>
      <c r="X42" s="272" t="e">
        <f>IF(AND(Riesgos!#REF!="Baja",Riesgos!#REF!="Moderado"),CONCATENATE("R7C",Riesgos!#REF!),"")</f>
        <v>#REF!</v>
      </c>
      <c r="Y42" s="272" t="e">
        <f>IF(AND(Riesgos!#REF!="Baja",Riesgos!#REF!="Moderado"),CONCATENATE("R7C",Riesgos!#REF!),"")</f>
        <v>#REF!</v>
      </c>
      <c r="Z42" s="272" t="e">
        <f>IF(AND(Riesgos!#REF!="Baja",Riesgos!#REF!="Moderado"),CONCATENATE("R7C",Riesgos!#REF!),"")</f>
        <v>#REF!</v>
      </c>
      <c r="AA42" s="273" t="e">
        <f>IF(AND(Riesgos!#REF!="Baja",Riesgos!#REF!="Moderado"),CONCATENATE("R7C",Riesgos!#REF!),"")</f>
        <v>#REF!</v>
      </c>
      <c r="AB42" s="256" t="e">
        <f>IF(AND(Riesgos!#REF!="Baja",Riesgos!#REF!="Mayor"),CONCATENATE("R7C",Riesgos!#REF!),"")</f>
        <v>#REF!</v>
      </c>
      <c r="AC42" s="257" t="e">
        <f>IF(AND(Riesgos!#REF!="Baja",Riesgos!#REF!="Mayor"),CONCATENATE("R7C",Riesgos!#REF!),"")</f>
        <v>#REF!</v>
      </c>
      <c r="AD42" s="257" t="e">
        <f>IF(AND(Riesgos!#REF!="Baja",Riesgos!#REF!="Mayor"),CONCATENATE("R7C",Riesgos!#REF!),"")</f>
        <v>#REF!</v>
      </c>
      <c r="AE42" s="257" t="e">
        <f>IF(AND(Riesgos!#REF!="Baja",Riesgos!#REF!="Mayor"),CONCATENATE("R7C",Riesgos!#REF!),"")</f>
        <v>#REF!</v>
      </c>
      <c r="AF42" s="257" t="e">
        <f>IF(AND(Riesgos!#REF!="Baja",Riesgos!#REF!="Mayor"),CONCATENATE("R7C",Riesgos!#REF!),"")</f>
        <v>#REF!</v>
      </c>
      <c r="AG42" s="258" t="e">
        <f>IF(AND(Riesgos!#REF!="Baja",Riesgos!#REF!="Mayor"),CONCATENATE("R7C",Riesgos!#REF!),"")</f>
        <v>#REF!</v>
      </c>
      <c r="AH42" s="259" t="e">
        <f>IF(AND(Riesgos!#REF!="Baja",Riesgos!#REF!="Catastrófico"),CONCATENATE("R7C",Riesgos!#REF!),"")</f>
        <v>#REF!</v>
      </c>
      <c r="AI42" s="260" t="e">
        <f>IF(AND(Riesgos!#REF!="Baja",Riesgos!#REF!="Catastrófico"),CONCATENATE("R7C",Riesgos!#REF!),"")</f>
        <v>#REF!</v>
      </c>
      <c r="AJ42" s="260" t="e">
        <f>IF(AND(Riesgos!#REF!="Baja",Riesgos!#REF!="Catastrófico"),CONCATENATE("R7C",Riesgos!#REF!),"")</f>
        <v>#REF!</v>
      </c>
      <c r="AK42" s="260" t="e">
        <f>IF(AND(Riesgos!#REF!="Baja",Riesgos!#REF!="Catastrófico"),CONCATENATE("R7C",Riesgos!#REF!),"")</f>
        <v>#REF!</v>
      </c>
      <c r="AL42" s="260" t="e">
        <f>IF(AND(Riesgos!#REF!="Baja",Riesgos!#REF!="Catastrófico"),CONCATENATE("R7C",Riesgos!#REF!),"")</f>
        <v>#REF!</v>
      </c>
      <c r="AM42" s="261" t="e">
        <f>IF(AND(Riesgos!#REF!="Baja",Riesgos!#REF!="Catastrófico"),CONCATENATE("R7C",Riesgos!#REF!),"")</f>
        <v>#REF!</v>
      </c>
      <c r="AN42" s="1"/>
      <c r="AO42" s="679"/>
      <c r="AP42" s="564"/>
      <c r="AQ42" s="564"/>
      <c r="AR42" s="564"/>
      <c r="AS42" s="564"/>
      <c r="AT42" s="680"/>
      <c r="AU42" s="1"/>
      <c r="AV42" s="1"/>
      <c r="AW42" s="1"/>
      <c r="AX42" s="1"/>
      <c r="AY42" s="1"/>
      <c r="AZ42" s="1"/>
      <c r="BA42" s="1"/>
      <c r="BB42" s="1"/>
      <c r="BC42" s="1"/>
      <c r="BD42" s="1"/>
      <c r="BE42" s="1"/>
      <c r="BF42" s="1"/>
      <c r="BG42" s="1"/>
      <c r="BH42" s="1"/>
      <c r="BI42" s="1"/>
    </row>
    <row r="43" spans="1:61" ht="15" customHeight="1">
      <c r="A43" s="1"/>
      <c r="B43" s="705"/>
      <c r="C43" s="564"/>
      <c r="D43" s="565"/>
      <c r="E43" s="576"/>
      <c r="F43" s="564"/>
      <c r="G43" s="564"/>
      <c r="H43" s="564"/>
      <c r="I43" s="564"/>
      <c r="J43" s="280" t="e">
        <f>IF(AND(Riesgos!#REF!="Baja",Riesgos!#REF!="Leve"),CONCATENATE("R8C",Riesgos!#REF!),"")</f>
        <v>#REF!</v>
      </c>
      <c r="K43" s="281" t="e">
        <f>IF(AND(Riesgos!#REF!="Baja",Riesgos!#REF!="Leve"),CONCATENATE("R8C",Riesgos!#REF!),"")</f>
        <v>#REF!</v>
      </c>
      <c r="L43" s="281" t="e">
        <f>IF(AND(Riesgos!#REF!="Baja",Riesgos!#REF!="Leve"),CONCATENATE("R8C",Riesgos!#REF!),"")</f>
        <v>#REF!</v>
      </c>
      <c r="M43" s="281" t="e">
        <f>IF(AND(Riesgos!#REF!="Baja",Riesgos!#REF!="Leve"),CONCATENATE("R8C",Riesgos!#REF!),"")</f>
        <v>#REF!</v>
      </c>
      <c r="N43" s="281" t="e">
        <f>IF(AND(Riesgos!#REF!="Baja",Riesgos!#REF!="Leve"),CONCATENATE("R8C",Riesgos!#REF!),"")</f>
        <v>#REF!</v>
      </c>
      <c r="O43" s="282" t="e">
        <f>IF(AND(Riesgos!#REF!="Baja",Riesgos!#REF!="Leve"),CONCATENATE("R8C",Riesgos!#REF!),"")</f>
        <v>#REF!</v>
      </c>
      <c r="P43" s="271" t="e">
        <f>IF(AND(Riesgos!#REF!="Baja",Riesgos!#REF!="Menor"),CONCATENATE("R8C",Riesgos!#REF!),"")</f>
        <v>#REF!</v>
      </c>
      <c r="Q43" s="272" t="e">
        <f>IF(AND(Riesgos!#REF!="Baja",Riesgos!#REF!="Menor"),CONCATENATE("R8C",Riesgos!#REF!),"")</f>
        <v>#REF!</v>
      </c>
      <c r="R43" s="272" t="e">
        <f>IF(AND(Riesgos!#REF!="Baja",Riesgos!#REF!="Menor"),CONCATENATE("R8C",Riesgos!#REF!),"")</f>
        <v>#REF!</v>
      </c>
      <c r="S43" s="272" t="e">
        <f>IF(AND(Riesgos!#REF!="Baja",Riesgos!#REF!="Menor"),CONCATENATE("R8C",Riesgos!#REF!),"")</f>
        <v>#REF!</v>
      </c>
      <c r="T43" s="272" t="e">
        <f>IF(AND(Riesgos!#REF!="Baja",Riesgos!#REF!="Menor"),CONCATENATE("R8C",Riesgos!#REF!),"")</f>
        <v>#REF!</v>
      </c>
      <c r="U43" s="273" t="e">
        <f>IF(AND(Riesgos!#REF!="Baja",Riesgos!#REF!="Menor"),CONCATENATE("R8C",Riesgos!#REF!),"")</f>
        <v>#REF!</v>
      </c>
      <c r="V43" s="271" t="e">
        <f>IF(AND(Riesgos!#REF!="Baja",Riesgos!#REF!="Moderado"),CONCATENATE("R8C",Riesgos!#REF!),"")</f>
        <v>#REF!</v>
      </c>
      <c r="W43" s="272" t="e">
        <f>IF(AND(Riesgos!#REF!="Baja",Riesgos!#REF!="Moderado"),CONCATENATE("R8C",Riesgos!#REF!),"")</f>
        <v>#REF!</v>
      </c>
      <c r="X43" s="272" t="e">
        <f>IF(AND(Riesgos!#REF!="Baja",Riesgos!#REF!="Moderado"),CONCATENATE("R8C",Riesgos!#REF!),"")</f>
        <v>#REF!</v>
      </c>
      <c r="Y43" s="272" t="e">
        <f>IF(AND(Riesgos!#REF!="Baja",Riesgos!#REF!="Moderado"),CONCATENATE("R8C",Riesgos!#REF!),"")</f>
        <v>#REF!</v>
      </c>
      <c r="Z43" s="272" t="e">
        <f>IF(AND(Riesgos!#REF!="Baja",Riesgos!#REF!="Moderado"),CONCATENATE("R8C",Riesgos!#REF!),"")</f>
        <v>#REF!</v>
      </c>
      <c r="AA43" s="273" t="e">
        <f>IF(AND(Riesgos!#REF!="Baja",Riesgos!#REF!="Moderado"),CONCATENATE("R8C",Riesgos!#REF!),"")</f>
        <v>#REF!</v>
      </c>
      <c r="AB43" s="256" t="e">
        <f>IF(AND(Riesgos!#REF!="Baja",Riesgos!#REF!="Mayor"),CONCATENATE("R8C",Riesgos!#REF!),"")</f>
        <v>#REF!</v>
      </c>
      <c r="AC43" s="257" t="e">
        <f>IF(AND(Riesgos!#REF!="Baja",Riesgos!#REF!="Mayor"),CONCATENATE("R8C",Riesgos!#REF!),"")</f>
        <v>#REF!</v>
      </c>
      <c r="AD43" s="257" t="e">
        <f>IF(AND(Riesgos!#REF!="Baja",Riesgos!#REF!="Mayor"),CONCATENATE("R8C",Riesgos!#REF!),"")</f>
        <v>#REF!</v>
      </c>
      <c r="AE43" s="257" t="e">
        <f>IF(AND(Riesgos!#REF!="Baja",Riesgos!#REF!="Mayor"),CONCATENATE("R8C",Riesgos!#REF!),"")</f>
        <v>#REF!</v>
      </c>
      <c r="AF43" s="257" t="e">
        <f>IF(AND(Riesgos!#REF!="Baja",Riesgos!#REF!="Mayor"),CONCATENATE("R8C",Riesgos!#REF!),"")</f>
        <v>#REF!</v>
      </c>
      <c r="AG43" s="258" t="e">
        <f>IF(AND(Riesgos!#REF!="Baja",Riesgos!#REF!="Mayor"),CONCATENATE("R8C",Riesgos!#REF!),"")</f>
        <v>#REF!</v>
      </c>
      <c r="AH43" s="259" t="e">
        <f>IF(AND(Riesgos!#REF!="Baja",Riesgos!#REF!="Catastrófico"),CONCATENATE("R8C",Riesgos!#REF!),"")</f>
        <v>#REF!</v>
      </c>
      <c r="AI43" s="260" t="e">
        <f>IF(AND(Riesgos!#REF!="Baja",Riesgos!#REF!="Catastrófico"),CONCATENATE("R8C",Riesgos!#REF!),"")</f>
        <v>#REF!</v>
      </c>
      <c r="AJ43" s="260" t="e">
        <f>IF(AND(Riesgos!#REF!="Baja",Riesgos!#REF!="Catastrófico"),CONCATENATE("R8C",Riesgos!#REF!),"")</f>
        <v>#REF!</v>
      </c>
      <c r="AK43" s="260" t="e">
        <f>IF(AND(Riesgos!#REF!="Baja",Riesgos!#REF!="Catastrófico"),CONCATENATE("R8C",Riesgos!#REF!),"")</f>
        <v>#REF!</v>
      </c>
      <c r="AL43" s="260" t="e">
        <f>IF(AND(Riesgos!#REF!="Baja",Riesgos!#REF!="Catastrófico"),CONCATENATE("R8C",Riesgos!#REF!),"")</f>
        <v>#REF!</v>
      </c>
      <c r="AM43" s="261" t="e">
        <f>IF(AND(Riesgos!#REF!="Baja",Riesgos!#REF!="Catastrófico"),CONCATENATE("R8C",Riesgos!#REF!),"")</f>
        <v>#REF!</v>
      </c>
      <c r="AN43" s="1"/>
      <c r="AO43" s="679"/>
      <c r="AP43" s="564"/>
      <c r="AQ43" s="564"/>
      <c r="AR43" s="564"/>
      <c r="AS43" s="564"/>
      <c r="AT43" s="680"/>
      <c r="AU43" s="1"/>
      <c r="AV43" s="1"/>
      <c r="AW43" s="1"/>
      <c r="AX43" s="1"/>
      <c r="AY43" s="1"/>
      <c r="AZ43" s="1"/>
      <c r="BA43" s="1"/>
      <c r="BB43" s="1"/>
      <c r="BC43" s="1"/>
      <c r="BD43" s="1"/>
      <c r="BE43" s="1"/>
      <c r="BF43" s="1"/>
      <c r="BG43" s="1"/>
      <c r="BH43" s="1"/>
      <c r="BI43" s="1"/>
    </row>
    <row r="44" spans="1:61" ht="15" customHeight="1">
      <c r="A44" s="1"/>
      <c r="B44" s="705"/>
      <c r="C44" s="564"/>
      <c r="D44" s="565"/>
      <c r="E44" s="576"/>
      <c r="F44" s="564"/>
      <c r="G44" s="564"/>
      <c r="H44" s="564"/>
      <c r="I44" s="564"/>
      <c r="J44" s="280" t="e">
        <f>IF(AND(Riesgos!#REF!="Baja",Riesgos!#REF!="Leve"),CONCATENATE("R9C",Riesgos!#REF!),"")</f>
        <v>#REF!</v>
      </c>
      <c r="K44" s="281" t="e">
        <f>IF(AND(Riesgos!#REF!="Baja",Riesgos!#REF!="Leve"),CONCATENATE("R9C",Riesgos!#REF!),"")</f>
        <v>#REF!</v>
      </c>
      <c r="L44" s="281" t="e">
        <f>IF(AND(Riesgos!#REF!="Baja",Riesgos!#REF!="Leve"),CONCATENATE("R9C",Riesgos!#REF!),"")</f>
        <v>#REF!</v>
      </c>
      <c r="M44" s="281" t="e">
        <f>IF(AND(Riesgos!#REF!="Baja",Riesgos!#REF!="Leve"),CONCATENATE("R9C",Riesgos!#REF!),"")</f>
        <v>#REF!</v>
      </c>
      <c r="N44" s="281" t="e">
        <f>IF(AND(Riesgos!#REF!="Baja",Riesgos!#REF!="Leve"),CONCATENATE("R9C",Riesgos!#REF!),"")</f>
        <v>#REF!</v>
      </c>
      <c r="O44" s="282" t="e">
        <f>IF(AND(Riesgos!#REF!="Baja",Riesgos!#REF!="Leve"),CONCATENATE("R9C",Riesgos!#REF!),"")</f>
        <v>#REF!</v>
      </c>
      <c r="P44" s="271" t="e">
        <f>IF(AND(Riesgos!#REF!="Baja",Riesgos!#REF!="Menor"),CONCATENATE("R9C",Riesgos!#REF!),"")</f>
        <v>#REF!</v>
      </c>
      <c r="Q44" s="272" t="e">
        <f>IF(AND(Riesgos!#REF!="Baja",Riesgos!#REF!="Menor"),CONCATENATE("R9C",Riesgos!#REF!),"")</f>
        <v>#REF!</v>
      </c>
      <c r="R44" s="272" t="e">
        <f>IF(AND(Riesgos!#REF!="Baja",Riesgos!#REF!="Menor"),CONCATENATE("R9C",Riesgos!#REF!),"")</f>
        <v>#REF!</v>
      </c>
      <c r="S44" s="272" t="e">
        <f>IF(AND(Riesgos!#REF!="Baja",Riesgos!#REF!="Menor"),CONCATENATE("R9C",Riesgos!#REF!),"")</f>
        <v>#REF!</v>
      </c>
      <c r="T44" s="272" t="e">
        <f>IF(AND(Riesgos!#REF!="Baja",Riesgos!#REF!="Menor"),CONCATENATE("R9C",Riesgos!#REF!),"")</f>
        <v>#REF!</v>
      </c>
      <c r="U44" s="273" t="e">
        <f>IF(AND(Riesgos!#REF!="Baja",Riesgos!#REF!="Menor"),CONCATENATE("R9C",Riesgos!#REF!),"")</f>
        <v>#REF!</v>
      </c>
      <c r="V44" s="271" t="e">
        <f>IF(AND(Riesgos!#REF!="Baja",Riesgos!#REF!="Moderado"),CONCATENATE("R9C",Riesgos!#REF!),"")</f>
        <v>#REF!</v>
      </c>
      <c r="W44" s="272" t="e">
        <f>IF(AND(Riesgos!#REF!="Baja",Riesgos!#REF!="Moderado"),CONCATENATE("R9C",Riesgos!#REF!),"")</f>
        <v>#REF!</v>
      </c>
      <c r="X44" s="272" t="e">
        <f>IF(AND(Riesgos!#REF!="Baja",Riesgos!#REF!="Moderado"),CONCATENATE("R9C",Riesgos!#REF!),"")</f>
        <v>#REF!</v>
      </c>
      <c r="Y44" s="272" t="e">
        <f>IF(AND(Riesgos!#REF!="Baja",Riesgos!#REF!="Moderado"),CONCATENATE("R9C",Riesgos!#REF!),"")</f>
        <v>#REF!</v>
      </c>
      <c r="Z44" s="272" t="e">
        <f>IF(AND(Riesgos!#REF!="Baja",Riesgos!#REF!="Moderado"),CONCATENATE("R9C",Riesgos!#REF!),"")</f>
        <v>#REF!</v>
      </c>
      <c r="AA44" s="273" t="e">
        <f>IF(AND(Riesgos!#REF!="Baja",Riesgos!#REF!="Moderado"),CONCATENATE("R9C",Riesgos!#REF!),"")</f>
        <v>#REF!</v>
      </c>
      <c r="AB44" s="256" t="e">
        <f>IF(AND(Riesgos!#REF!="Baja",Riesgos!#REF!="Mayor"),CONCATENATE("R9C",Riesgos!#REF!),"")</f>
        <v>#REF!</v>
      </c>
      <c r="AC44" s="257" t="e">
        <f>IF(AND(Riesgos!#REF!="Baja",Riesgos!#REF!="Mayor"),CONCATENATE("R9C",Riesgos!#REF!),"")</f>
        <v>#REF!</v>
      </c>
      <c r="AD44" s="257" t="e">
        <f>IF(AND(Riesgos!#REF!="Baja",Riesgos!#REF!="Mayor"),CONCATENATE("R9C",Riesgos!#REF!),"")</f>
        <v>#REF!</v>
      </c>
      <c r="AE44" s="257" t="e">
        <f>IF(AND(Riesgos!#REF!="Baja",Riesgos!#REF!="Mayor"),CONCATENATE("R9C",Riesgos!#REF!),"")</f>
        <v>#REF!</v>
      </c>
      <c r="AF44" s="257" t="e">
        <f>IF(AND(Riesgos!#REF!="Baja",Riesgos!#REF!="Mayor"),CONCATENATE("R9C",Riesgos!#REF!),"")</f>
        <v>#REF!</v>
      </c>
      <c r="AG44" s="258" t="e">
        <f>IF(AND(Riesgos!#REF!="Baja",Riesgos!#REF!="Mayor"),CONCATENATE("R9C",Riesgos!#REF!),"")</f>
        <v>#REF!</v>
      </c>
      <c r="AH44" s="259" t="e">
        <f>IF(AND(Riesgos!#REF!="Baja",Riesgos!#REF!="Catastrófico"),CONCATENATE("R9C",Riesgos!#REF!),"")</f>
        <v>#REF!</v>
      </c>
      <c r="AI44" s="260" t="e">
        <f>IF(AND(Riesgos!#REF!="Baja",Riesgos!#REF!="Catastrófico"),CONCATENATE("R9C",Riesgos!#REF!),"")</f>
        <v>#REF!</v>
      </c>
      <c r="AJ44" s="260" t="e">
        <f>IF(AND(Riesgos!#REF!="Baja",Riesgos!#REF!="Catastrófico"),CONCATENATE("R9C",Riesgos!#REF!),"")</f>
        <v>#REF!</v>
      </c>
      <c r="AK44" s="260" t="e">
        <f>IF(AND(Riesgos!#REF!="Baja",Riesgos!#REF!="Catastrófico"),CONCATENATE("R9C",Riesgos!#REF!),"")</f>
        <v>#REF!</v>
      </c>
      <c r="AL44" s="260" t="e">
        <f>IF(AND(Riesgos!#REF!="Baja",Riesgos!#REF!="Catastrófico"),CONCATENATE("R9C",Riesgos!#REF!),"")</f>
        <v>#REF!</v>
      </c>
      <c r="AM44" s="261" t="e">
        <f>IF(AND(Riesgos!#REF!="Baja",Riesgos!#REF!="Catastrófico"),CONCATENATE("R9C",Riesgos!#REF!),"")</f>
        <v>#REF!</v>
      </c>
      <c r="AN44" s="1"/>
      <c r="AO44" s="679"/>
      <c r="AP44" s="564"/>
      <c r="AQ44" s="564"/>
      <c r="AR44" s="564"/>
      <c r="AS44" s="564"/>
      <c r="AT44" s="680"/>
      <c r="AU44" s="1"/>
      <c r="AV44" s="1"/>
      <c r="AW44" s="1"/>
      <c r="AX44" s="1"/>
      <c r="AY44" s="1"/>
      <c r="AZ44" s="1"/>
      <c r="BA44" s="1"/>
      <c r="BB44" s="1"/>
      <c r="BC44" s="1"/>
      <c r="BD44" s="1"/>
      <c r="BE44" s="1"/>
      <c r="BF44" s="1"/>
      <c r="BG44" s="1"/>
      <c r="BH44" s="1"/>
      <c r="BI44" s="1"/>
    </row>
    <row r="45" spans="1:61" ht="15.75" customHeight="1">
      <c r="A45" s="1"/>
      <c r="B45" s="705"/>
      <c r="C45" s="564"/>
      <c r="D45" s="565"/>
      <c r="E45" s="671"/>
      <c r="F45" s="696"/>
      <c r="G45" s="696"/>
      <c r="H45" s="696"/>
      <c r="I45" s="696"/>
      <c r="J45" s="283" t="e">
        <f>IF(AND(Riesgos!#REF!="Baja",Riesgos!#REF!="Leve"),CONCATENATE("R10C",Riesgos!#REF!),"")</f>
        <v>#REF!</v>
      </c>
      <c r="K45" s="284" t="e">
        <f>IF(AND(Riesgos!#REF!="Baja",Riesgos!#REF!="Leve"),CONCATENATE("R10C",Riesgos!#REF!),"")</f>
        <v>#REF!</v>
      </c>
      <c r="L45" s="284" t="e">
        <f>IF(AND(Riesgos!#REF!="Baja",Riesgos!#REF!="Leve"),CONCATENATE("R10C",Riesgos!#REF!),"")</f>
        <v>#REF!</v>
      </c>
      <c r="M45" s="284" t="e">
        <f>IF(AND(Riesgos!#REF!="Baja",Riesgos!#REF!="Leve"),CONCATENATE("R10C",Riesgos!#REF!),"")</f>
        <v>#REF!</v>
      </c>
      <c r="N45" s="284" t="e">
        <f>IF(AND(Riesgos!#REF!="Baja",Riesgos!#REF!="Leve"),CONCATENATE("R10C",Riesgos!#REF!),"")</f>
        <v>#REF!</v>
      </c>
      <c r="O45" s="285" t="e">
        <f>IF(AND(Riesgos!#REF!="Baja",Riesgos!#REF!="Leve"),CONCATENATE("R10C",Riesgos!#REF!),"")</f>
        <v>#REF!</v>
      </c>
      <c r="P45" s="271" t="e">
        <f>IF(AND(Riesgos!#REF!="Baja",Riesgos!#REF!="Menor"),CONCATENATE("R10C",Riesgos!#REF!),"")</f>
        <v>#REF!</v>
      </c>
      <c r="Q45" s="272" t="e">
        <f>IF(AND(Riesgos!#REF!="Baja",Riesgos!#REF!="Menor"),CONCATENATE("R10C",Riesgos!#REF!),"")</f>
        <v>#REF!</v>
      </c>
      <c r="R45" s="272" t="e">
        <f>IF(AND(Riesgos!#REF!="Baja",Riesgos!#REF!="Menor"),CONCATENATE("R10C",Riesgos!#REF!),"")</f>
        <v>#REF!</v>
      </c>
      <c r="S45" s="272" t="e">
        <f>IF(AND(Riesgos!#REF!="Baja",Riesgos!#REF!="Menor"),CONCATENATE("R10C",Riesgos!#REF!),"")</f>
        <v>#REF!</v>
      </c>
      <c r="T45" s="272" t="e">
        <f>IF(AND(Riesgos!#REF!="Baja",Riesgos!#REF!="Menor"),CONCATENATE("R10C",Riesgos!#REF!),"")</f>
        <v>#REF!</v>
      </c>
      <c r="U45" s="273" t="e">
        <f>IF(AND(Riesgos!#REF!="Baja",Riesgos!#REF!="Menor"),CONCATENATE("R10C",Riesgos!#REF!),"")</f>
        <v>#REF!</v>
      </c>
      <c r="V45" s="274" t="e">
        <f>IF(AND(Riesgos!#REF!="Baja",Riesgos!#REF!="Moderado"),CONCATENATE("R10C",Riesgos!#REF!),"")</f>
        <v>#REF!</v>
      </c>
      <c r="W45" s="275" t="e">
        <f>IF(AND(Riesgos!#REF!="Baja",Riesgos!#REF!="Moderado"),CONCATENATE("R10C",Riesgos!#REF!),"")</f>
        <v>#REF!</v>
      </c>
      <c r="X45" s="275" t="e">
        <f>IF(AND(Riesgos!#REF!="Baja",Riesgos!#REF!="Moderado"),CONCATENATE("R10C",Riesgos!#REF!),"")</f>
        <v>#REF!</v>
      </c>
      <c r="Y45" s="275" t="e">
        <f>IF(AND(Riesgos!#REF!="Baja",Riesgos!#REF!="Moderado"),CONCATENATE("R10C",Riesgos!#REF!),"")</f>
        <v>#REF!</v>
      </c>
      <c r="Z45" s="275" t="e">
        <f>IF(AND(Riesgos!#REF!="Baja",Riesgos!#REF!="Moderado"),CONCATENATE("R10C",Riesgos!#REF!),"")</f>
        <v>#REF!</v>
      </c>
      <c r="AA45" s="276" t="e">
        <f>IF(AND(Riesgos!#REF!="Baja",Riesgos!#REF!="Moderado"),CONCATENATE("R10C",Riesgos!#REF!),"")</f>
        <v>#REF!</v>
      </c>
      <c r="AB45" s="262" t="e">
        <f>IF(AND(Riesgos!#REF!="Baja",Riesgos!#REF!="Mayor"),CONCATENATE("R10C",Riesgos!#REF!),"")</f>
        <v>#REF!</v>
      </c>
      <c r="AC45" s="263" t="e">
        <f>IF(AND(Riesgos!#REF!="Baja",Riesgos!#REF!="Mayor"),CONCATENATE("R10C",Riesgos!#REF!),"")</f>
        <v>#REF!</v>
      </c>
      <c r="AD45" s="263" t="e">
        <f>IF(AND(Riesgos!#REF!="Baja",Riesgos!#REF!="Mayor"),CONCATENATE("R10C",Riesgos!#REF!),"")</f>
        <v>#REF!</v>
      </c>
      <c r="AE45" s="263" t="e">
        <f>IF(AND(Riesgos!#REF!="Baja",Riesgos!#REF!="Mayor"),CONCATENATE("R10C",Riesgos!#REF!),"")</f>
        <v>#REF!</v>
      </c>
      <c r="AF45" s="263" t="e">
        <f>IF(AND(Riesgos!#REF!="Baja",Riesgos!#REF!="Mayor"),CONCATENATE("R10C",Riesgos!#REF!),"")</f>
        <v>#REF!</v>
      </c>
      <c r="AG45" s="264" t="e">
        <f>IF(AND(Riesgos!#REF!="Baja",Riesgos!#REF!="Mayor"),CONCATENATE("R10C",Riesgos!#REF!),"")</f>
        <v>#REF!</v>
      </c>
      <c r="AH45" s="265" t="e">
        <f>IF(AND(Riesgos!#REF!="Baja",Riesgos!#REF!="Catastrófico"),CONCATENATE("R10C",Riesgos!#REF!),"")</f>
        <v>#REF!</v>
      </c>
      <c r="AI45" s="266" t="e">
        <f>IF(AND(Riesgos!#REF!="Baja",Riesgos!#REF!="Catastrófico"),CONCATENATE("R10C",Riesgos!#REF!),"")</f>
        <v>#REF!</v>
      </c>
      <c r="AJ45" s="266" t="e">
        <f>IF(AND(Riesgos!#REF!="Baja",Riesgos!#REF!="Catastrófico"),CONCATENATE("R10C",Riesgos!#REF!),"")</f>
        <v>#REF!</v>
      </c>
      <c r="AK45" s="266" t="e">
        <f>IF(AND(Riesgos!#REF!="Baja",Riesgos!#REF!="Catastrófico"),CONCATENATE("R10C",Riesgos!#REF!),"")</f>
        <v>#REF!</v>
      </c>
      <c r="AL45" s="266" t="e">
        <f>IF(AND(Riesgos!#REF!="Baja",Riesgos!#REF!="Catastrófico"),CONCATENATE("R10C",Riesgos!#REF!),"")</f>
        <v>#REF!</v>
      </c>
      <c r="AM45" s="267" t="e">
        <f>IF(AND(Riesgos!#REF!="Baja",Riesgos!#REF!="Catastrófico"),CONCATENATE("R10C",Riesgos!#REF!),"")</f>
        <v>#REF!</v>
      </c>
      <c r="AN45" s="1"/>
      <c r="AO45" s="681"/>
      <c r="AP45" s="682"/>
      <c r="AQ45" s="682"/>
      <c r="AR45" s="682"/>
      <c r="AS45" s="682"/>
      <c r="AT45" s="683"/>
    </row>
    <row r="46" spans="1:61" ht="46.5" customHeight="1">
      <c r="A46" s="1"/>
      <c r="B46" s="705"/>
      <c r="C46" s="564"/>
      <c r="D46" s="565"/>
      <c r="E46" s="713" t="s">
        <v>1049</v>
      </c>
      <c r="F46" s="695"/>
      <c r="G46" s="695"/>
      <c r="H46" s="695"/>
      <c r="I46" s="658"/>
      <c r="J46" s="277" t="e">
        <f>IF(AND(Riesgos!#REF!="Muy Baja",Riesgos!#REF!="Leve"),CONCATENATE("R1C",Riesgos!#REF!),"")</f>
        <v>#REF!</v>
      </c>
      <c r="K46" s="278" t="e">
        <f>IF(AND(Riesgos!#REF!="Muy Baja",Riesgos!#REF!="Leve"),CONCATENATE("R1C",Riesgos!#REF!),"")</f>
        <v>#REF!</v>
      </c>
      <c r="L46" s="278" t="e">
        <f>IF(AND(Riesgos!#REF!="Muy Baja",Riesgos!#REF!="Leve"),CONCATENATE("R1C",Riesgos!#REF!),"")</f>
        <v>#REF!</v>
      </c>
      <c r="M46" s="278" t="e">
        <f>IF(AND(Riesgos!#REF!="Muy Baja",Riesgos!#REF!="Leve"),CONCATENATE("R1C",Riesgos!#REF!),"")</f>
        <v>#REF!</v>
      </c>
      <c r="N46" s="278" t="e">
        <f>IF(AND(Riesgos!#REF!="Muy Baja",Riesgos!#REF!="Leve"),CONCATENATE("R1C",Riesgos!#REF!),"")</f>
        <v>#REF!</v>
      </c>
      <c r="O46" s="279" t="e">
        <f>IF(AND(Riesgos!#REF!="Muy Baja",Riesgos!#REF!="Leve"),CONCATENATE("R1C",Riesgos!#REF!),"")</f>
        <v>#REF!</v>
      </c>
      <c r="P46" s="277" t="e">
        <f>IF(AND(Riesgos!#REF!="Muy Baja",Riesgos!#REF!="Menor"),CONCATENATE("R1C",Riesgos!#REF!),"")</f>
        <v>#REF!</v>
      </c>
      <c r="Q46" s="278" t="e">
        <f>IF(AND(Riesgos!#REF!="Muy Baja",Riesgos!#REF!="Menor"),CONCATENATE("R1C",Riesgos!#REF!),"")</f>
        <v>#REF!</v>
      </c>
      <c r="R46" s="278" t="e">
        <f>IF(AND(Riesgos!#REF!="Muy Baja",Riesgos!#REF!="Menor"),CONCATENATE("R1C",Riesgos!#REF!),"")</f>
        <v>#REF!</v>
      </c>
      <c r="S46" s="278" t="e">
        <f>IF(AND(Riesgos!#REF!="Muy Baja",Riesgos!#REF!="Menor"),CONCATENATE("R1C",Riesgos!#REF!),"")</f>
        <v>#REF!</v>
      </c>
      <c r="T46" s="278" t="e">
        <f>IF(AND(Riesgos!#REF!="Muy Baja",Riesgos!#REF!="Menor"),CONCATENATE("R1C",Riesgos!#REF!),"")</f>
        <v>#REF!</v>
      </c>
      <c r="U46" s="279" t="e">
        <f>IF(AND(Riesgos!#REF!="Muy Baja",Riesgos!#REF!="Menor"),CONCATENATE("R1C",Riesgos!#REF!),"")</f>
        <v>#REF!</v>
      </c>
      <c r="V46" s="268" t="e">
        <f>IF(AND(Riesgos!#REF!="Muy Baja",Riesgos!#REF!="Moderado"),CONCATENATE("R1C",Riesgos!#REF!),"")</f>
        <v>#REF!</v>
      </c>
      <c r="W46" s="286" t="e">
        <f>IF(AND(Riesgos!#REF!="Muy Baja",Riesgos!#REF!="Moderado"),CONCATENATE("R1C",Riesgos!#REF!),"")</f>
        <v>#REF!</v>
      </c>
      <c r="X46" s="269" t="e">
        <f>IF(AND(Riesgos!#REF!="Muy Baja",Riesgos!#REF!="Moderado"),CONCATENATE("R1C",Riesgos!#REF!),"")</f>
        <v>#REF!</v>
      </c>
      <c r="Y46" s="269" t="e">
        <f>IF(AND(Riesgos!#REF!="Muy Baja",Riesgos!#REF!="Moderado"),CONCATENATE("R1C",Riesgos!#REF!),"")</f>
        <v>#REF!</v>
      </c>
      <c r="Z46" s="269" t="e">
        <f>IF(AND(Riesgos!#REF!="Muy Baja",Riesgos!#REF!="Moderado"),CONCATENATE("R1C",Riesgos!#REF!),"")</f>
        <v>#REF!</v>
      </c>
      <c r="AA46" s="270" t="e">
        <f>IF(AND(Riesgos!#REF!="Muy Baja",Riesgos!#REF!="Moderado"),CONCATENATE("R1C",Riesgos!#REF!),"")</f>
        <v>#REF!</v>
      </c>
      <c r="AB46" s="250" t="e">
        <f>IF(AND(Riesgos!#REF!="Muy Baja",Riesgos!#REF!="Mayor"),CONCATENATE("R1C",Riesgos!#REF!),"")</f>
        <v>#REF!</v>
      </c>
      <c r="AC46" s="251" t="e">
        <f>IF(AND(Riesgos!#REF!="Muy Baja",Riesgos!#REF!="Mayor"),CONCATENATE("R1C",Riesgos!#REF!),"")</f>
        <v>#REF!</v>
      </c>
      <c r="AD46" s="251" t="e">
        <f>IF(AND(Riesgos!#REF!="Muy Baja",Riesgos!#REF!="Mayor"),CONCATENATE("R1C",Riesgos!#REF!),"")</f>
        <v>#REF!</v>
      </c>
      <c r="AE46" s="251" t="e">
        <f>IF(AND(Riesgos!#REF!="Muy Baja",Riesgos!#REF!="Mayor"),CONCATENATE("R1C",Riesgos!#REF!),"")</f>
        <v>#REF!</v>
      </c>
      <c r="AF46" s="251" t="e">
        <f>IF(AND(Riesgos!#REF!="Muy Baja",Riesgos!#REF!="Mayor"),CONCATENATE("R1C",Riesgos!#REF!),"")</f>
        <v>#REF!</v>
      </c>
      <c r="AG46" s="252" t="e">
        <f>IF(AND(Riesgos!#REF!="Muy Baja",Riesgos!#REF!="Mayor"),CONCATENATE("R1C",Riesgos!#REF!),"")</f>
        <v>#REF!</v>
      </c>
      <c r="AH46" s="253" t="e">
        <f>IF(AND(Riesgos!#REF!="Muy Baja",Riesgos!#REF!="Catastrófico"),CONCATENATE("R1C",Riesgos!#REF!),"")</f>
        <v>#REF!</v>
      </c>
      <c r="AI46" s="254" t="e">
        <f>IF(AND(Riesgos!#REF!="Muy Baja",Riesgos!#REF!="Catastrófico"),CONCATENATE("R1C",Riesgos!#REF!),"")</f>
        <v>#REF!</v>
      </c>
      <c r="AJ46" s="254" t="e">
        <f>IF(AND(Riesgos!#REF!="Muy Baja",Riesgos!#REF!="Catastrófico"),CONCATENATE("R1C",Riesgos!#REF!),"")</f>
        <v>#REF!</v>
      </c>
      <c r="AK46" s="254" t="e">
        <f>IF(AND(Riesgos!#REF!="Muy Baja",Riesgos!#REF!="Catastrófico"),CONCATENATE("R1C",Riesgos!#REF!),"")</f>
        <v>#REF!</v>
      </c>
      <c r="AL46" s="254" t="e">
        <f>IF(AND(Riesgos!#REF!="Muy Baja",Riesgos!#REF!="Catastrófico"),CONCATENATE("R1C",Riesgos!#REF!),"")</f>
        <v>#REF!</v>
      </c>
      <c r="AM46" s="255"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705"/>
      <c r="C47" s="564"/>
      <c r="D47" s="565"/>
      <c r="E47" s="576"/>
      <c r="F47" s="564"/>
      <c r="G47" s="564"/>
      <c r="H47" s="564"/>
      <c r="I47" s="565"/>
      <c r="J47" s="280" t="e">
        <f>IF(AND(Riesgos!#REF!="Muy Baja",Riesgos!#REF!="Leve"),CONCATENATE("R2C",Riesgos!#REF!),"")</f>
        <v>#REF!</v>
      </c>
      <c r="K47" s="281" t="e">
        <f>IF(AND(Riesgos!#REF!="Muy Baja",Riesgos!#REF!="Leve"),CONCATENATE("R2C",Riesgos!#REF!),"")</f>
        <v>#REF!</v>
      </c>
      <c r="L47" s="281" t="e">
        <f>IF(AND(Riesgos!#REF!="Muy Baja",Riesgos!#REF!="Leve"),CONCATENATE("R2C",Riesgos!#REF!),"")</f>
        <v>#REF!</v>
      </c>
      <c r="M47" s="281" t="e">
        <f>IF(AND(Riesgos!#REF!="Muy Baja",Riesgos!#REF!="Leve"),CONCATENATE("R2C",Riesgos!#REF!),"")</f>
        <v>#REF!</v>
      </c>
      <c r="N47" s="281" t="e">
        <f>IF(AND(Riesgos!#REF!="Muy Baja",Riesgos!#REF!="Leve"),CONCATENATE("R2C",Riesgos!#REF!),"")</f>
        <v>#REF!</v>
      </c>
      <c r="O47" s="282" t="e">
        <f>IF(AND(Riesgos!#REF!="Muy Baja",Riesgos!#REF!="Leve"),CONCATENATE("R2C",Riesgos!#REF!),"")</f>
        <v>#REF!</v>
      </c>
      <c r="P47" s="280" t="e">
        <f>IF(AND(Riesgos!#REF!="Muy Baja",Riesgos!#REF!="Menor"),CONCATENATE("R2C",Riesgos!#REF!),"")</f>
        <v>#REF!</v>
      </c>
      <c r="Q47" s="281" t="e">
        <f>IF(AND(Riesgos!#REF!="Muy Baja",Riesgos!#REF!="Menor"),CONCATENATE("R2C",Riesgos!#REF!),"")</f>
        <v>#REF!</v>
      </c>
      <c r="R47" s="281" t="e">
        <f>IF(AND(Riesgos!#REF!="Muy Baja",Riesgos!#REF!="Menor"),CONCATENATE("R2C",Riesgos!#REF!),"")</f>
        <v>#REF!</v>
      </c>
      <c r="S47" s="281" t="e">
        <f>IF(AND(Riesgos!#REF!="Muy Baja",Riesgos!#REF!="Menor"),CONCATENATE("R2C",Riesgos!#REF!),"")</f>
        <v>#REF!</v>
      </c>
      <c r="T47" s="281" t="e">
        <f>IF(AND(Riesgos!#REF!="Muy Baja",Riesgos!#REF!="Menor"),CONCATENATE("R2C",Riesgos!#REF!),"")</f>
        <v>#REF!</v>
      </c>
      <c r="U47" s="282" t="e">
        <f>IF(AND(Riesgos!#REF!="Muy Baja",Riesgos!#REF!="Menor"),CONCATENATE("R2C",Riesgos!#REF!),"")</f>
        <v>#REF!</v>
      </c>
      <c r="V47" s="271" t="e">
        <f>IF(AND(Riesgos!#REF!="Muy Baja",Riesgos!#REF!="Moderado"),CONCATENATE("R2C",Riesgos!#REF!),"")</f>
        <v>#REF!</v>
      </c>
      <c r="W47" s="272" t="e">
        <f>IF(AND(Riesgos!#REF!="Muy Baja",Riesgos!#REF!="Moderado"),CONCATENATE("R2C",Riesgos!#REF!),"")</f>
        <v>#REF!</v>
      </c>
      <c r="X47" s="272" t="e">
        <f>IF(AND(Riesgos!#REF!="Muy Baja",Riesgos!#REF!="Moderado"),CONCATENATE("R2C",Riesgos!#REF!),"")</f>
        <v>#REF!</v>
      </c>
      <c r="Y47" s="272" t="e">
        <f>IF(AND(Riesgos!#REF!="Muy Baja",Riesgos!#REF!="Moderado"),CONCATENATE("R2C",Riesgos!#REF!),"")</f>
        <v>#REF!</v>
      </c>
      <c r="Z47" s="272" t="e">
        <f>IF(AND(Riesgos!#REF!="Muy Baja",Riesgos!#REF!="Moderado"),CONCATENATE("R2C",Riesgos!#REF!),"")</f>
        <v>#REF!</v>
      </c>
      <c r="AA47" s="273" t="e">
        <f>IF(AND(Riesgos!#REF!="Muy Baja",Riesgos!#REF!="Moderado"),CONCATENATE("R2C",Riesgos!#REF!),"")</f>
        <v>#REF!</v>
      </c>
      <c r="AB47" s="256" t="e">
        <f>IF(AND(Riesgos!#REF!="Muy Baja",Riesgos!#REF!="Mayor"),CONCATENATE("R2C",Riesgos!#REF!),"")</f>
        <v>#REF!</v>
      </c>
      <c r="AC47" s="257" t="e">
        <f>IF(AND(Riesgos!#REF!="Muy Baja",Riesgos!#REF!="Mayor"),CONCATENATE("R2C",Riesgos!#REF!),"")</f>
        <v>#REF!</v>
      </c>
      <c r="AD47" s="257" t="e">
        <f>IF(AND(Riesgos!#REF!="Muy Baja",Riesgos!#REF!="Mayor"),CONCATENATE("R2C",Riesgos!#REF!),"")</f>
        <v>#REF!</v>
      </c>
      <c r="AE47" s="257" t="e">
        <f>IF(AND(Riesgos!#REF!="Muy Baja",Riesgos!#REF!="Mayor"),CONCATENATE("R2C",Riesgos!#REF!),"")</f>
        <v>#REF!</v>
      </c>
      <c r="AF47" s="257" t="e">
        <f>IF(AND(Riesgos!#REF!="Muy Baja",Riesgos!#REF!="Mayor"),CONCATENATE("R2C",Riesgos!#REF!),"")</f>
        <v>#REF!</v>
      </c>
      <c r="AG47" s="258" t="e">
        <f>IF(AND(Riesgos!#REF!="Muy Baja",Riesgos!#REF!="Mayor"),CONCATENATE("R2C",Riesgos!#REF!),"")</f>
        <v>#REF!</v>
      </c>
      <c r="AH47" s="259" t="e">
        <f>IF(AND(Riesgos!#REF!="Muy Baja",Riesgos!#REF!="Catastrófico"),CONCATENATE("R2C",Riesgos!#REF!),"")</f>
        <v>#REF!</v>
      </c>
      <c r="AI47" s="260" t="e">
        <f>IF(AND(Riesgos!#REF!="Muy Baja",Riesgos!#REF!="Catastrófico"),CONCATENATE("R2C",Riesgos!#REF!),"")</f>
        <v>#REF!</v>
      </c>
      <c r="AJ47" s="260" t="e">
        <f>IF(AND(Riesgos!#REF!="Muy Baja",Riesgos!#REF!="Catastrófico"),CONCATENATE("R2C",Riesgos!#REF!),"")</f>
        <v>#REF!</v>
      </c>
      <c r="AK47" s="260" t="e">
        <f>IF(AND(Riesgos!#REF!="Muy Baja",Riesgos!#REF!="Catastrófico"),CONCATENATE("R2C",Riesgos!#REF!),"")</f>
        <v>#REF!</v>
      </c>
      <c r="AL47" s="260" t="e">
        <f>IF(AND(Riesgos!#REF!="Muy Baja",Riesgos!#REF!="Catastrófico"),CONCATENATE("R2C",Riesgos!#REF!),"")</f>
        <v>#REF!</v>
      </c>
      <c r="AM47" s="261"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705"/>
      <c r="C48" s="564"/>
      <c r="D48" s="565"/>
      <c r="E48" s="576"/>
      <c r="F48" s="564"/>
      <c r="G48" s="564"/>
      <c r="H48" s="564"/>
      <c r="I48" s="565"/>
      <c r="J48" s="280" t="e">
        <f>IF(AND(Riesgos!#REF!="Muy Baja",Riesgos!#REF!="Leve"),CONCATENATE("R3C",Riesgos!#REF!),"")</f>
        <v>#REF!</v>
      </c>
      <c r="K48" s="281" t="e">
        <f>IF(AND(Riesgos!#REF!="Muy Baja",Riesgos!#REF!="Leve"),CONCATENATE("R3C",Riesgos!#REF!),"")</f>
        <v>#REF!</v>
      </c>
      <c r="L48" s="281" t="e">
        <f>IF(AND(Riesgos!#REF!="Muy Baja",Riesgos!#REF!="Leve"),CONCATENATE("R3C",Riesgos!#REF!),"")</f>
        <v>#REF!</v>
      </c>
      <c r="M48" s="281" t="e">
        <f>IF(AND(Riesgos!#REF!="Muy Baja",Riesgos!#REF!="Leve"),CONCATENATE("R3C",Riesgos!#REF!),"")</f>
        <v>#REF!</v>
      </c>
      <c r="N48" s="281" t="e">
        <f>IF(AND(Riesgos!#REF!="Muy Baja",Riesgos!#REF!="Leve"),CONCATENATE("R3C",Riesgos!#REF!),"")</f>
        <v>#REF!</v>
      </c>
      <c r="O48" s="282" t="e">
        <f>IF(AND(Riesgos!#REF!="Muy Baja",Riesgos!#REF!="Leve"),CONCATENATE("R3C",Riesgos!#REF!),"")</f>
        <v>#REF!</v>
      </c>
      <c r="P48" s="280" t="e">
        <f>IF(AND(Riesgos!#REF!="Muy Baja",Riesgos!#REF!="Menor"),CONCATENATE("R3C",Riesgos!#REF!),"")</f>
        <v>#REF!</v>
      </c>
      <c r="Q48" s="281" t="e">
        <f>IF(AND(Riesgos!#REF!="Muy Baja",Riesgos!#REF!="Menor"),CONCATENATE("R3C",Riesgos!#REF!),"")</f>
        <v>#REF!</v>
      </c>
      <c r="R48" s="281" t="e">
        <f>IF(AND(Riesgos!#REF!="Muy Baja",Riesgos!#REF!="Menor"),CONCATENATE("R3C",Riesgos!#REF!),"")</f>
        <v>#REF!</v>
      </c>
      <c r="S48" s="281" t="e">
        <f>IF(AND(Riesgos!#REF!="Muy Baja",Riesgos!#REF!="Menor"),CONCATENATE("R3C",Riesgos!#REF!),"")</f>
        <v>#REF!</v>
      </c>
      <c r="T48" s="281" t="e">
        <f>IF(AND(Riesgos!#REF!="Muy Baja",Riesgos!#REF!="Menor"),CONCATENATE("R3C",Riesgos!#REF!),"")</f>
        <v>#REF!</v>
      </c>
      <c r="U48" s="282" t="e">
        <f>IF(AND(Riesgos!#REF!="Muy Baja",Riesgos!#REF!="Menor"),CONCATENATE("R3C",Riesgos!#REF!),"")</f>
        <v>#REF!</v>
      </c>
      <c r="V48" s="271" t="e">
        <f>IF(AND(Riesgos!#REF!="Muy Baja",Riesgos!#REF!="Moderado"),CONCATENATE("R3C",Riesgos!#REF!),"")</f>
        <v>#REF!</v>
      </c>
      <c r="W48" s="272" t="e">
        <f>IF(AND(Riesgos!#REF!="Muy Baja",Riesgos!#REF!="Moderado"),CONCATENATE("R3C",Riesgos!#REF!),"")</f>
        <v>#REF!</v>
      </c>
      <c r="X48" s="272" t="e">
        <f>IF(AND(Riesgos!#REF!="Muy Baja",Riesgos!#REF!="Moderado"),CONCATENATE("R3C",Riesgos!#REF!),"")</f>
        <v>#REF!</v>
      </c>
      <c r="Y48" s="272" t="e">
        <f>IF(AND(Riesgos!#REF!="Muy Baja",Riesgos!#REF!="Moderado"),CONCATENATE("R3C",Riesgos!#REF!),"")</f>
        <v>#REF!</v>
      </c>
      <c r="Z48" s="272" t="e">
        <f>IF(AND(Riesgos!#REF!="Muy Baja",Riesgos!#REF!="Moderado"),CONCATENATE("R3C",Riesgos!#REF!),"")</f>
        <v>#REF!</v>
      </c>
      <c r="AA48" s="273" t="e">
        <f>IF(AND(Riesgos!#REF!="Muy Baja",Riesgos!#REF!="Moderado"),CONCATENATE("R3C",Riesgos!#REF!),"")</f>
        <v>#REF!</v>
      </c>
      <c r="AB48" s="256" t="e">
        <f>IF(AND(Riesgos!#REF!="Muy Baja",Riesgos!#REF!="Mayor"),CONCATENATE("R3C",Riesgos!#REF!),"")</f>
        <v>#REF!</v>
      </c>
      <c r="AC48" s="257" t="e">
        <f>IF(AND(Riesgos!#REF!="Muy Baja",Riesgos!#REF!="Mayor"),CONCATENATE("R3C",Riesgos!#REF!),"")</f>
        <v>#REF!</v>
      </c>
      <c r="AD48" s="257" t="e">
        <f>IF(AND(Riesgos!#REF!="Muy Baja",Riesgos!#REF!="Mayor"),CONCATENATE("R3C",Riesgos!#REF!),"")</f>
        <v>#REF!</v>
      </c>
      <c r="AE48" s="257" t="e">
        <f>IF(AND(Riesgos!#REF!="Muy Baja",Riesgos!#REF!="Mayor"),CONCATENATE("R3C",Riesgos!#REF!),"")</f>
        <v>#REF!</v>
      </c>
      <c r="AF48" s="257" t="e">
        <f>IF(AND(Riesgos!#REF!="Muy Baja",Riesgos!#REF!="Mayor"),CONCATENATE("R3C",Riesgos!#REF!),"")</f>
        <v>#REF!</v>
      </c>
      <c r="AG48" s="258" t="e">
        <f>IF(AND(Riesgos!#REF!="Muy Baja",Riesgos!#REF!="Mayor"),CONCATENATE("R3C",Riesgos!#REF!),"")</f>
        <v>#REF!</v>
      </c>
      <c r="AH48" s="259" t="e">
        <f>IF(AND(Riesgos!#REF!="Muy Baja",Riesgos!#REF!="Catastrófico"),CONCATENATE("R3C",Riesgos!#REF!),"")</f>
        <v>#REF!</v>
      </c>
      <c r="AI48" s="260" t="e">
        <f>IF(AND(Riesgos!#REF!="Muy Baja",Riesgos!#REF!="Catastrófico"),CONCATENATE("R3C",Riesgos!#REF!),"")</f>
        <v>#REF!</v>
      </c>
      <c r="AJ48" s="260" t="e">
        <f>IF(AND(Riesgos!#REF!="Muy Baja",Riesgos!#REF!="Catastrófico"),CONCATENATE("R3C",Riesgos!#REF!),"")</f>
        <v>#REF!</v>
      </c>
      <c r="AK48" s="260" t="e">
        <f>IF(AND(Riesgos!#REF!="Muy Baja",Riesgos!#REF!="Catastrófico"),CONCATENATE("R3C",Riesgos!#REF!),"")</f>
        <v>#REF!</v>
      </c>
      <c r="AL48" s="260" t="e">
        <f>IF(AND(Riesgos!#REF!="Muy Baja",Riesgos!#REF!="Catastrófico"),CONCATENATE("R3C",Riesgos!#REF!),"")</f>
        <v>#REF!</v>
      </c>
      <c r="AM48" s="261"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705"/>
      <c r="C49" s="564"/>
      <c r="D49" s="565"/>
      <c r="E49" s="576"/>
      <c r="F49" s="564"/>
      <c r="G49" s="564"/>
      <c r="H49" s="564"/>
      <c r="I49" s="565"/>
      <c r="J49" s="280" t="e">
        <f>IF(AND(Riesgos!#REF!="Muy Baja",Riesgos!#REF!="Leve"),CONCATENATE("R4C",Riesgos!#REF!),"")</f>
        <v>#REF!</v>
      </c>
      <c r="K49" s="281" t="e">
        <f>IF(AND(Riesgos!#REF!="Muy Baja",Riesgos!#REF!="Leve"),CONCATENATE("R4C",Riesgos!#REF!),"")</f>
        <v>#REF!</v>
      </c>
      <c r="L49" s="281" t="e">
        <f>IF(AND(Riesgos!#REF!="Muy Baja",Riesgos!#REF!="Leve"),CONCATENATE("R4C",Riesgos!#REF!),"")</f>
        <v>#REF!</v>
      </c>
      <c r="M49" s="281" t="e">
        <f>IF(AND(Riesgos!#REF!="Muy Baja",Riesgos!#REF!="Leve"),CONCATENATE("R4C",Riesgos!#REF!),"")</f>
        <v>#REF!</v>
      </c>
      <c r="N49" s="281" t="e">
        <f>IF(AND(Riesgos!#REF!="Muy Baja",Riesgos!#REF!="Leve"),CONCATENATE("R4C",Riesgos!#REF!),"")</f>
        <v>#REF!</v>
      </c>
      <c r="O49" s="282" t="e">
        <f>IF(AND(Riesgos!#REF!="Muy Baja",Riesgos!#REF!="Leve"),CONCATENATE("R4C",Riesgos!#REF!),"")</f>
        <v>#REF!</v>
      </c>
      <c r="P49" s="280" t="e">
        <f>IF(AND(Riesgos!#REF!="Muy Baja",Riesgos!#REF!="Menor"),CONCATENATE("R4C",Riesgos!#REF!),"")</f>
        <v>#REF!</v>
      </c>
      <c r="Q49" s="281" t="e">
        <f>IF(AND(Riesgos!#REF!="Muy Baja",Riesgos!#REF!="Menor"),CONCATENATE("R4C",Riesgos!#REF!),"")</f>
        <v>#REF!</v>
      </c>
      <c r="R49" s="281" t="e">
        <f>IF(AND(Riesgos!#REF!="Muy Baja",Riesgos!#REF!="Menor"),CONCATENATE("R4C",Riesgos!#REF!),"")</f>
        <v>#REF!</v>
      </c>
      <c r="S49" s="281" t="e">
        <f>IF(AND(Riesgos!#REF!="Muy Baja",Riesgos!#REF!="Menor"),CONCATENATE("R4C",Riesgos!#REF!),"")</f>
        <v>#REF!</v>
      </c>
      <c r="T49" s="281" t="e">
        <f>IF(AND(Riesgos!#REF!="Muy Baja",Riesgos!#REF!="Menor"),CONCATENATE("R4C",Riesgos!#REF!),"")</f>
        <v>#REF!</v>
      </c>
      <c r="U49" s="282" t="e">
        <f>IF(AND(Riesgos!#REF!="Muy Baja",Riesgos!#REF!="Menor"),CONCATENATE("R4C",Riesgos!#REF!),"")</f>
        <v>#REF!</v>
      </c>
      <c r="V49" s="271" t="e">
        <f>IF(AND(Riesgos!#REF!="Muy Baja",Riesgos!#REF!="Moderado"),CONCATENATE("R4C",Riesgos!#REF!),"")</f>
        <v>#REF!</v>
      </c>
      <c r="W49" s="272" t="e">
        <f>IF(AND(Riesgos!#REF!="Muy Baja",Riesgos!#REF!="Moderado"),CONCATENATE("R4C",Riesgos!#REF!),"")</f>
        <v>#REF!</v>
      </c>
      <c r="X49" s="272" t="e">
        <f>IF(AND(Riesgos!#REF!="Muy Baja",Riesgos!#REF!="Moderado"),CONCATENATE("R4C",Riesgos!#REF!),"")</f>
        <v>#REF!</v>
      </c>
      <c r="Y49" s="272" t="e">
        <f>IF(AND(Riesgos!#REF!="Muy Baja",Riesgos!#REF!="Moderado"),CONCATENATE("R4C",Riesgos!#REF!),"")</f>
        <v>#REF!</v>
      </c>
      <c r="Z49" s="272" t="e">
        <f>IF(AND(Riesgos!#REF!="Muy Baja",Riesgos!#REF!="Moderado"),CONCATENATE("R4C",Riesgos!#REF!),"")</f>
        <v>#REF!</v>
      </c>
      <c r="AA49" s="273" t="e">
        <f>IF(AND(Riesgos!#REF!="Muy Baja",Riesgos!#REF!="Moderado"),CONCATENATE("R4C",Riesgos!#REF!),"")</f>
        <v>#REF!</v>
      </c>
      <c r="AB49" s="256" t="e">
        <f>IF(AND(Riesgos!#REF!="Muy Baja",Riesgos!#REF!="Mayor"),CONCATENATE("R4C",Riesgos!#REF!),"")</f>
        <v>#REF!</v>
      </c>
      <c r="AC49" s="257" t="e">
        <f>IF(AND(Riesgos!#REF!="Muy Baja",Riesgos!#REF!="Mayor"),CONCATENATE("R4C",Riesgos!#REF!),"")</f>
        <v>#REF!</v>
      </c>
      <c r="AD49" s="257" t="e">
        <f>IF(AND(Riesgos!#REF!="Muy Baja",Riesgos!#REF!="Mayor"),CONCATENATE("R4C",Riesgos!#REF!),"")</f>
        <v>#REF!</v>
      </c>
      <c r="AE49" s="257" t="e">
        <f>IF(AND(Riesgos!#REF!="Muy Baja",Riesgos!#REF!="Mayor"),CONCATENATE("R4C",Riesgos!#REF!),"")</f>
        <v>#REF!</v>
      </c>
      <c r="AF49" s="257" t="e">
        <f>IF(AND(Riesgos!#REF!="Muy Baja",Riesgos!#REF!="Mayor"),CONCATENATE("R4C",Riesgos!#REF!),"")</f>
        <v>#REF!</v>
      </c>
      <c r="AG49" s="258" t="e">
        <f>IF(AND(Riesgos!#REF!="Muy Baja",Riesgos!#REF!="Mayor"),CONCATENATE("R4C",Riesgos!#REF!),"")</f>
        <v>#REF!</v>
      </c>
      <c r="AH49" s="259" t="e">
        <f>IF(AND(Riesgos!#REF!="Muy Baja",Riesgos!#REF!="Catastrófico"),CONCATENATE("R4C",Riesgos!#REF!),"")</f>
        <v>#REF!</v>
      </c>
      <c r="AI49" s="260" t="e">
        <f>IF(AND(Riesgos!#REF!="Muy Baja",Riesgos!#REF!="Catastrófico"),CONCATENATE("R4C",Riesgos!#REF!),"")</f>
        <v>#REF!</v>
      </c>
      <c r="AJ49" s="260" t="e">
        <f>IF(AND(Riesgos!#REF!="Muy Baja",Riesgos!#REF!="Catastrófico"),CONCATENATE("R4C",Riesgos!#REF!),"")</f>
        <v>#REF!</v>
      </c>
      <c r="AK49" s="260" t="e">
        <f>IF(AND(Riesgos!#REF!="Muy Baja",Riesgos!#REF!="Catastrófico"),CONCATENATE("R4C",Riesgos!#REF!),"")</f>
        <v>#REF!</v>
      </c>
      <c r="AL49" s="260" t="e">
        <f>IF(AND(Riesgos!#REF!="Muy Baja",Riesgos!#REF!="Catastrófico"),CONCATENATE("R4C",Riesgos!#REF!),"")</f>
        <v>#REF!</v>
      </c>
      <c r="AM49" s="261"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705"/>
      <c r="C50" s="564"/>
      <c r="D50" s="565"/>
      <c r="E50" s="576"/>
      <c r="F50" s="564"/>
      <c r="G50" s="564"/>
      <c r="H50" s="564"/>
      <c r="I50" s="565"/>
      <c r="J50" s="280" t="e">
        <f>IF(AND(Riesgos!#REF!="Muy Baja",Riesgos!#REF!="Leve"),CONCATENATE("R5C",Riesgos!#REF!),"")</f>
        <v>#REF!</v>
      </c>
      <c r="K50" s="281" t="e">
        <f>IF(AND(Riesgos!#REF!="Muy Baja",Riesgos!#REF!="Leve"),CONCATENATE("R5C",Riesgos!#REF!),"")</f>
        <v>#REF!</v>
      </c>
      <c r="L50" s="281" t="e">
        <f>IF(AND(Riesgos!#REF!="Muy Baja",Riesgos!#REF!="Leve"),CONCATENATE("R5C",Riesgos!#REF!),"")</f>
        <v>#REF!</v>
      </c>
      <c r="M50" s="281" t="e">
        <f>IF(AND(Riesgos!#REF!="Muy Baja",Riesgos!#REF!="Leve"),CONCATENATE("R5C",Riesgos!#REF!),"")</f>
        <v>#REF!</v>
      </c>
      <c r="N50" s="281" t="e">
        <f>IF(AND(Riesgos!#REF!="Muy Baja",Riesgos!#REF!="Leve"),CONCATENATE("R5C",Riesgos!#REF!),"")</f>
        <v>#REF!</v>
      </c>
      <c r="O50" s="282" t="e">
        <f>IF(AND(Riesgos!#REF!="Muy Baja",Riesgos!#REF!="Leve"),CONCATENATE("R5C",Riesgos!#REF!),"")</f>
        <v>#REF!</v>
      </c>
      <c r="P50" s="280" t="e">
        <f>IF(AND(Riesgos!#REF!="Muy Baja",Riesgos!#REF!="Menor"),CONCATENATE("R5C",Riesgos!#REF!),"")</f>
        <v>#REF!</v>
      </c>
      <c r="Q50" s="281" t="e">
        <f>IF(AND(Riesgos!#REF!="Muy Baja",Riesgos!#REF!="Menor"),CONCATENATE("R5C",Riesgos!#REF!),"")</f>
        <v>#REF!</v>
      </c>
      <c r="R50" s="281" t="e">
        <f>IF(AND(Riesgos!#REF!="Muy Baja",Riesgos!#REF!="Menor"),CONCATENATE("R5C",Riesgos!#REF!),"")</f>
        <v>#REF!</v>
      </c>
      <c r="S50" s="281" t="e">
        <f>IF(AND(Riesgos!#REF!="Muy Baja",Riesgos!#REF!="Menor"),CONCATENATE("R5C",Riesgos!#REF!),"")</f>
        <v>#REF!</v>
      </c>
      <c r="T50" s="281" t="e">
        <f>IF(AND(Riesgos!#REF!="Muy Baja",Riesgos!#REF!="Menor"),CONCATENATE("R5C",Riesgos!#REF!),"")</f>
        <v>#REF!</v>
      </c>
      <c r="U50" s="282" t="e">
        <f>IF(AND(Riesgos!#REF!="Muy Baja",Riesgos!#REF!="Menor"),CONCATENATE("R5C",Riesgos!#REF!),"")</f>
        <v>#REF!</v>
      </c>
      <c r="V50" s="271" t="e">
        <f>IF(AND(Riesgos!#REF!="Muy Baja",Riesgos!#REF!="Moderado"),CONCATENATE("R5C",Riesgos!#REF!),"")</f>
        <v>#REF!</v>
      </c>
      <c r="W50" s="272" t="e">
        <f>IF(AND(Riesgos!#REF!="Muy Baja",Riesgos!#REF!="Moderado"),CONCATENATE("R5C",Riesgos!#REF!),"")</f>
        <v>#REF!</v>
      </c>
      <c r="X50" s="272" t="e">
        <f>IF(AND(Riesgos!#REF!="Muy Baja",Riesgos!#REF!="Moderado"),CONCATENATE("R5C",Riesgos!#REF!),"")</f>
        <v>#REF!</v>
      </c>
      <c r="Y50" s="272" t="e">
        <f>IF(AND(Riesgos!#REF!="Muy Baja",Riesgos!#REF!="Moderado"),CONCATENATE("R5C",Riesgos!#REF!),"")</f>
        <v>#REF!</v>
      </c>
      <c r="Z50" s="272" t="e">
        <f>IF(AND(Riesgos!#REF!="Muy Baja",Riesgos!#REF!="Moderado"),CONCATENATE("R5C",Riesgos!#REF!),"")</f>
        <v>#REF!</v>
      </c>
      <c r="AA50" s="273" t="e">
        <f>IF(AND(Riesgos!#REF!="Muy Baja",Riesgos!#REF!="Moderado"),CONCATENATE("R5C",Riesgos!#REF!),"")</f>
        <v>#REF!</v>
      </c>
      <c r="AB50" s="256" t="e">
        <f>IF(AND(Riesgos!#REF!="Muy Baja",Riesgos!#REF!="Mayor"),CONCATENATE("R5C",Riesgos!#REF!),"")</f>
        <v>#REF!</v>
      </c>
      <c r="AC50" s="257" t="e">
        <f>IF(AND(Riesgos!#REF!="Muy Baja",Riesgos!#REF!="Mayor"),CONCATENATE("R5C",Riesgos!#REF!),"")</f>
        <v>#REF!</v>
      </c>
      <c r="AD50" s="257" t="e">
        <f>IF(AND(Riesgos!#REF!="Muy Baja",Riesgos!#REF!="Mayor"),CONCATENATE("R5C",Riesgos!#REF!),"")</f>
        <v>#REF!</v>
      </c>
      <c r="AE50" s="257" t="e">
        <f>IF(AND(Riesgos!#REF!="Muy Baja",Riesgos!#REF!="Mayor"),CONCATENATE("R5C",Riesgos!#REF!),"")</f>
        <v>#REF!</v>
      </c>
      <c r="AF50" s="257" t="e">
        <f>IF(AND(Riesgos!#REF!="Muy Baja",Riesgos!#REF!="Mayor"),CONCATENATE("R5C",Riesgos!#REF!),"")</f>
        <v>#REF!</v>
      </c>
      <c r="AG50" s="258" t="e">
        <f>IF(AND(Riesgos!#REF!="Muy Baja",Riesgos!#REF!="Mayor"),CONCATENATE("R5C",Riesgos!#REF!),"")</f>
        <v>#REF!</v>
      </c>
      <c r="AH50" s="259" t="e">
        <f>IF(AND(Riesgos!#REF!="Muy Baja",Riesgos!#REF!="Catastrófico"),CONCATENATE("R5C",Riesgos!#REF!),"")</f>
        <v>#REF!</v>
      </c>
      <c r="AI50" s="260" t="e">
        <f>IF(AND(Riesgos!#REF!="Muy Baja",Riesgos!#REF!="Catastrófico"),CONCATENATE("R5C",Riesgos!#REF!),"")</f>
        <v>#REF!</v>
      </c>
      <c r="AJ50" s="260" t="e">
        <f>IF(AND(Riesgos!#REF!="Muy Baja",Riesgos!#REF!="Catastrófico"),CONCATENATE("R5C",Riesgos!#REF!),"")</f>
        <v>#REF!</v>
      </c>
      <c r="AK50" s="260" t="e">
        <f>IF(AND(Riesgos!#REF!="Muy Baja",Riesgos!#REF!="Catastrófico"),CONCATENATE("R5C",Riesgos!#REF!),"")</f>
        <v>#REF!</v>
      </c>
      <c r="AL50" s="260" t="e">
        <f>IF(AND(Riesgos!#REF!="Muy Baja",Riesgos!#REF!="Catastrófico"),CONCATENATE("R5C",Riesgos!#REF!),"")</f>
        <v>#REF!</v>
      </c>
      <c r="AM50" s="261"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705"/>
      <c r="C51" s="564"/>
      <c r="D51" s="565"/>
      <c r="E51" s="576"/>
      <c r="F51" s="564"/>
      <c r="G51" s="564"/>
      <c r="H51" s="564"/>
      <c r="I51" s="565"/>
      <c r="J51" s="280" t="e">
        <f>IF(AND(Riesgos!#REF!="Muy Baja",Riesgos!#REF!="Leve"),CONCATENATE("R6C",Riesgos!#REF!),"")</f>
        <v>#REF!</v>
      </c>
      <c r="K51" s="281" t="e">
        <f>IF(AND(Riesgos!#REF!="Muy Baja",Riesgos!#REF!="Leve"),CONCATENATE("R6C",Riesgos!#REF!),"")</f>
        <v>#REF!</v>
      </c>
      <c r="L51" s="281" t="e">
        <f>IF(AND(Riesgos!#REF!="Muy Baja",Riesgos!#REF!="Leve"),CONCATENATE("R6C",Riesgos!#REF!),"")</f>
        <v>#REF!</v>
      </c>
      <c r="M51" s="281" t="e">
        <f>IF(AND(Riesgos!#REF!="Muy Baja",Riesgos!#REF!="Leve"),CONCATENATE("R6C",Riesgos!#REF!),"")</f>
        <v>#REF!</v>
      </c>
      <c r="N51" s="281" t="e">
        <f>IF(AND(Riesgos!#REF!="Muy Baja",Riesgos!#REF!="Leve"),CONCATENATE("R6C",Riesgos!#REF!),"")</f>
        <v>#REF!</v>
      </c>
      <c r="O51" s="282" t="e">
        <f>IF(AND(Riesgos!#REF!="Muy Baja",Riesgos!#REF!="Leve"),CONCATENATE("R6C",Riesgos!#REF!),"")</f>
        <v>#REF!</v>
      </c>
      <c r="P51" s="280" t="e">
        <f>IF(AND(Riesgos!#REF!="Muy Baja",Riesgos!#REF!="Menor"),CONCATENATE("R6C",Riesgos!#REF!),"")</f>
        <v>#REF!</v>
      </c>
      <c r="Q51" s="281" t="e">
        <f>IF(AND(Riesgos!#REF!="Muy Baja",Riesgos!#REF!="Menor"),CONCATENATE("R6C",Riesgos!#REF!),"")</f>
        <v>#REF!</v>
      </c>
      <c r="R51" s="281" t="e">
        <f>IF(AND(Riesgos!#REF!="Muy Baja",Riesgos!#REF!="Menor"),CONCATENATE("R6C",Riesgos!#REF!),"")</f>
        <v>#REF!</v>
      </c>
      <c r="S51" s="281" t="e">
        <f>IF(AND(Riesgos!#REF!="Muy Baja",Riesgos!#REF!="Menor"),CONCATENATE("R6C",Riesgos!#REF!),"")</f>
        <v>#REF!</v>
      </c>
      <c r="T51" s="281" t="e">
        <f>IF(AND(Riesgos!#REF!="Muy Baja",Riesgos!#REF!="Menor"),CONCATENATE("R6C",Riesgos!#REF!),"")</f>
        <v>#REF!</v>
      </c>
      <c r="U51" s="282" t="e">
        <f>IF(AND(Riesgos!#REF!="Muy Baja",Riesgos!#REF!="Menor"),CONCATENATE("R6C",Riesgos!#REF!),"")</f>
        <v>#REF!</v>
      </c>
      <c r="V51" s="271" t="e">
        <f>IF(AND(Riesgos!#REF!="Muy Baja",Riesgos!#REF!="Moderado"),CONCATENATE("R6C",Riesgos!#REF!),"")</f>
        <v>#REF!</v>
      </c>
      <c r="W51" s="272" t="e">
        <f>IF(AND(Riesgos!#REF!="Muy Baja",Riesgos!#REF!="Moderado"),CONCATENATE("R6C",Riesgos!#REF!),"")</f>
        <v>#REF!</v>
      </c>
      <c r="X51" s="272" t="e">
        <f>IF(AND(Riesgos!#REF!="Muy Baja",Riesgos!#REF!="Moderado"),CONCATENATE("R6C",Riesgos!#REF!),"")</f>
        <v>#REF!</v>
      </c>
      <c r="Y51" s="272" t="e">
        <f>IF(AND(Riesgos!#REF!="Muy Baja",Riesgos!#REF!="Moderado"),CONCATENATE("R6C",Riesgos!#REF!),"")</f>
        <v>#REF!</v>
      </c>
      <c r="Z51" s="272" t="e">
        <f>IF(AND(Riesgos!#REF!="Muy Baja",Riesgos!#REF!="Moderado"),CONCATENATE("R6C",Riesgos!#REF!),"")</f>
        <v>#REF!</v>
      </c>
      <c r="AA51" s="273" t="e">
        <f>IF(AND(Riesgos!#REF!="Muy Baja",Riesgos!#REF!="Moderado"),CONCATENATE("R6C",Riesgos!#REF!),"")</f>
        <v>#REF!</v>
      </c>
      <c r="AB51" s="256" t="e">
        <f>IF(AND(Riesgos!#REF!="Muy Baja",Riesgos!#REF!="Mayor"),CONCATENATE("R6C",Riesgos!#REF!),"")</f>
        <v>#REF!</v>
      </c>
      <c r="AC51" s="257" t="e">
        <f>IF(AND(Riesgos!#REF!="Muy Baja",Riesgos!#REF!="Mayor"),CONCATENATE("R6C",Riesgos!#REF!),"")</f>
        <v>#REF!</v>
      </c>
      <c r="AD51" s="257" t="e">
        <f>IF(AND(Riesgos!#REF!="Muy Baja",Riesgos!#REF!="Mayor"),CONCATENATE("R6C",Riesgos!#REF!),"")</f>
        <v>#REF!</v>
      </c>
      <c r="AE51" s="257" t="e">
        <f>IF(AND(Riesgos!#REF!="Muy Baja",Riesgos!#REF!="Mayor"),CONCATENATE("R6C",Riesgos!#REF!),"")</f>
        <v>#REF!</v>
      </c>
      <c r="AF51" s="257" t="e">
        <f>IF(AND(Riesgos!#REF!="Muy Baja",Riesgos!#REF!="Mayor"),CONCATENATE("R6C",Riesgos!#REF!),"")</f>
        <v>#REF!</v>
      </c>
      <c r="AG51" s="258" t="e">
        <f>IF(AND(Riesgos!#REF!="Muy Baja",Riesgos!#REF!="Mayor"),CONCATENATE("R6C",Riesgos!#REF!),"")</f>
        <v>#REF!</v>
      </c>
      <c r="AH51" s="259" t="e">
        <f>IF(AND(Riesgos!#REF!="Muy Baja",Riesgos!#REF!="Catastrófico"),CONCATENATE("R6C",Riesgos!#REF!),"")</f>
        <v>#REF!</v>
      </c>
      <c r="AI51" s="260" t="e">
        <f>IF(AND(Riesgos!#REF!="Muy Baja",Riesgos!#REF!="Catastrófico"),CONCATENATE("R6C",Riesgos!#REF!),"")</f>
        <v>#REF!</v>
      </c>
      <c r="AJ51" s="260" t="e">
        <f>IF(AND(Riesgos!#REF!="Muy Baja",Riesgos!#REF!="Catastrófico"),CONCATENATE("R6C",Riesgos!#REF!),"")</f>
        <v>#REF!</v>
      </c>
      <c r="AK51" s="260" t="e">
        <f>IF(AND(Riesgos!#REF!="Muy Baja",Riesgos!#REF!="Catastrófico"),CONCATENATE("R6C",Riesgos!#REF!),"")</f>
        <v>#REF!</v>
      </c>
      <c r="AL51" s="260" t="e">
        <f>IF(AND(Riesgos!#REF!="Muy Baja",Riesgos!#REF!="Catastrófico"),CONCATENATE("R6C",Riesgos!#REF!),"")</f>
        <v>#REF!</v>
      </c>
      <c r="AM51" s="261"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705"/>
      <c r="C52" s="564"/>
      <c r="D52" s="565"/>
      <c r="E52" s="576"/>
      <c r="F52" s="564"/>
      <c r="G52" s="564"/>
      <c r="H52" s="564"/>
      <c r="I52" s="565"/>
      <c r="J52" s="280" t="e">
        <f>IF(AND(Riesgos!#REF!="Muy Baja",Riesgos!#REF!="Leve"),CONCATENATE("R7C",Riesgos!#REF!),"")</f>
        <v>#REF!</v>
      </c>
      <c r="K52" s="281" t="e">
        <f>IF(AND(Riesgos!#REF!="Muy Baja",Riesgos!#REF!="Leve"),CONCATENATE("R7C",Riesgos!#REF!),"")</f>
        <v>#REF!</v>
      </c>
      <c r="L52" s="281" t="e">
        <f>IF(AND(Riesgos!#REF!="Muy Baja",Riesgos!#REF!="Leve"),CONCATENATE("R7C",Riesgos!#REF!),"")</f>
        <v>#REF!</v>
      </c>
      <c r="M52" s="281" t="e">
        <f>IF(AND(Riesgos!#REF!="Muy Baja",Riesgos!#REF!="Leve"),CONCATENATE("R7C",Riesgos!#REF!),"")</f>
        <v>#REF!</v>
      </c>
      <c r="N52" s="281" t="e">
        <f>IF(AND(Riesgos!#REF!="Muy Baja",Riesgos!#REF!="Leve"),CONCATENATE("R7C",Riesgos!#REF!),"")</f>
        <v>#REF!</v>
      </c>
      <c r="O52" s="282" t="e">
        <f>IF(AND(Riesgos!#REF!="Muy Baja",Riesgos!#REF!="Leve"),CONCATENATE("R7C",Riesgos!#REF!),"")</f>
        <v>#REF!</v>
      </c>
      <c r="P52" s="280" t="e">
        <f>IF(AND(Riesgos!#REF!="Muy Baja",Riesgos!#REF!="Menor"),CONCATENATE("R7C",Riesgos!#REF!),"")</f>
        <v>#REF!</v>
      </c>
      <c r="Q52" s="281" t="e">
        <f>IF(AND(Riesgos!#REF!="Muy Baja",Riesgos!#REF!="Menor"),CONCATENATE("R7C",Riesgos!#REF!),"")</f>
        <v>#REF!</v>
      </c>
      <c r="R52" s="281" t="e">
        <f>IF(AND(Riesgos!#REF!="Muy Baja",Riesgos!#REF!="Menor"),CONCATENATE("R7C",Riesgos!#REF!),"")</f>
        <v>#REF!</v>
      </c>
      <c r="S52" s="281" t="e">
        <f>IF(AND(Riesgos!#REF!="Muy Baja",Riesgos!#REF!="Menor"),CONCATENATE("R7C",Riesgos!#REF!),"")</f>
        <v>#REF!</v>
      </c>
      <c r="T52" s="281" t="e">
        <f>IF(AND(Riesgos!#REF!="Muy Baja",Riesgos!#REF!="Menor"),CONCATENATE("R7C",Riesgos!#REF!),"")</f>
        <v>#REF!</v>
      </c>
      <c r="U52" s="282" t="e">
        <f>IF(AND(Riesgos!#REF!="Muy Baja",Riesgos!#REF!="Menor"),CONCATENATE("R7C",Riesgos!#REF!),"")</f>
        <v>#REF!</v>
      </c>
      <c r="V52" s="271" t="e">
        <f>IF(AND(Riesgos!#REF!="Muy Baja",Riesgos!#REF!="Moderado"),CONCATENATE("R7C",Riesgos!#REF!),"")</f>
        <v>#REF!</v>
      </c>
      <c r="W52" s="272" t="e">
        <f>IF(AND(Riesgos!#REF!="Muy Baja",Riesgos!#REF!="Moderado"),CONCATENATE("R7C",Riesgos!#REF!),"")</f>
        <v>#REF!</v>
      </c>
      <c r="X52" s="272" t="e">
        <f>IF(AND(Riesgos!#REF!="Muy Baja",Riesgos!#REF!="Moderado"),CONCATENATE("R7C",Riesgos!#REF!),"")</f>
        <v>#REF!</v>
      </c>
      <c r="Y52" s="272" t="e">
        <f>IF(AND(Riesgos!#REF!="Muy Baja",Riesgos!#REF!="Moderado"),CONCATENATE("R7C",Riesgos!#REF!),"")</f>
        <v>#REF!</v>
      </c>
      <c r="Z52" s="272" t="e">
        <f>IF(AND(Riesgos!#REF!="Muy Baja",Riesgos!#REF!="Moderado"),CONCATENATE("R7C",Riesgos!#REF!),"")</f>
        <v>#REF!</v>
      </c>
      <c r="AA52" s="273" t="e">
        <f>IF(AND(Riesgos!#REF!="Muy Baja",Riesgos!#REF!="Moderado"),CONCATENATE("R7C",Riesgos!#REF!),"")</f>
        <v>#REF!</v>
      </c>
      <c r="AB52" s="256" t="e">
        <f>IF(AND(Riesgos!#REF!="Muy Baja",Riesgos!#REF!="Mayor"),CONCATENATE("R7C",Riesgos!#REF!),"")</f>
        <v>#REF!</v>
      </c>
      <c r="AC52" s="257" t="e">
        <f>IF(AND(Riesgos!#REF!="Muy Baja",Riesgos!#REF!="Mayor"),CONCATENATE("R7C",Riesgos!#REF!),"")</f>
        <v>#REF!</v>
      </c>
      <c r="AD52" s="257" t="e">
        <f>IF(AND(Riesgos!#REF!="Muy Baja",Riesgos!#REF!="Mayor"),CONCATENATE("R7C",Riesgos!#REF!),"")</f>
        <v>#REF!</v>
      </c>
      <c r="AE52" s="257" t="e">
        <f>IF(AND(Riesgos!#REF!="Muy Baja",Riesgos!#REF!="Mayor"),CONCATENATE("R7C",Riesgos!#REF!),"")</f>
        <v>#REF!</v>
      </c>
      <c r="AF52" s="257" t="e">
        <f>IF(AND(Riesgos!#REF!="Muy Baja",Riesgos!#REF!="Mayor"),CONCATENATE("R7C",Riesgos!#REF!),"")</f>
        <v>#REF!</v>
      </c>
      <c r="AG52" s="258" t="e">
        <f>IF(AND(Riesgos!#REF!="Muy Baja",Riesgos!#REF!="Mayor"),CONCATENATE("R7C",Riesgos!#REF!),"")</f>
        <v>#REF!</v>
      </c>
      <c r="AH52" s="259" t="e">
        <f>IF(AND(Riesgos!#REF!="Muy Baja",Riesgos!#REF!="Catastrófico"),CONCATENATE("R7C",Riesgos!#REF!),"")</f>
        <v>#REF!</v>
      </c>
      <c r="AI52" s="260" t="e">
        <f>IF(AND(Riesgos!#REF!="Muy Baja",Riesgos!#REF!="Catastrófico"),CONCATENATE("R7C",Riesgos!#REF!),"")</f>
        <v>#REF!</v>
      </c>
      <c r="AJ52" s="260" t="e">
        <f>IF(AND(Riesgos!#REF!="Muy Baja",Riesgos!#REF!="Catastrófico"),CONCATENATE("R7C",Riesgos!#REF!),"")</f>
        <v>#REF!</v>
      </c>
      <c r="AK52" s="260" t="e">
        <f>IF(AND(Riesgos!#REF!="Muy Baja",Riesgos!#REF!="Catastrófico"),CONCATENATE("R7C",Riesgos!#REF!),"")</f>
        <v>#REF!</v>
      </c>
      <c r="AL52" s="260" t="e">
        <f>IF(AND(Riesgos!#REF!="Muy Baja",Riesgos!#REF!="Catastrófico"),CONCATENATE("R7C",Riesgos!#REF!),"")</f>
        <v>#REF!</v>
      </c>
      <c r="AM52" s="261"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705"/>
      <c r="C53" s="564"/>
      <c r="D53" s="565"/>
      <c r="E53" s="576"/>
      <c r="F53" s="564"/>
      <c r="G53" s="564"/>
      <c r="H53" s="564"/>
      <c r="I53" s="565"/>
      <c r="J53" s="280" t="e">
        <f>IF(AND(Riesgos!#REF!="Muy Baja",Riesgos!#REF!="Leve"),CONCATENATE("R8C",Riesgos!#REF!),"")</f>
        <v>#REF!</v>
      </c>
      <c r="K53" s="281" t="e">
        <f>IF(AND(Riesgos!#REF!="Muy Baja",Riesgos!#REF!="Leve"),CONCATENATE("R8C",Riesgos!#REF!),"")</f>
        <v>#REF!</v>
      </c>
      <c r="L53" s="281" t="e">
        <f>IF(AND(Riesgos!#REF!="Muy Baja",Riesgos!#REF!="Leve"),CONCATENATE("R8C",Riesgos!#REF!),"")</f>
        <v>#REF!</v>
      </c>
      <c r="M53" s="281" t="e">
        <f>IF(AND(Riesgos!#REF!="Muy Baja",Riesgos!#REF!="Leve"),CONCATENATE("R8C",Riesgos!#REF!),"")</f>
        <v>#REF!</v>
      </c>
      <c r="N53" s="281" t="e">
        <f>IF(AND(Riesgos!#REF!="Muy Baja",Riesgos!#REF!="Leve"),CONCATENATE("R8C",Riesgos!#REF!),"")</f>
        <v>#REF!</v>
      </c>
      <c r="O53" s="282" t="e">
        <f>IF(AND(Riesgos!#REF!="Muy Baja",Riesgos!#REF!="Leve"),CONCATENATE("R8C",Riesgos!#REF!),"")</f>
        <v>#REF!</v>
      </c>
      <c r="P53" s="280" t="e">
        <f>IF(AND(Riesgos!#REF!="Muy Baja",Riesgos!#REF!="Menor"),CONCATENATE("R8C",Riesgos!#REF!),"")</f>
        <v>#REF!</v>
      </c>
      <c r="Q53" s="281" t="e">
        <f>IF(AND(Riesgos!#REF!="Muy Baja",Riesgos!#REF!="Menor"),CONCATENATE("R8C",Riesgos!#REF!),"")</f>
        <v>#REF!</v>
      </c>
      <c r="R53" s="281" t="e">
        <f>IF(AND(Riesgos!#REF!="Muy Baja",Riesgos!#REF!="Menor"),CONCATENATE("R8C",Riesgos!#REF!),"")</f>
        <v>#REF!</v>
      </c>
      <c r="S53" s="281" t="e">
        <f>IF(AND(Riesgos!#REF!="Muy Baja",Riesgos!#REF!="Menor"),CONCATENATE("R8C",Riesgos!#REF!),"")</f>
        <v>#REF!</v>
      </c>
      <c r="T53" s="281" t="e">
        <f>IF(AND(Riesgos!#REF!="Muy Baja",Riesgos!#REF!="Menor"),CONCATENATE("R8C",Riesgos!#REF!),"")</f>
        <v>#REF!</v>
      </c>
      <c r="U53" s="282" t="e">
        <f>IF(AND(Riesgos!#REF!="Muy Baja",Riesgos!#REF!="Menor"),CONCATENATE("R8C",Riesgos!#REF!),"")</f>
        <v>#REF!</v>
      </c>
      <c r="V53" s="271" t="e">
        <f>IF(AND(Riesgos!#REF!="Muy Baja",Riesgos!#REF!="Moderado"),CONCATENATE("R8C",Riesgos!#REF!),"")</f>
        <v>#REF!</v>
      </c>
      <c r="W53" s="272" t="e">
        <f>IF(AND(Riesgos!#REF!="Muy Baja",Riesgos!#REF!="Moderado"),CONCATENATE("R8C",Riesgos!#REF!),"")</f>
        <v>#REF!</v>
      </c>
      <c r="X53" s="272" t="e">
        <f>IF(AND(Riesgos!#REF!="Muy Baja",Riesgos!#REF!="Moderado"),CONCATENATE("R8C",Riesgos!#REF!),"")</f>
        <v>#REF!</v>
      </c>
      <c r="Y53" s="272" t="e">
        <f>IF(AND(Riesgos!#REF!="Muy Baja",Riesgos!#REF!="Moderado"),CONCATENATE("R8C",Riesgos!#REF!),"")</f>
        <v>#REF!</v>
      </c>
      <c r="Z53" s="272" t="e">
        <f>IF(AND(Riesgos!#REF!="Muy Baja",Riesgos!#REF!="Moderado"),CONCATENATE("R8C",Riesgos!#REF!),"")</f>
        <v>#REF!</v>
      </c>
      <c r="AA53" s="273" t="e">
        <f>IF(AND(Riesgos!#REF!="Muy Baja",Riesgos!#REF!="Moderado"),CONCATENATE("R8C",Riesgos!#REF!),"")</f>
        <v>#REF!</v>
      </c>
      <c r="AB53" s="256" t="e">
        <f>IF(AND(Riesgos!#REF!="Muy Baja",Riesgos!#REF!="Mayor"),CONCATENATE("R8C",Riesgos!#REF!),"")</f>
        <v>#REF!</v>
      </c>
      <c r="AC53" s="257" t="e">
        <f>IF(AND(Riesgos!#REF!="Muy Baja",Riesgos!#REF!="Mayor"),CONCATENATE("R8C",Riesgos!#REF!),"")</f>
        <v>#REF!</v>
      </c>
      <c r="AD53" s="257" t="e">
        <f>IF(AND(Riesgos!#REF!="Muy Baja",Riesgos!#REF!="Mayor"),CONCATENATE("R8C",Riesgos!#REF!),"")</f>
        <v>#REF!</v>
      </c>
      <c r="AE53" s="257" t="e">
        <f>IF(AND(Riesgos!#REF!="Muy Baja",Riesgos!#REF!="Mayor"),CONCATENATE("R8C",Riesgos!#REF!),"")</f>
        <v>#REF!</v>
      </c>
      <c r="AF53" s="257" t="e">
        <f>IF(AND(Riesgos!#REF!="Muy Baja",Riesgos!#REF!="Mayor"),CONCATENATE("R8C",Riesgos!#REF!),"")</f>
        <v>#REF!</v>
      </c>
      <c r="AG53" s="258" t="e">
        <f>IF(AND(Riesgos!#REF!="Muy Baja",Riesgos!#REF!="Mayor"),CONCATENATE("R8C",Riesgos!#REF!),"")</f>
        <v>#REF!</v>
      </c>
      <c r="AH53" s="259" t="e">
        <f>IF(AND(Riesgos!#REF!="Muy Baja",Riesgos!#REF!="Catastrófico"),CONCATENATE("R8C",Riesgos!#REF!),"")</f>
        <v>#REF!</v>
      </c>
      <c r="AI53" s="260" t="e">
        <f>IF(AND(Riesgos!#REF!="Muy Baja",Riesgos!#REF!="Catastrófico"),CONCATENATE("R8C",Riesgos!#REF!),"")</f>
        <v>#REF!</v>
      </c>
      <c r="AJ53" s="260" t="e">
        <f>IF(AND(Riesgos!#REF!="Muy Baja",Riesgos!#REF!="Catastrófico"),CONCATENATE("R8C",Riesgos!#REF!),"")</f>
        <v>#REF!</v>
      </c>
      <c r="AK53" s="260" t="e">
        <f>IF(AND(Riesgos!#REF!="Muy Baja",Riesgos!#REF!="Catastrófico"),CONCATENATE("R8C",Riesgos!#REF!),"")</f>
        <v>#REF!</v>
      </c>
      <c r="AL53" s="260" t="e">
        <f>IF(AND(Riesgos!#REF!="Muy Baja",Riesgos!#REF!="Catastrófico"),CONCATENATE("R8C",Riesgos!#REF!),"")</f>
        <v>#REF!</v>
      </c>
      <c r="AM53" s="261"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705"/>
      <c r="C54" s="564"/>
      <c r="D54" s="565"/>
      <c r="E54" s="576"/>
      <c r="F54" s="564"/>
      <c r="G54" s="564"/>
      <c r="H54" s="564"/>
      <c r="I54" s="565"/>
      <c r="J54" s="280" t="e">
        <f>IF(AND(Riesgos!#REF!="Muy Baja",Riesgos!#REF!="Leve"),CONCATENATE("R9C",Riesgos!#REF!),"")</f>
        <v>#REF!</v>
      </c>
      <c r="K54" s="281" t="e">
        <f>IF(AND(Riesgos!#REF!="Muy Baja",Riesgos!#REF!="Leve"),CONCATENATE("R9C",Riesgos!#REF!),"")</f>
        <v>#REF!</v>
      </c>
      <c r="L54" s="281" t="e">
        <f>IF(AND(Riesgos!#REF!="Muy Baja",Riesgos!#REF!="Leve"),CONCATENATE("R9C",Riesgos!#REF!),"")</f>
        <v>#REF!</v>
      </c>
      <c r="M54" s="281" t="e">
        <f>IF(AND(Riesgos!#REF!="Muy Baja",Riesgos!#REF!="Leve"),CONCATENATE("R9C",Riesgos!#REF!),"")</f>
        <v>#REF!</v>
      </c>
      <c r="N54" s="281" t="e">
        <f>IF(AND(Riesgos!#REF!="Muy Baja",Riesgos!#REF!="Leve"),CONCATENATE("R9C",Riesgos!#REF!),"")</f>
        <v>#REF!</v>
      </c>
      <c r="O54" s="282" t="e">
        <f>IF(AND(Riesgos!#REF!="Muy Baja",Riesgos!#REF!="Leve"),CONCATENATE("R9C",Riesgos!#REF!),"")</f>
        <v>#REF!</v>
      </c>
      <c r="P54" s="280" t="e">
        <f>IF(AND(Riesgos!#REF!="Muy Baja",Riesgos!#REF!="Menor"),CONCATENATE("R9C",Riesgos!#REF!),"")</f>
        <v>#REF!</v>
      </c>
      <c r="Q54" s="281" t="e">
        <f>IF(AND(Riesgos!#REF!="Muy Baja",Riesgos!#REF!="Menor"),CONCATENATE("R9C",Riesgos!#REF!),"")</f>
        <v>#REF!</v>
      </c>
      <c r="R54" s="281" t="e">
        <f>IF(AND(Riesgos!#REF!="Muy Baja",Riesgos!#REF!="Menor"),CONCATENATE("R9C",Riesgos!#REF!),"")</f>
        <v>#REF!</v>
      </c>
      <c r="S54" s="281" t="e">
        <f>IF(AND(Riesgos!#REF!="Muy Baja",Riesgos!#REF!="Menor"),CONCATENATE("R9C",Riesgos!#REF!),"")</f>
        <v>#REF!</v>
      </c>
      <c r="T54" s="281" t="e">
        <f>IF(AND(Riesgos!#REF!="Muy Baja",Riesgos!#REF!="Menor"),CONCATENATE("R9C",Riesgos!#REF!),"")</f>
        <v>#REF!</v>
      </c>
      <c r="U54" s="282" t="e">
        <f>IF(AND(Riesgos!#REF!="Muy Baja",Riesgos!#REF!="Menor"),CONCATENATE("R9C",Riesgos!#REF!),"")</f>
        <v>#REF!</v>
      </c>
      <c r="V54" s="271" t="e">
        <f>IF(AND(Riesgos!#REF!="Muy Baja",Riesgos!#REF!="Moderado"),CONCATENATE("R9C",Riesgos!#REF!),"")</f>
        <v>#REF!</v>
      </c>
      <c r="W54" s="272" t="e">
        <f>IF(AND(Riesgos!#REF!="Muy Baja",Riesgos!#REF!="Moderado"),CONCATENATE("R9C",Riesgos!#REF!),"")</f>
        <v>#REF!</v>
      </c>
      <c r="X54" s="272" t="e">
        <f>IF(AND(Riesgos!#REF!="Muy Baja",Riesgos!#REF!="Moderado"),CONCATENATE("R9C",Riesgos!#REF!),"")</f>
        <v>#REF!</v>
      </c>
      <c r="Y54" s="272" t="e">
        <f>IF(AND(Riesgos!#REF!="Muy Baja",Riesgos!#REF!="Moderado"),CONCATENATE("R9C",Riesgos!#REF!),"")</f>
        <v>#REF!</v>
      </c>
      <c r="Z54" s="272" t="e">
        <f>IF(AND(Riesgos!#REF!="Muy Baja",Riesgos!#REF!="Moderado"),CONCATENATE("R9C",Riesgos!#REF!),"")</f>
        <v>#REF!</v>
      </c>
      <c r="AA54" s="273" t="e">
        <f>IF(AND(Riesgos!#REF!="Muy Baja",Riesgos!#REF!="Moderado"),CONCATENATE("R9C",Riesgos!#REF!),"")</f>
        <v>#REF!</v>
      </c>
      <c r="AB54" s="256" t="e">
        <f>IF(AND(Riesgos!#REF!="Muy Baja",Riesgos!#REF!="Mayor"),CONCATENATE("R9C",Riesgos!#REF!),"")</f>
        <v>#REF!</v>
      </c>
      <c r="AC54" s="257" t="e">
        <f>IF(AND(Riesgos!#REF!="Muy Baja",Riesgos!#REF!="Mayor"),CONCATENATE("R9C",Riesgos!#REF!),"")</f>
        <v>#REF!</v>
      </c>
      <c r="AD54" s="257" t="e">
        <f>IF(AND(Riesgos!#REF!="Muy Baja",Riesgos!#REF!="Mayor"),CONCATENATE("R9C",Riesgos!#REF!),"")</f>
        <v>#REF!</v>
      </c>
      <c r="AE54" s="257" t="e">
        <f>IF(AND(Riesgos!#REF!="Muy Baja",Riesgos!#REF!="Mayor"),CONCATENATE("R9C",Riesgos!#REF!),"")</f>
        <v>#REF!</v>
      </c>
      <c r="AF54" s="257" t="e">
        <f>IF(AND(Riesgos!#REF!="Muy Baja",Riesgos!#REF!="Mayor"),CONCATENATE("R9C",Riesgos!#REF!),"")</f>
        <v>#REF!</v>
      </c>
      <c r="AG54" s="258" t="e">
        <f>IF(AND(Riesgos!#REF!="Muy Baja",Riesgos!#REF!="Mayor"),CONCATENATE("R9C",Riesgos!#REF!),"")</f>
        <v>#REF!</v>
      </c>
      <c r="AH54" s="259" t="e">
        <f>IF(AND(Riesgos!#REF!="Muy Baja",Riesgos!#REF!="Catastrófico"),CONCATENATE("R9C",Riesgos!#REF!),"")</f>
        <v>#REF!</v>
      </c>
      <c r="AI54" s="260" t="e">
        <f>IF(AND(Riesgos!#REF!="Muy Baja",Riesgos!#REF!="Catastrófico"),CONCATENATE("R9C",Riesgos!#REF!),"")</f>
        <v>#REF!</v>
      </c>
      <c r="AJ54" s="260" t="e">
        <f>IF(AND(Riesgos!#REF!="Muy Baja",Riesgos!#REF!="Catastrófico"),CONCATENATE("R9C",Riesgos!#REF!),"")</f>
        <v>#REF!</v>
      </c>
      <c r="AK54" s="260" t="e">
        <f>IF(AND(Riesgos!#REF!="Muy Baja",Riesgos!#REF!="Catastrófico"),CONCATENATE("R9C",Riesgos!#REF!),"")</f>
        <v>#REF!</v>
      </c>
      <c r="AL54" s="260" t="e">
        <f>IF(AND(Riesgos!#REF!="Muy Baja",Riesgos!#REF!="Catastrófico"),CONCATENATE("R9C",Riesgos!#REF!),"")</f>
        <v>#REF!</v>
      </c>
      <c r="AM54" s="261"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57"/>
      <c r="C55" s="610"/>
      <c r="D55" s="659"/>
      <c r="E55" s="671"/>
      <c r="F55" s="696"/>
      <c r="G55" s="696"/>
      <c r="H55" s="696"/>
      <c r="I55" s="684"/>
      <c r="J55" s="283" t="e">
        <f>IF(AND(Riesgos!#REF!="Muy Baja",Riesgos!#REF!="Leve"),CONCATENATE("R10C",Riesgos!#REF!),"")</f>
        <v>#REF!</v>
      </c>
      <c r="K55" s="284" t="e">
        <f>IF(AND(Riesgos!#REF!="Muy Baja",Riesgos!#REF!="Leve"),CONCATENATE("R10C",Riesgos!#REF!),"")</f>
        <v>#REF!</v>
      </c>
      <c r="L55" s="284" t="e">
        <f>IF(AND(Riesgos!#REF!="Muy Baja",Riesgos!#REF!="Leve"),CONCATENATE("R10C",Riesgos!#REF!),"")</f>
        <v>#REF!</v>
      </c>
      <c r="M55" s="284" t="e">
        <f>IF(AND(Riesgos!#REF!="Muy Baja",Riesgos!#REF!="Leve"),CONCATENATE("R10C",Riesgos!#REF!),"")</f>
        <v>#REF!</v>
      </c>
      <c r="N55" s="284" t="e">
        <f>IF(AND(Riesgos!#REF!="Muy Baja",Riesgos!#REF!="Leve"),CONCATENATE("R10C",Riesgos!#REF!),"")</f>
        <v>#REF!</v>
      </c>
      <c r="O55" s="285" t="e">
        <f>IF(AND(Riesgos!#REF!="Muy Baja",Riesgos!#REF!="Leve"),CONCATENATE("R10C",Riesgos!#REF!),"")</f>
        <v>#REF!</v>
      </c>
      <c r="P55" s="283" t="e">
        <f>IF(AND(Riesgos!#REF!="Muy Baja",Riesgos!#REF!="Menor"),CONCATENATE("R10C",Riesgos!#REF!),"")</f>
        <v>#REF!</v>
      </c>
      <c r="Q55" s="284" t="e">
        <f>IF(AND(Riesgos!#REF!="Muy Baja",Riesgos!#REF!="Menor"),CONCATENATE("R10C",Riesgos!#REF!),"")</f>
        <v>#REF!</v>
      </c>
      <c r="R55" s="284" t="e">
        <f>IF(AND(Riesgos!#REF!="Muy Baja",Riesgos!#REF!="Menor"),CONCATENATE("R10C",Riesgos!#REF!),"")</f>
        <v>#REF!</v>
      </c>
      <c r="S55" s="284" t="e">
        <f>IF(AND(Riesgos!#REF!="Muy Baja",Riesgos!#REF!="Menor"),CONCATENATE("R10C",Riesgos!#REF!),"")</f>
        <v>#REF!</v>
      </c>
      <c r="T55" s="284" t="e">
        <f>IF(AND(Riesgos!#REF!="Muy Baja",Riesgos!#REF!="Menor"),CONCATENATE("R10C",Riesgos!#REF!),"")</f>
        <v>#REF!</v>
      </c>
      <c r="U55" s="285" t="e">
        <f>IF(AND(Riesgos!#REF!="Muy Baja",Riesgos!#REF!="Menor"),CONCATENATE("R10C",Riesgos!#REF!),"")</f>
        <v>#REF!</v>
      </c>
      <c r="V55" s="274" t="e">
        <f>IF(AND(Riesgos!#REF!="Muy Baja",Riesgos!#REF!="Moderado"),CONCATENATE("R10C",Riesgos!#REF!),"")</f>
        <v>#REF!</v>
      </c>
      <c r="W55" s="275" t="e">
        <f>IF(AND(Riesgos!#REF!="Muy Baja",Riesgos!#REF!="Moderado"),CONCATENATE("R10C",Riesgos!#REF!),"")</f>
        <v>#REF!</v>
      </c>
      <c r="X55" s="275" t="e">
        <f>IF(AND(Riesgos!#REF!="Muy Baja",Riesgos!#REF!="Moderado"),CONCATENATE("R10C",Riesgos!#REF!),"")</f>
        <v>#REF!</v>
      </c>
      <c r="Y55" s="275" t="e">
        <f>IF(AND(Riesgos!#REF!="Muy Baja",Riesgos!#REF!="Moderado"),CONCATENATE("R10C",Riesgos!#REF!),"")</f>
        <v>#REF!</v>
      </c>
      <c r="Z55" s="275" t="e">
        <f>IF(AND(Riesgos!#REF!="Muy Baja",Riesgos!#REF!="Moderado"),CONCATENATE("R10C",Riesgos!#REF!),"")</f>
        <v>#REF!</v>
      </c>
      <c r="AA55" s="276" t="e">
        <f>IF(AND(Riesgos!#REF!="Muy Baja",Riesgos!#REF!="Moderado"),CONCATENATE("R10C",Riesgos!#REF!),"")</f>
        <v>#REF!</v>
      </c>
      <c r="AB55" s="262" t="e">
        <f>IF(AND(Riesgos!#REF!="Muy Baja",Riesgos!#REF!="Mayor"),CONCATENATE("R10C",Riesgos!#REF!),"")</f>
        <v>#REF!</v>
      </c>
      <c r="AC55" s="263" t="e">
        <f>IF(AND(Riesgos!#REF!="Muy Baja",Riesgos!#REF!="Mayor"),CONCATENATE("R10C",Riesgos!#REF!),"")</f>
        <v>#REF!</v>
      </c>
      <c r="AD55" s="263" t="e">
        <f>IF(AND(Riesgos!#REF!="Muy Baja",Riesgos!#REF!="Mayor"),CONCATENATE("R10C",Riesgos!#REF!),"")</f>
        <v>#REF!</v>
      </c>
      <c r="AE55" s="263" t="e">
        <f>IF(AND(Riesgos!#REF!="Muy Baja",Riesgos!#REF!="Mayor"),CONCATENATE("R10C",Riesgos!#REF!),"")</f>
        <v>#REF!</v>
      </c>
      <c r="AF55" s="263" t="e">
        <f>IF(AND(Riesgos!#REF!="Muy Baja",Riesgos!#REF!="Mayor"),CONCATENATE("R10C",Riesgos!#REF!),"")</f>
        <v>#REF!</v>
      </c>
      <c r="AG55" s="264" t="e">
        <f>IF(AND(Riesgos!#REF!="Muy Baja",Riesgos!#REF!="Mayor"),CONCATENATE("R10C",Riesgos!#REF!),"")</f>
        <v>#REF!</v>
      </c>
      <c r="AH55" s="265" t="e">
        <f>IF(AND(Riesgos!#REF!="Muy Baja",Riesgos!#REF!="Catastrófico"),CONCATENATE("R10C",Riesgos!#REF!),"")</f>
        <v>#REF!</v>
      </c>
      <c r="AI55" s="266" t="e">
        <f>IF(AND(Riesgos!#REF!="Muy Baja",Riesgos!#REF!="Catastrófico"),CONCATENATE("R10C",Riesgos!#REF!),"")</f>
        <v>#REF!</v>
      </c>
      <c r="AJ55" s="266" t="e">
        <f>IF(AND(Riesgos!#REF!="Muy Baja",Riesgos!#REF!="Catastrófico"),CONCATENATE("R10C",Riesgos!#REF!),"")</f>
        <v>#REF!</v>
      </c>
      <c r="AK55" s="266" t="e">
        <f>IF(AND(Riesgos!#REF!="Muy Baja",Riesgos!#REF!="Catastrófico"),CONCATENATE("R10C",Riesgos!#REF!),"")</f>
        <v>#REF!</v>
      </c>
      <c r="AL55" s="266" t="e">
        <f>IF(AND(Riesgos!#REF!="Muy Baja",Riesgos!#REF!="Catastrófico"),CONCATENATE("R10C",Riesgos!#REF!),"")</f>
        <v>#REF!</v>
      </c>
      <c r="AM55" s="267"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713" t="s">
        <v>1050</v>
      </c>
      <c r="K56" s="695"/>
      <c r="L56" s="695"/>
      <c r="M56" s="695"/>
      <c r="N56" s="695"/>
      <c r="O56" s="658"/>
      <c r="P56" s="713" t="s">
        <v>1051</v>
      </c>
      <c r="Q56" s="695"/>
      <c r="R56" s="695"/>
      <c r="S56" s="695"/>
      <c r="T56" s="695"/>
      <c r="U56" s="658"/>
      <c r="V56" s="713" t="s">
        <v>1052</v>
      </c>
      <c r="W56" s="695"/>
      <c r="X56" s="695"/>
      <c r="Y56" s="695"/>
      <c r="Z56" s="695"/>
      <c r="AA56" s="658"/>
      <c r="AB56" s="713" t="s">
        <v>1053</v>
      </c>
      <c r="AC56" s="695"/>
      <c r="AD56" s="695"/>
      <c r="AE56" s="695"/>
      <c r="AF56" s="695"/>
      <c r="AG56" s="658"/>
      <c r="AH56" s="713" t="s">
        <v>1054</v>
      </c>
      <c r="AI56" s="695"/>
      <c r="AJ56" s="695"/>
      <c r="AK56" s="695"/>
      <c r="AL56" s="695"/>
      <c r="AM56" s="658"/>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76"/>
      <c r="K57" s="564"/>
      <c r="L57" s="564"/>
      <c r="M57" s="564"/>
      <c r="N57" s="564"/>
      <c r="O57" s="565"/>
      <c r="P57" s="576"/>
      <c r="Q57" s="564"/>
      <c r="R57" s="564"/>
      <c r="S57" s="564"/>
      <c r="T57" s="564"/>
      <c r="U57" s="565"/>
      <c r="V57" s="576"/>
      <c r="W57" s="564"/>
      <c r="X57" s="564"/>
      <c r="Y57" s="564"/>
      <c r="Z57" s="564"/>
      <c r="AA57" s="565"/>
      <c r="AB57" s="576"/>
      <c r="AC57" s="564"/>
      <c r="AD57" s="564"/>
      <c r="AE57" s="564"/>
      <c r="AF57" s="564"/>
      <c r="AG57" s="565"/>
      <c r="AH57" s="576"/>
      <c r="AI57" s="564"/>
      <c r="AJ57" s="564"/>
      <c r="AK57" s="564"/>
      <c r="AL57" s="564"/>
      <c r="AM57" s="565"/>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76"/>
      <c r="K58" s="564"/>
      <c r="L58" s="564"/>
      <c r="M58" s="564"/>
      <c r="N58" s="564"/>
      <c r="O58" s="565"/>
      <c r="P58" s="576"/>
      <c r="Q58" s="564"/>
      <c r="R58" s="564"/>
      <c r="S58" s="564"/>
      <c r="T58" s="564"/>
      <c r="U58" s="565"/>
      <c r="V58" s="576"/>
      <c r="W58" s="564"/>
      <c r="X58" s="564"/>
      <c r="Y58" s="564"/>
      <c r="Z58" s="564"/>
      <c r="AA58" s="565"/>
      <c r="AB58" s="576"/>
      <c r="AC58" s="564"/>
      <c r="AD58" s="564"/>
      <c r="AE58" s="564"/>
      <c r="AF58" s="564"/>
      <c r="AG58" s="565"/>
      <c r="AH58" s="576"/>
      <c r="AI58" s="564"/>
      <c r="AJ58" s="564"/>
      <c r="AK58" s="564"/>
      <c r="AL58" s="564"/>
      <c r="AM58" s="565"/>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76"/>
      <c r="K59" s="564"/>
      <c r="L59" s="564"/>
      <c r="M59" s="564"/>
      <c r="N59" s="564"/>
      <c r="O59" s="565"/>
      <c r="P59" s="576"/>
      <c r="Q59" s="564"/>
      <c r="R59" s="564"/>
      <c r="S59" s="564"/>
      <c r="T59" s="564"/>
      <c r="U59" s="565"/>
      <c r="V59" s="576"/>
      <c r="W59" s="564"/>
      <c r="X59" s="564"/>
      <c r="Y59" s="564"/>
      <c r="Z59" s="564"/>
      <c r="AA59" s="565"/>
      <c r="AB59" s="576"/>
      <c r="AC59" s="564"/>
      <c r="AD59" s="564"/>
      <c r="AE59" s="564"/>
      <c r="AF59" s="564"/>
      <c r="AG59" s="565"/>
      <c r="AH59" s="576"/>
      <c r="AI59" s="564"/>
      <c r="AJ59" s="564"/>
      <c r="AK59" s="564"/>
      <c r="AL59" s="564"/>
      <c r="AM59" s="565"/>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76"/>
      <c r="K60" s="564"/>
      <c r="L60" s="564"/>
      <c r="M60" s="564"/>
      <c r="N60" s="564"/>
      <c r="O60" s="565"/>
      <c r="P60" s="576"/>
      <c r="Q60" s="564"/>
      <c r="R60" s="564"/>
      <c r="S60" s="564"/>
      <c r="T60" s="564"/>
      <c r="U60" s="565"/>
      <c r="V60" s="576"/>
      <c r="W60" s="564"/>
      <c r="X60" s="564"/>
      <c r="Y60" s="564"/>
      <c r="Z60" s="564"/>
      <c r="AA60" s="565"/>
      <c r="AB60" s="576"/>
      <c r="AC60" s="564"/>
      <c r="AD60" s="564"/>
      <c r="AE60" s="564"/>
      <c r="AF60" s="564"/>
      <c r="AG60" s="565"/>
      <c r="AH60" s="576"/>
      <c r="AI60" s="564"/>
      <c r="AJ60" s="564"/>
      <c r="AK60" s="564"/>
      <c r="AL60" s="564"/>
      <c r="AM60" s="565"/>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71"/>
      <c r="K61" s="696"/>
      <c r="L61" s="696"/>
      <c r="M61" s="696"/>
      <c r="N61" s="696"/>
      <c r="O61" s="684"/>
      <c r="P61" s="671"/>
      <c r="Q61" s="696"/>
      <c r="R61" s="696"/>
      <c r="S61" s="696"/>
      <c r="T61" s="696"/>
      <c r="U61" s="684"/>
      <c r="V61" s="671"/>
      <c r="W61" s="696"/>
      <c r="X61" s="696"/>
      <c r="Y61" s="696"/>
      <c r="Z61" s="696"/>
      <c r="AA61" s="684"/>
      <c r="AB61" s="671"/>
      <c r="AC61" s="696"/>
      <c r="AD61" s="696"/>
      <c r="AE61" s="696"/>
      <c r="AF61" s="696"/>
      <c r="AG61" s="684"/>
      <c r="AH61" s="671"/>
      <c r="AI61" s="696"/>
      <c r="AJ61" s="696"/>
      <c r="AK61" s="696"/>
      <c r="AL61" s="696"/>
      <c r="AM61" s="684"/>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
      <c r="AV63" s="1"/>
      <c r="AW63" s="1"/>
      <c r="AX63" s="1"/>
      <c r="AY63" s="1"/>
      <c r="AZ63" s="1"/>
      <c r="BA63" s="1"/>
      <c r="BB63" s="1"/>
      <c r="BC63" s="1"/>
      <c r="BD63" s="1"/>
      <c r="BE63" s="1"/>
      <c r="BF63" s="1"/>
      <c r="BG63" s="1"/>
      <c r="BH63" s="1"/>
    </row>
    <row r="64" spans="1:61" ht="15" customHeight="1">
      <c r="A64" s="1"/>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715" t="s">
        <v>1056</v>
      </c>
      <c r="C1" s="564"/>
      <c r="D1" s="564"/>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87"/>
      <c r="C3" s="288" t="s">
        <v>1057</v>
      </c>
      <c r="D3" s="288" t="s">
        <v>842</v>
      </c>
      <c r="E3" s="1"/>
      <c r="F3" s="1"/>
      <c r="G3" s="1"/>
      <c r="H3" s="1"/>
      <c r="I3" s="1"/>
      <c r="J3" s="1"/>
      <c r="K3" s="1"/>
      <c r="L3" s="1"/>
      <c r="M3" s="1"/>
      <c r="N3" s="1"/>
      <c r="O3" s="1"/>
      <c r="P3" s="1"/>
      <c r="Q3" s="1"/>
      <c r="R3" s="1"/>
      <c r="S3" s="1"/>
      <c r="T3" s="1"/>
      <c r="U3" s="1"/>
      <c r="V3" s="1"/>
      <c r="W3" s="1"/>
      <c r="X3" s="1"/>
    </row>
    <row r="4" spans="1:24" ht="51">
      <c r="A4" s="1"/>
      <c r="B4" s="289" t="s">
        <v>985</v>
      </c>
      <c r="C4" s="290" t="s">
        <v>1058</v>
      </c>
      <c r="D4" s="291">
        <v>0.2</v>
      </c>
      <c r="E4" s="1"/>
      <c r="F4" s="1"/>
      <c r="G4" s="1"/>
      <c r="H4" s="1"/>
      <c r="I4" s="1"/>
      <c r="J4" s="1"/>
      <c r="K4" s="1"/>
      <c r="L4" s="1"/>
      <c r="M4" s="1"/>
      <c r="N4" s="1"/>
      <c r="O4" s="1"/>
      <c r="P4" s="1"/>
      <c r="Q4" s="1"/>
      <c r="R4" s="1"/>
      <c r="S4" s="1"/>
      <c r="T4" s="1"/>
      <c r="U4" s="1"/>
      <c r="V4" s="1"/>
      <c r="W4" s="1"/>
      <c r="X4" s="1"/>
    </row>
    <row r="5" spans="1:24" ht="51">
      <c r="A5" s="1"/>
      <c r="B5" s="292" t="s">
        <v>843</v>
      </c>
      <c r="C5" s="293" t="s">
        <v>1059</v>
      </c>
      <c r="D5" s="294">
        <v>0.4</v>
      </c>
      <c r="E5" s="1"/>
      <c r="F5" s="1"/>
      <c r="G5" s="1"/>
      <c r="H5" s="1"/>
      <c r="I5" s="1"/>
      <c r="J5" s="1"/>
      <c r="K5" s="1"/>
      <c r="L5" s="1"/>
      <c r="M5" s="1"/>
      <c r="N5" s="1"/>
      <c r="O5" s="1"/>
      <c r="P5" s="1"/>
      <c r="Q5" s="1"/>
      <c r="R5" s="1"/>
      <c r="S5" s="1"/>
      <c r="T5" s="1"/>
      <c r="U5" s="1"/>
      <c r="V5" s="1"/>
      <c r="W5" s="1"/>
      <c r="X5" s="1"/>
    </row>
    <row r="6" spans="1:24" ht="51">
      <c r="A6" s="1"/>
      <c r="B6" s="295" t="s">
        <v>1003</v>
      </c>
      <c r="C6" s="293" t="s">
        <v>1060</v>
      </c>
      <c r="D6" s="294">
        <v>0.6</v>
      </c>
      <c r="E6" s="1"/>
      <c r="F6" s="1"/>
      <c r="G6" s="1"/>
      <c r="H6" s="1"/>
      <c r="I6" s="1"/>
      <c r="J6" s="1"/>
      <c r="K6" s="1"/>
      <c r="L6" s="1"/>
      <c r="M6" s="1"/>
      <c r="N6" s="1"/>
      <c r="O6" s="1"/>
      <c r="P6" s="1"/>
      <c r="Q6" s="1"/>
      <c r="R6" s="1"/>
      <c r="S6" s="1"/>
      <c r="T6" s="1"/>
      <c r="U6" s="1"/>
      <c r="V6" s="1"/>
      <c r="W6" s="1"/>
      <c r="X6" s="1"/>
    </row>
    <row r="7" spans="1:24" ht="76.5">
      <c r="A7" s="1"/>
      <c r="B7" s="296" t="s">
        <v>1010</v>
      </c>
      <c r="C7" s="293" t="s">
        <v>1061</v>
      </c>
      <c r="D7" s="294">
        <v>0.8</v>
      </c>
      <c r="E7" s="1"/>
      <c r="F7" s="1"/>
      <c r="G7" s="1"/>
      <c r="H7" s="1"/>
      <c r="I7" s="1"/>
      <c r="J7" s="1"/>
      <c r="K7" s="1"/>
      <c r="L7" s="1"/>
      <c r="M7" s="1"/>
      <c r="N7" s="1"/>
      <c r="O7" s="1"/>
      <c r="P7" s="1"/>
      <c r="Q7" s="1"/>
      <c r="R7" s="1"/>
      <c r="S7" s="1"/>
      <c r="T7" s="1"/>
      <c r="U7" s="1"/>
      <c r="V7" s="1"/>
      <c r="W7" s="1"/>
      <c r="X7" s="1"/>
    </row>
    <row r="8" spans="1:24" ht="51">
      <c r="A8" s="1"/>
      <c r="B8" s="297" t="s">
        <v>1017</v>
      </c>
      <c r="C8" s="293" t="s">
        <v>1062</v>
      </c>
      <c r="D8" s="294">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98"/>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716" t="s">
        <v>1063</v>
      </c>
      <c r="C1" s="564"/>
      <c r="D1" s="564"/>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99"/>
      <c r="C3" s="300" t="s">
        <v>1064</v>
      </c>
      <c r="D3" s="300" t="s">
        <v>1065</v>
      </c>
      <c r="E3" s="1"/>
      <c r="F3" s="1"/>
      <c r="G3" s="1"/>
      <c r="H3" s="1"/>
      <c r="I3" s="1"/>
      <c r="J3" s="1"/>
      <c r="K3" s="1"/>
      <c r="L3" s="1"/>
      <c r="M3" s="1"/>
      <c r="N3" s="1"/>
      <c r="O3" s="1"/>
      <c r="P3" s="1"/>
      <c r="Q3" s="1"/>
      <c r="R3" s="1"/>
      <c r="S3" s="1"/>
      <c r="T3" s="1"/>
      <c r="U3" s="1"/>
    </row>
    <row r="4" spans="1:21" ht="33.75">
      <c r="A4" s="301" t="s">
        <v>1066</v>
      </c>
      <c r="B4" s="302" t="s">
        <v>1067</v>
      </c>
      <c r="C4" s="303" t="s">
        <v>1068</v>
      </c>
      <c r="D4" s="304" t="s">
        <v>1069</v>
      </c>
      <c r="E4" s="1"/>
      <c r="F4" s="1"/>
      <c r="G4" s="1"/>
      <c r="H4" s="1"/>
      <c r="I4" s="1"/>
      <c r="J4" s="1"/>
      <c r="K4" s="1"/>
      <c r="L4" s="1"/>
      <c r="M4" s="1"/>
      <c r="N4" s="1"/>
      <c r="O4" s="1"/>
      <c r="P4" s="1"/>
      <c r="Q4" s="1"/>
      <c r="R4" s="1"/>
      <c r="S4" s="1"/>
      <c r="T4" s="1"/>
      <c r="U4" s="1"/>
    </row>
    <row r="5" spans="1:21" ht="67.5">
      <c r="A5" s="301" t="s">
        <v>995</v>
      </c>
      <c r="B5" s="305" t="s">
        <v>1070</v>
      </c>
      <c r="C5" s="306" t="s">
        <v>1071</v>
      </c>
      <c r="D5" s="307" t="s">
        <v>1072</v>
      </c>
      <c r="E5" s="1"/>
      <c r="F5" s="1"/>
      <c r="G5" s="1"/>
      <c r="H5" s="1"/>
      <c r="I5" s="1"/>
      <c r="J5" s="1"/>
      <c r="K5" s="1"/>
      <c r="L5" s="1"/>
      <c r="M5" s="1"/>
      <c r="N5" s="1"/>
      <c r="O5" s="1"/>
      <c r="P5" s="1"/>
      <c r="Q5" s="1"/>
      <c r="R5" s="1"/>
      <c r="S5" s="1"/>
      <c r="T5" s="1"/>
      <c r="U5" s="1"/>
    </row>
    <row r="6" spans="1:21" ht="67.5">
      <c r="A6" s="301" t="s">
        <v>839</v>
      </c>
      <c r="B6" s="308" t="s">
        <v>1073</v>
      </c>
      <c r="C6" s="306" t="s">
        <v>1074</v>
      </c>
      <c r="D6" s="307" t="s">
        <v>890</v>
      </c>
      <c r="E6" s="1"/>
      <c r="F6" s="1"/>
      <c r="G6" s="1"/>
      <c r="H6" s="1"/>
      <c r="I6" s="1"/>
      <c r="J6" s="1"/>
      <c r="K6" s="1"/>
      <c r="L6" s="1"/>
      <c r="M6" s="1"/>
      <c r="N6" s="1"/>
      <c r="O6" s="1"/>
      <c r="P6" s="1"/>
      <c r="Q6" s="1"/>
      <c r="R6" s="1"/>
      <c r="S6" s="1"/>
      <c r="T6" s="1"/>
      <c r="U6" s="1"/>
    </row>
    <row r="7" spans="1:21" ht="101.25">
      <c r="A7" s="301" t="s">
        <v>1011</v>
      </c>
      <c r="B7" s="309" t="s">
        <v>1075</v>
      </c>
      <c r="C7" s="306" t="s">
        <v>1076</v>
      </c>
      <c r="D7" s="307" t="s">
        <v>1077</v>
      </c>
      <c r="E7" s="1"/>
      <c r="F7" s="1"/>
      <c r="G7" s="1"/>
      <c r="H7" s="1"/>
      <c r="I7" s="1"/>
      <c r="J7" s="1"/>
      <c r="K7" s="1"/>
      <c r="L7" s="1"/>
      <c r="M7" s="1"/>
      <c r="N7" s="1"/>
      <c r="O7" s="1"/>
      <c r="P7" s="1"/>
      <c r="Q7" s="1"/>
      <c r="R7" s="1"/>
      <c r="S7" s="1"/>
      <c r="T7" s="1"/>
      <c r="U7" s="1"/>
    </row>
    <row r="8" spans="1:21" ht="67.5">
      <c r="A8" s="301" t="s">
        <v>1018</v>
      </c>
      <c r="B8" s="310" t="s">
        <v>1078</v>
      </c>
      <c r="C8" s="306" t="s">
        <v>1079</v>
      </c>
      <c r="D8" s="307" t="s">
        <v>1080</v>
      </c>
      <c r="E8" s="1"/>
      <c r="F8" s="1"/>
      <c r="G8" s="1"/>
      <c r="H8" s="1"/>
      <c r="I8" s="1"/>
      <c r="J8" s="1"/>
      <c r="K8" s="1"/>
      <c r="L8" s="1"/>
      <c r="M8" s="1"/>
      <c r="N8" s="1"/>
      <c r="O8" s="1"/>
      <c r="P8" s="1"/>
      <c r="Q8" s="1"/>
      <c r="R8" s="1"/>
      <c r="S8" s="1"/>
      <c r="T8" s="1"/>
      <c r="U8" s="1"/>
    </row>
    <row r="9" spans="1:21" ht="20.25">
      <c r="A9" s="301"/>
      <c r="B9" s="301"/>
      <c r="C9" s="311"/>
      <c r="D9" s="311"/>
      <c r="E9" s="1"/>
      <c r="F9" s="1"/>
      <c r="G9" s="1"/>
      <c r="H9" s="1"/>
      <c r="I9" s="1"/>
      <c r="J9" s="1"/>
      <c r="K9" s="1"/>
      <c r="L9" s="1"/>
      <c r="M9" s="1"/>
      <c r="N9" s="1"/>
      <c r="O9" s="1"/>
      <c r="P9" s="1"/>
      <c r="Q9" s="1"/>
      <c r="R9" s="1"/>
      <c r="S9" s="1"/>
      <c r="T9" s="1"/>
      <c r="U9" s="1"/>
    </row>
    <row r="10" spans="1:21" ht="16.5">
      <c r="A10" s="301"/>
      <c r="B10" s="312"/>
      <c r="C10" s="312"/>
      <c r="D10" s="312"/>
      <c r="E10" s="1"/>
      <c r="F10" s="1"/>
      <c r="G10" s="1"/>
      <c r="H10" s="1"/>
      <c r="I10" s="1"/>
      <c r="J10" s="1"/>
      <c r="K10" s="1"/>
      <c r="L10" s="1"/>
      <c r="M10" s="1"/>
      <c r="N10" s="1"/>
      <c r="O10" s="1"/>
      <c r="P10" s="1"/>
      <c r="Q10" s="1"/>
      <c r="R10" s="1"/>
      <c r="S10" s="1"/>
      <c r="T10" s="1"/>
      <c r="U10" s="1"/>
    </row>
    <row r="11" spans="1:21">
      <c r="A11" s="301"/>
      <c r="B11" s="301" t="s">
        <v>1081</v>
      </c>
      <c r="C11" s="301" t="s">
        <v>204</v>
      </c>
      <c r="D11" s="301" t="s">
        <v>504</v>
      </c>
      <c r="E11" s="1"/>
      <c r="F11" s="1"/>
      <c r="G11" s="1"/>
      <c r="H11" s="1"/>
      <c r="I11" s="1"/>
      <c r="J11" s="1"/>
      <c r="K11" s="1"/>
      <c r="L11" s="1"/>
      <c r="M11" s="1"/>
      <c r="N11" s="1"/>
      <c r="O11" s="1"/>
      <c r="P11" s="1"/>
      <c r="Q11" s="1"/>
      <c r="R11" s="1"/>
      <c r="S11" s="1"/>
      <c r="T11" s="1"/>
      <c r="U11" s="1"/>
    </row>
    <row r="12" spans="1:21">
      <c r="A12" s="301"/>
      <c r="B12" s="301" t="s">
        <v>1082</v>
      </c>
      <c r="C12" s="301" t="s">
        <v>384</v>
      </c>
      <c r="D12" s="301" t="s">
        <v>370</v>
      </c>
      <c r="E12" s="1"/>
      <c r="F12" s="1"/>
      <c r="G12" s="1"/>
      <c r="H12" s="1"/>
      <c r="I12" s="1"/>
      <c r="J12" s="1"/>
      <c r="K12" s="1"/>
      <c r="L12" s="1"/>
      <c r="M12" s="1"/>
      <c r="N12" s="1"/>
      <c r="O12" s="1"/>
      <c r="P12" s="1"/>
      <c r="Q12" s="1"/>
      <c r="R12" s="1"/>
      <c r="S12" s="1"/>
      <c r="T12" s="1"/>
      <c r="U12" s="1"/>
    </row>
    <row r="13" spans="1:21">
      <c r="A13" s="301"/>
      <c r="B13" s="301"/>
      <c r="C13" s="301" t="s">
        <v>332</v>
      </c>
      <c r="D13" s="301" t="s">
        <v>185</v>
      </c>
      <c r="E13" s="1"/>
      <c r="F13" s="1"/>
      <c r="G13" s="1"/>
      <c r="H13" s="1"/>
      <c r="I13" s="1"/>
      <c r="J13" s="1"/>
      <c r="K13" s="1"/>
      <c r="L13" s="1"/>
      <c r="M13" s="1"/>
      <c r="N13" s="1"/>
      <c r="O13" s="1"/>
      <c r="P13" s="1"/>
      <c r="Q13" s="1"/>
      <c r="R13" s="1"/>
      <c r="S13" s="1"/>
      <c r="T13" s="1"/>
      <c r="U13" s="1"/>
    </row>
    <row r="14" spans="1:21">
      <c r="A14" s="301"/>
      <c r="B14" s="301"/>
      <c r="C14" s="301" t="s">
        <v>1083</v>
      </c>
      <c r="D14" s="301" t="s">
        <v>313</v>
      </c>
      <c r="E14" s="1"/>
      <c r="F14" s="1"/>
      <c r="G14" s="1"/>
      <c r="H14" s="1"/>
      <c r="I14" s="1"/>
      <c r="J14" s="1"/>
      <c r="K14" s="1"/>
      <c r="L14" s="1"/>
      <c r="M14" s="1"/>
      <c r="N14" s="1"/>
      <c r="O14" s="1"/>
      <c r="P14" s="1"/>
      <c r="Q14" s="1"/>
      <c r="R14" s="1"/>
      <c r="S14" s="1"/>
      <c r="T14" s="1"/>
      <c r="U14" s="1"/>
    </row>
    <row r="15" spans="1:21">
      <c r="A15" s="301"/>
      <c r="B15" s="301"/>
      <c r="C15" s="301" t="s">
        <v>301</v>
      </c>
      <c r="D15" s="301" t="s">
        <v>1084</v>
      </c>
      <c r="E15" s="1"/>
      <c r="F15" s="1"/>
      <c r="G15" s="1"/>
      <c r="H15" s="1"/>
      <c r="I15" s="1"/>
      <c r="J15" s="1"/>
      <c r="K15" s="1"/>
      <c r="L15" s="1"/>
      <c r="M15" s="1"/>
      <c r="N15" s="1"/>
      <c r="O15" s="1"/>
      <c r="P15" s="1"/>
      <c r="Q15" s="1"/>
      <c r="R15" s="1"/>
      <c r="S15" s="1"/>
      <c r="T15" s="1"/>
      <c r="U15" s="1"/>
    </row>
    <row r="16" spans="1:21">
      <c r="A16" s="301"/>
      <c r="B16" s="301"/>
      <c r="C16" s="301"/>
      <c r="D16" s="301"/>
      <c r="E16" s="1"/>
      <c r="F16" s="1"/>
      <c r="G16" s="1"/>
      <c r="H16" s="1"/>
      <c r="I16" s="1"/>
      <c r="J16" s="1"/>
      <c r="K16" s="1"/>
      <c r="L16" s="1"/>
      <c r="M16" s="1"/>
      <c r="N16" s="1"/>
      <c r="O16" s="1"/>
    </row>
    <row r="17" spans="1:15">
      <c r="A17" s="301"/>
      <c r="B17" s="301"/>
      <c r="C17" s="301"/>
      <c r="D17" s="301"/>
      <c r="E17" s="1"/>
      <c r="F17" s="1"/>
      <c r="G17" s="1"/>
      <c r="H17" s="1"/>
      <c r="I17" s="1"/>
      <c r="J17" s="1"/>
      <c r="K17" s="1"/>
      <c r="L17" s="1"/>
      <c r="M17" s="1"/>
      <c r="N17" s="1"/>
      <c r="O17" s="1"/>
    </row>
    <row r="18" spans="1:15">
      <c r="A18" s="301"/>
      <c r="B18" s="1"/>
      <c r="C18" s="1"/>
      <c r="D18" s="1"/>
      <c r="E18" s="1"/>
      <c r="F18" s="1"/>
      <c r="G18" s="1"/>
      <c r="H18" s="1"/>
      <c r="I18" s="1"/>
      <c r="J18" s="1"/>
      <c r="K18" s="1"/>
      <c r="L18" s="1"/>
      <c r="M18" s="1"/>
      <c r="N18" s="1"/>
      <c r="O18" s="1"/>
    </row>
    <row r="19" spans="1:15">
      <c r="A19" s="301"/>
      <c r="B19" s="1"/>
      <c r="C19" s="1"/>
      <c r="D19" s="1"/>
      <c r="E19" s="1"/>
      <c r="F19" s="1"/>
      <c r="G19" s="1"/>
      <c r="H19" s="1"/>
      <c r="I19" s="1"/>
      <c r="J19" s="1"/>
      <c r="K19" s="1"/>
      <c r="L19" s="1"/>
      <c r="M19" s="1"/>
      <c r="N19" s="1"/>
      <c r="O19" s="1"/>
    </row>
    <row r="20" spans="1:15">
      <c r="A20" s="301"/>
      <c r="B20" s="1"/>
      <c r="C20" s="1"/>
      <c r="D20" s="1"/>
      <c r="E20" s="1"/>
      <c r="F20" s="1"/>
      <c r="G20" s="1"/>
      <c r="H20" s="1"/>
      <c r="I20" s="1"/>
      <c r="J20" s="1"/>
      <c r="K20" s="1"/>
      <c r="L20" s="1"/>
      <c r="M20" s="1"/>
      <c r="N20" s="1"/>
      <c r="O20" s="1"/>
    </row>
    <row r="21" spans="1:15" ht="15.75" customHeight="1">
      <c r="A21" s="301"/>
      <c r="B21" s="1"/>
      <c r="C21" s="1"/>
      <c r="D21" s="1"/>
      <c r="E21" s="1"/>
      <c r="F21" s="1"/>
      <c r="G21" s="1"/>
      <c r="H21" s="1"/>
      <c r="I21" s="1"/>
      <c r="J21" s="1"/>
      <c r="K21" s="1"/>
      <c r="L21" s="1"/>
      <c r="M21" s="1"/>
      <c r="N21" s="1"/>
      <c r="O21" s="1"/>
    </row>
    <row r="22" spans="1:15" ht="15.75" customHeight="1">
      <c r="A22" s="301"/>
      <c r="B22" s="301"/>
      <c r="C22" s="311"/>
      <c r="D22" s="311"/>
      <c r="E22" s="1"/>
      <c r="F22" s="1"/>
      <c r="G22" s="1"/>
      <c r="H22" s="1"/>
      <c r="I22" s="1"/>
      <c r="J22" s="1"/>
      <c r="K22" s="1"/>
      <c r="L22" s="1"/>
      <c r="M22" s="1"/>
      <c r="N22" s="1"/>
      <c r="O22" s="1"/>
    </row>
    <row r="23" spans="1:15" ht="15.75" customHeight="1">
      <c r="A23" s="301"/>
      <c r="B23" s="301"/>
      <c r="C23" s="311"/>
      <c r="D23" s="311"/>
      <c r="E23" s="1"/>
      <c r="F23" s="1"/>
      <c r="G23" s="1"/>
      <c r="H23" s="1"/>
      <c r="I23" s="1"/>
      <c r="J23" s="1"/>
      <c r="K23" s="1"/>
      <c r="L23" s="1"/>
      <c r="M23" s="1"/>
      <c r="N23" s="1"/>
      <c r="O23" s="1"/>
    </row>
    <row r="24" spans="1:15" ht="15.75" customHeight="1">
      <c r="A24" s="301"/>
      <c r="B24" s="301"/>
      <c r="C24" s="311"/>
      <c r="D24" s="311"/>
      <c r="E24" s="1"/>
      <c r="F24" s="1"/>
      <c r="G24" s="1"/>
      <c r="H24" s="1"/>
      <c r="I24" s="1"/>
      <c r="J24" s="1"/>
      <c r="K24" s="1"/>
      <c r="L24" s="1"/>
      <c r="M24" s="1"/>
      <c r="N24" s="1"/>
      <c r="O24" s="1"/>
    </row>
    <row r="25" spans="1:15" ht="15.75" customHeight="1">
      <c r="A25" s="301"/>
      <c r="B25" s="301"/>
      <c r="C25" s="311"/>
      <c r="D25" s="311"/>
      <c r="E25" s="1"/>
      <c r="F25" s="1"/>
      <c r="G25" s="1"/>
      <c r="H25" s="1"/>
      <c r="I25" s="1"/>
      <c r="J25" s="1"/>
      <c r="K25" s="1"/>
      <c r="L25" s="1"/>
      <c r="M25" s="1"/>
      <c r="N25" s="1"/>
      <c r="O25" s="1"/>
    </row>
    <row r="26" spans="1:15" ht="15.75" customHeight="1">
      <c r="A26" s="301"/>
      <c r="B26" s="301"/>
      <c r="C26" s="311"/>
      <c r="D26" s="311"/>
      <c r="E26" s="1"/>
      <c r="F26" s="1"/>
      <c r="G26" s="1"/>
      <c r="H26" s="1"/>
      <c r="I26" s="1"/>
      <c r="J26" s="1"/>
      <c r="K26" s="1"/>
      <c r="L26" s="1"/>
      <c r="M26" s="1"/>
      <c r="N26" s="1"/>
      <c r="O26" s="1"/>
    </row>
    <row r="27" spans="1:15" ht="15.75" customHeight="1">
      <c r="A27" s="301"/>
      <c r="B27" s="301"/>
      <c r="C27" s="311"/>
      <c r="D27" s="311"/>
      <c r="E27" s="1"/>
      <c r="F27" s="1"/>
      <c r="G27" s="1"/>
      <c r="H27" s="1"/>
      <c r="I27" s="1"/>
      <c r="J27" s="1"/>
      <c r="K27" s="1"/>
      <c r="L27" s="1"/>
      <c r="M27" s="1"/>
      <c r="N27" s="1"/>
      <c r="O27" s="1"/>
    </row>
    <row r="28" spans="1:15" ht="15.75" customHeight="1">
      <c r="A28" s="301"/>
      <c r="B28" s="301"/>
      <c r="C28" s="311"/>
      <c r="D28" s="311"/>
      <c r="E28" s="1"/>
      <c r="F28" s="1"/>
      <c r="G28" s="1"/>
      <c r="H28" s="1"/>
      <c r="I28" s="1"/>
      <c r="J28" s="1"/>
      <c r="K28" s="1"/>
      <c r="L28" s="1"/>
      <c r="M28" s="1"/>
      <c r="N28" s="1"/>
      <c r="O28" s="1"/>
    </row>
    <row r="29" spans="1:15" ht="15.75" customHeight="1">
      <c r="A29" s="301"/>
      <c r="B29" s="301"/>
      <c r="C29" s="311"/>
      <c r="D29" s="311"/>
      <c r="E29" s="1"/>
      <c r="F29" s="1"/>
      <c r="G29" s="1"/>
      <c r="H29" s="1"/>
      <c r="I29" s="1"/>
      <c r="J29" s="1"/>
      <c r="K29" s="1"/>
      <c r="L29" s="1"/>
      <c r="M29" s="1"/>
      <c r="N29" s="1"/>
      <c r="O29" s="1"/>
    </row>
    <row r="30" spans="1:15" ht="15.75" customHeight="1">
      <c r="A30" s="301"/>
      <c r="B30" s="301"/>
      <c r="C30" s="311"/>
      <c r="D30" s="311"/>
      <c r="E30" s="1"/>
      <c r="F30" s="1"/>
      <c r="G30" s="1"/>
      <c r="H30" s="1"/>
      <c r="I30" s="1"/>
      <c r="J30" s="1"/>
      <c r="K30" s="1"/>
      <c r="L30" s="1"/>
      <c r="M30" s="1"/>
      <c r="N30" s="1"/>
      <c r="O30" s="1"/>
    </row>
    <row r="31" spans="1:15" ht="15.75" customHeight="1">
      <c r="A31" s="301"/>
      <c r="B31" s="301"/>
      <c r="C31" s="311"/>
      <c r="D31" s="311"/>
      <c r="E31" s="1"/>
      <c r="F31" s="1"/>
      <c r="G31" s="1"/>
      <c r="H31" s="1"/>
      <c r="I31" s="1"/>
      <c r="J31" s="1"/>
      <c r="K31" s="1"/>
      <c r="L31" s="1"/>
      <c r="M31" s="1"/>
      <c r="N31" s="1"/>
      <c r="O31" s="1"/>
    </row>
    <row r="32" spans="1:15" ht="15.75" customHeight="1">
      <c r="A32" s="301"/>
      <c r="B32" s="301"/>
      <c r="C32" s="311"/>
      <c r="D32" s="311"/>
      <c r="E32" s="1"/>
      <c r="F32" s="1"/>
      <c r="G32" s="1"/>
      <c r="H32" s="1"/>
      <c r="I32" s="1"/>
      <c r="J32" s="1"/>
      <c r="K32" s="1"/>
      <c r="L32" s="1"/>
      <c r="M32" s="1"/>
      <c r="N32" s="1"/>
      <c r="O32" s="1"/>
    </row>
    <row r="33" spans="1:15" ht="15.75" customHeight="1">
      <c r="A33" s="301"/>
      <c r="B33" s="301"/>
      <c r="C33" s="311"/>
      <c r="D33" s="311"/>
      <c r="E33" s="1"/>
      <c r="F33" s="1"/>
      <c r="G33" s="1"/>
      <c r="H33" s="1"/>
      <c r="I33" s="1"/>
      <c r="J33" s="1"/>
      <c r="K33" s="1"/>
      <c r="L33" s="1"/>
      <c r="M33" s="1"/>
      <c r="N33" s="1"/>
      <c r="O33" s="1"/>
    </row>
    <row r="34" spans="1:15" ht="15.75" customHeight="1">
      <c r="A34" s="301"/>
      <c r="B34" s="301"/>
      <c r="C34" s="311"/>
      <c r="D34" s="311"/>
      <c r="E34" s="1"/>
      <c r="F34" s="1"/>
      <c r="G34" s="1"/>
      <c r="H34" s="1"/>
      <c r="I34" s="1"/>
      <c r="J34" s="1"/>
      <c r="K34" s="1"/>
      <c r="L34" s="1"/>
      <c r="M34" s="1"/>
      <c r="N34" s="1"/>
      <c r="O34" s="1"/>
    </row>
    <row r="35" spans="1:15" ht="15.75" customHeight="1">
      <c r="A35" s="301"/>
      <c r="B35" s="301"/>
      <c r="C35" s="311"/>
      <c r="D35" s="311"/>
      <c r="E35" s="1"/>
      <c r="F35" s="1"/>
      <c r="G35" s="1"/>
      <c r="H35" s="1"/>
      <c r="I35" s="1"/>
      <c r="J35" s="1"/>
      <c r="K35" s="1"/>
      <c r="L35" s="1"/>
      <c r="M35" s="1"/>
      <c r="N35" s="1"/>
      <c r="O35" s="1"/>
    </row>
    <row r="36" spans="1:15" ht="15.75" customHeight="1">
      <c r="A36" s="301"/>
      <c r="B36" s="301"/>
      <c r="C36" s="311"/>
      <c r="D36" s="311"/>
      <c r="E36" s="1"/>
      <c r="F36" s="1"/>
      <c r="G36" s="1"/>
      <c r="H36" s="1"/>
      <c r="I36" s="1"/>
      <c r="J36" s="1"/>
      <c r="K36" s="1"/>
      <c r="L36" s="1"/>
      <c r="M36" s="1"/>
      <c r="N36" s="1"/>
      <c r="O36" s="1"/>
    </row>
    <row r="37" spans="1:15" ht="15.75" customHeight="1">
      <c r="A37" s="301"/>
      <c r="B37" s="301"/>
      <c r="C37" s="311"/>
      <c r="D37" s="311"/>
      <c r="E37" s="1"/>
      <c r="F37" s="1"/>
      <c r="G37" s="1"/>
      <c r="H37" s="1"/>
      <c r="I37" s="1"/>
      <c r="J37" s="1"/>
      <c r="K37" s="1"/>
      <c r="L37" s="1"/>
      <c r="M37" s="1"/>
      <c r="N37" s="1"/>
      <c r="O37" s="1"/>
    </row>
    <row r="38" spans="1:15" ht="15.75" customHeight="1">
      <c r="A38" s="301"/>
      <c r="B38" s="301"/>
      <c r="C38" s="311"/>
      <c r="D38" s="311"/>
      <c r="E38" s="1"/>
      <c r="F38" s="1"/>
      <c r="G38" s="1"/>
      <c r="H38" s="1"/>
      <c r="I38" s="1"/>
      <c r="J38" s="1"/>
      <c r="K38" s="1"/>
      <c r="L38" s="1"/>
      <c r="M38" s="1"/>
      <c r="N38" s="1"/>
      <c r="O38" s="1"/>
    </row>
    <row r="39" spans="1:15" ht="15.75" customHeight="1">
      <c r="A39" s="301"/>
      <c r="B39" s="301"/>
      <c r="C39" s="311"/>
      <c r="D39" s="311"/>
      <c r="E39" s="1"/>
      <c r="F39" s="1"/>
      <c r="G39" s="1"/>
      <c r="H39" s="1"/>
      <c r="I39" s="1"/>
      <c r="J39" s="1"/>
      <c r="K39" s="1"/>
      <c r="L39" s="1"/>
      <c r="M39" s="1"/>
      <c r="N39" s="1"/>
      <c r="O39" s="1"/>
    </row>
    <row r="40" spans="1:15" ht="15.75" customHeight="1">
      <c r="A40" s="301"/>
      <c r="B40" s="301"/>
      <c r="C40" s="311"/>
      <c r="D40" s="311"/>
      <c r="E40" s="1"/>
      <c r="F40" s="1"/>
      <c r="G40" s="1"/>
      <c r="H40" s="1"/>
      <c r="I40" s="1"/>
      <c r="J40" s="1"/>
      <c r="K40" s="1"/>
      <c r="L40" s="1"/>
      <c r="M40" s="1"/>
      <c r="N40" s="1"/>
      <c r="O40" s="1"/>
    </row>
    <row r="41" spans="1:15" ht="15.75" customHeight="1">
      <c r="A41" s="301"/>
      <c r="B41" s="301"/>
      <c r="C41" s="311"/>
      <c r="D41" s="311"/>
      <c r="E41" s="1"/>
      <c r="F41" s="1"/>
      <c r="G41" s="1"/>
      <c r="H41" s="1"/>
      <c r="I41" s="1"/>
      <c r="J41" s="1"/>
      <c r="K41" s="1"/>
      <c r="L41" s="1"/>
      <c r="M41" s="1"/>
      <c r="N41" s="1"/>
      <c r="O41" s="1"/>
    </row>
    <row r="42" spans="1:15" ht="15.75" customHeight="1">
      <c r="A42" s="301"/>
      <c r="B42" s="301"/>
      <c r="C42" s="311"/>
      <c r="D42" s="311"/>
      <c r="E42" s="1"/>
      <c r="F42" s="1"/>
      <c r="G42" s="1"/>
      <c r="H42" s="1"/>
      <c r="I42" s="1"/>
      <c r="J42" s="1"/>
      <c r="K42" s="1"/>
      <c r="L42" s="1"/>
      <c r="M42" s="1"/>
      <c r="N42" s="1"/>
      <c r="O42" s="1"/>
    </row>
    <row r="43" spans="1:15" ht="15.75" customHeight="1">
      <c r="A43" s="301"/>
      <c r="B43" s="301"/>
      <c r="C43" s="311"/>
      <c r="D43" s="311"/>
      <c r="E43" s="1"/>
      <c r="F43" s="1"/>
      <c r="G43" s="1"/>
      <c r="H43" s="1"/>
      <c r="I43" s="1"/>
      <c r="J43" s="1"/>
      <c r="K43" s="1"/>
      <c r="L43" s="1"/>
      <c r="M43" s="1"/>
      <c r="N43" s="1"/>
      <c r="O43" s="1"/>
    </row>
    <row r="44" spans="1:15" ht="15.75" customHeight="1">
      <c r="A44" s="301"/>
      <c r="B44" s="301"/>
      <c r="C44" s="311"/>
      <c r="D44" s="311"/>
      <c r="E44" s="1"/>
      <c r="F44" s="1"/>
      <c r="G44" s="1"/>
      <c r="H44" s="1"/>
      <c r="I44" s="1"/>
      <c r="J44" s="1"/>
      <c r="K44" s="1"/>
      <c r="L44" s="1"/>
      <c r="M44" s="1"/>
      <c r="N44" s="1"/>
      <c r="O44" s="1"/>
    </row>
    <row r="45" spans="1:15" ht="15.75" customHeight="1">
      <c r="A45" s="301"/>
      <c r="B45" s="301"/>
      <c r="C45" s="311"/>
      <c r="D45" s="311"/>
      <c r="E45" s="1"/>
      <c r="F45" s="1"/>
      <c r="G45" s="1"/>
      <c r="H45" s="1"/>
      <c r="I45" s="1"/>
      <c r="J45" s="1"/>
      <c r="K45" s="1"/>
      <c r="L45" s="1"/>
      <c r="M45" s="1"/>
      <c r="N45" s="1"/>
      <c r="O45" s="1"/>
    </row>
    <row r="46" spans="1:15" ht="15.75" customHeight="1">
      <c r="A46" s="301"/>
      <c r="B46" s="301"/>
      <c r="C46" s="311"/>
      <c r="D46" s="311"/>
      <c r="E46" s="1"/>
      <c r="F46" s="1"/>
      <c r="G46" s="1"/>
      <c r="H46" s="1"/>
      <c r="I46" s="1"/>
      <c r="J46" s="1"/>
      <c r="K46" s="1"/>
      <c r="L46" s="1"/>
      <c r="M46" s="1"/>
      <c r="N46" s="1"/>
      <c r="O46" s="1"/>
    </row>
    <row r="47" spans="1:15" ht="15.75" customHeight="1">
      <c r="A47" s="301"/>
      <c r="B47" s="301"/>
      <c r="C47" s="311"/>
      <c r="D47" s="311"/>
      <c r="E47" s="1"/>
      <c r="F47" s="1"/>
      <c r="G47" s="1"/>
      <c r="H47" s="1"/>
      <c r="I47" s="1"/>
      <c r="J47" s="1"/>
      <c r="K47" s="1"/>
      <c r="L47" s="1"/>
      <c r="M47" s="1"/>
      <c r="N47" s="1"/>
      <c r="O47" s="1"/>
    </row>
    <row r="48" spans="1:15" ht="15.75" customHeight="1">
      <c r="A48" s="301"/>
      <c r="B48" s="301"/>
      <c r="C48" s="311"/>
      <c r="D48" s="311"/>
      <c r="E48" s="1"/>
      <c r="F48" s="1"/>
      <c r="G48" s="1"/>
      <c r="H48" s="1"/>
      <c r="I48" s="1"/>
      <c r="J48" s="1"/>
      <c r="K48" s="1"/>
      <c r="L48" s="1"/>
      <c r="M48" s="1"/>
      <c r="N48" s="1"/>
      <c r="O48" s="1"/>
    </row>
    <row r="49" spans="1:15" ht="15.75" customHeight="1">
      <c r="A49" s="301"/>
      <c r="B49" s="301"/>
      <c r="C49" s="311"/>
      <c r="D49" s="311"/>
      <c r="E49" s="1"/>
      <c r="F49" s="1"/>
      <c r="G49" s="1"/>
      <c r="H49" s="1"/>
      <c r="I49" s="1"/>
      <c r="J49" s="1"/>
      <c r="K49" s="1"/>
      <c r="L49" s="1"/>
      <c r="M49" s="1"/>
      <c r="N49" s="1"/>
      <c r="O49" s="1"/>
    </row>
    <row r="50" spans="1:15" ht="15.75" customHeight="1">
      <c r="A50" s="301"/>
      <c r="B50" s="301"/>
      <c r="C50" s="311"/>
      <c r="D50" s="311"/>
      <c r="E50" s="1"/>
      <c r="F50" s="1"/>
      <c r="G50" s="1"/>
      <c r="H50" s="1"/>
      <c r="I50" s="1"/>
      <c r="J50" s="1"/>
      <c r="K50" s="1"/>
      <c r="L50" s="1"/>
      <c r="M50" s="1"/>
      <c r="N50" s="1"/>
      <c r="O50" s="1"/>
    </row>
    <row r="51" spans="1:15" ht="15.75" customHeight="1">
      <c r="A51" s="301"/>
      <c r="B51" s="301"/>
      <c r="C51" s="311"/>
      <c r="D51" s="311"/>
      <c r="E51" s="1"/>
      <c r="F51" s="1"/>
      <c r="G51" s="1"/>
      <c r="H51" s="1"/>
      <c r="I51" s="1"/>
      <c r="J51" s="1"/>
      <c r="K51" s="1"/>
      <c r="L51" s="1"/>
      <c r="M51" s="1"/>
      <c r="N51" s="1"/>
      <c r="O51" s="1"/>
    </row>
    <row r="52" spans="1:15" ht="15.75" customHeight="1">
      <c r="A52" s="301"/>
      <c r="B52" s="313"/>
      <c r="C52" s="314"/>
      <c r="D52" s="314"/>
    </row>
    <row r="53" spans="1:15" ht="15.75" customHeight="1">
      <c r="A53" s="301"/>
      <c r="B53" s="313"/>
      <c r="C53" s="314"/>
      <c r="D53" s="314"/>
    </row>
    <row r="54" spans="1:15" ht="15.75" customHeight="1">
      <c r="A54" s="301"/>
      <c r="B54" s="313"/>
      <c r="C54" s="314"/>
      <c r="D54" s="314"/>
    </row>
    <row r="55" spans="1:15" ht="15.75" customHeight="1">
      <c r="A55" s="301"/>
      <c r="B55" s="313"/>
      <c r="C55" s="314"/>
      <c r="D55" s="314"/>
    </row>
    <row r="56" spans="1:15" ht="15.75" customHeight="1">
      <c r="A56" s="301"/>
      <c r="B56" s="313"/>
      <c r="C56" s="314"/>
      <c r="D56" s="314"/>
    </row>
    <row r="57" spans="1:15" ht="15.75" customHeight="1">
      <c r="A57" s="301"/>
      <c r="B57" s="313"/>
      <c r="C57" s="314"/>
      <c r="D57" s="314"/>
    </row>
    <row r="58" spans="1:15" ht="15.75" customHeight="1">
      <c r="A58" s="301"/>
      <c r="B58" s="313"/>
      <c r="C58" s="314"/>
      <c r="D58" s="314"/>
    </row>
    <row r="59" spans="1:15" ht="15.75" customHeight="1">
      <c r="A59" s="301"/>
      <c r="B59" s="313"/>
      <c r="C59" s="314"/>
      <c r="D59" s="314"/>
    </row>
    <row r="60" spans="1:15" ht="15.75" customHeight="1">
      <c r="A60" s="301"/>
      <c r="B60" s="313"/>
      <c r="C60" s="314"/>
      <c r="D60" s="314"/>
    </row>
    <row r="61" spans="1:15" ht="15.75" customHeight="1">
      <c r="A61" s="301"/>
      <c r="B61" s="313"/>
      <c r="C61" s="314"/>
      <c r="D61" s="314"/>
    </row>
    <row r="62" spans="1:15" ht="15.75" customHeight="1">
      <c r="A62" s="301"/>
      <c r="B62" s="313"/>
      <c r="C62" s="314"/>
      <c r="D62" s="314"/>
    </row>
    <row r="63" spans="1:15" ht="15.75" customHeight="1">
      <c r="A63" s="301"/>
      <c r="B63" s="313"/>
      <c r="C63" s="314"/>
      <c r="D63" s="314"/>
    </row>
    <row r="64" spans="1:15" ht="15.75" customHeight="1">
      <c r="A64" s="301"/>
      <c r="B64" s="313"/>
      <c r="C64" s="314"/>
      <c r="D64" s="314"/>
    </row>
    <row r="65" spans="1:4" ht="15.75" customHeight="1">
      <c r="A65" s="301"/>
      <c r="B65" s="313"/>
      <c r="C65" s="314"/>
      <c r="D65" s="314"/>
    </row>
    <row r="66" spans="1:4" ht="15.75" customHeight="1">
      <c r="A66" s="301"/>
      <c r="B66" s="313"/>
      <c r="C66" s="314"/>
      <c r="D66" s="314"/>
    </row>
    <row r="67" spans="1:4" ht="15.75" customHeight="1">
      <c r="A67" s="301"/>
      <c r="B67" s="313"/>
      <c r="C67" s="314"/>
      <c r="D67" s="314"/>
    </row>
    <row r="68" spans="1:4" ht="15.75" customHeight="1">
      <c r="A68" s="301"/>
      <c r="B68" s="313"/>
      <c r="C68" s="314"/>
      <c r="D68" s="314"/>
    </row>
    <row r="69" spans="1:4" ht="15.75" customHeight="1">
      <c r="A69" s="301"/>
      <c r="B69" s="313"/>
      <c r="C69" s="314"/>
      <c r="D69" s="314"/>
    </row>
    <row r="70" spans="1:4" ht="15.75" customHeight="1">
      <c r="A70" s="301"/>
      <c r="B70" s="313"/>
      <c r="C70" s="314"/>
      <c r="D70" s="314"/>
    </row>
    <row r="71" spans="1:4" ht="15.75" customHeight="1">
      <c r="A71" s="301"/>
      <c r="B71" s="313"/>
      <c r="C71" s="314"/>
      <c r="D71" s="314"/>
    </row>
    <row r="72" spans="1:4" ht="15.75" customHeight="1">
      <c r="A72" s="301"/>
      <c r="B72" s="313"/>
      <c r="C72" s="314"/>
      <c r="D72" s="314"/>
    </row>
    <row r="73" spans="1:4" ht="15.75" customHeight="1">
      <c r="A73" s="301"/>
      <c r="B73" s="313"/>
      <c r="C73" s="314"/>
      <c r="D73" s="314"/>
    </row>
    <row r="74" spans="1:4" ht="15.75" customHeight="1">
      <c r="A74" s="301"/>
      <c r="B74" s="313"/>
      <c r="C74" s="314"/>
      <c r="D74" s="314"/>
    </row>
    <row r="75" spans="1:4" ht="15.75" customHeight="1">
      <c r="A75" s="301"/>
      <c r="B75" s="313"/>
      <c r="C75" s="314"/>
      <c r="D75" s="314"/>
    </row>
    <row r="76" spans="1:4" ht="15.75" customHeight="1">
      <c r="A76" s="301"/>
      <c r="B76" s="313"/>
      <c r="C76" s="314"/>
      <c r="D76" s="314"/>
    </row>
    <row r="77" spans="1:4" ht="15.75" customHeight="1">
      <c r="A77" s="301"/>
      <c r="B77" s="313"/>
      <c r="C77" s="314"/>
      <c r="D77" s="314"/>
    </row>
    <row r="78" spans="1:4" ht="15.75" customHeight="1">
      <c r="A78" s="301"/>
      <c r="B78" s="313"/>
      <c r="C78" s="314"/>
      <c r="D78" s="314"/>
    </row>
    <row r="79" spans="1:4" ht="15.75" customHeight="1">
      <c r="A79" s="301"/>
      <c r="B79" s="313"/>
      <c r="C79" s="314"/>
      <c r="D79" s="314"/>
    </row>
    <row r="80" spans="1:4" ht="15.75" customHeight="1">
      <c r="A80" s="301"/>
      <c r="B80" s="313"/>
      <c r="C80" s="314"/>
      <c r="D80" s="314"/>
    </row>
    <row r="81" spans="1:4" ht="15.75" customHeight="1">
      <c r="A81" s="301"/>
      <c r="B81" s="313"/>
      <c r="C81" s="314"/>
      <c r="D81" s="314"/>
    </row>
    <row r="82" spans="1:4" ht="15.75" customHeight="1">
      <c r="A82" s="301"/>
      <c r="B82" s="313"/>
      <c r="C82" s="314"/>
      <c r="D82" s="314"/>
    </row>
    <row r="83" spans="1:4" ht="15.75" customHeight="1">
      <c r="A83" s="301"/>
      <c r="B83" s="313"/>
      <c r="C83" s="314"/>
      <c r="D83" s="314"/>
    </row>
    <row r="84" spans="1:4" ht="15.75" customHeight="1">
      <c r="A84" s="301"/>
      <c r="B84" s="313"/>
      <c r="C84" s="314"/>
      <c r="D84" s="314"/>
    </row>
    <row r="85" spans="1:4" ht="15.75" customHeight="1">
      <c r="A85" s="301"/>
      <c r="B85" s="313"/>
      <c r="C85" s="314"/>
      <c r="D85" s="314"/>
    </row>
    <row r="86" spans="1:4" ht="15.75" customHeight="1">
      <c r="A86" s="301"/>
      <c r="B86" s="313"/>
      <c r="C86" s="314"/>
      <c r="D86" s="314"/>
    </row>
    <row r="87" spans="1:4" ht="15.75" customHeight="1">
      <c r="A87" s="301"/>
      <c r="B87" s="313"/>
      <c r="C87" s="314"/>
      <c r="D87" s="314"/>
    </row>
    <row r="88" spans="1:4" ht="15.75" customHeight="1">
      <c r="A88" s="301"/>
      <c r="B88" s="313"/>
      <c r="C88" s="314"/>
      <c r="D88" s="314"/>
    </row>
    <row r="89" spans="1:4" ht="15.75" customHeight="1">
      <c r="A89" s="301"/>
      <c r="B89" s="313"/>
      <c r="C89" s="314"/>
      <c r="D89" s="314"/>
    </row>
    <row r="90" spans="1:4" ht="15.75" customHeight="1">
      <c r="A90" s="301"/>
      <c r="B90" s="313"/>
      <c r="C90" s="314"/>
      <c r="D90" s="314"/>
    </row>
    <row r="91" spans="1:4" ht="15.75" customHeight="1">
      <c r="A91" s="301"/>
      <c r="B91" s="313"/>
      <c r="C91" s="314"/>
      <c r="D91" s="314"/>
    </row>
    <row r="92" spans="1:4" ht="15.75" customHeight="1">
      <c r="A92" s="301"/>
      <c r="B92" s="313"/>
      <c r="C92" s="314"/>
      <c r="D92" s="314"/>
    </row>
    <row r="93" spans="1:4" ht="15.75" customHeight="1">
      <c r="A93" s="301"/>
      <c r="B93" s="313"/>
      <c r="C93" s="314"/>
      <c r="D93" s="314"/>
    </row>
    <row r="94" spans="1:4" ht="15.75" customHeight="1">
      <c r="A94" s="301"/>
      <c r="B94" s="313"/>
      <c r="C94" s="314"/>
      <c r="D94" s="314"/>
    </row>
    <row r="95" spans="1:4" ht="15.75" customHeight="1">
      <c r="A95" s="301"/>
      <c r="B95" s="313"/>
      <c r="C95" s="314"/>
      <c r="D95" s="314"/>
    </row>
    <row r="96" spans="1:4" ht="15.75" customHeight="1">
      <c r="A96" s="301"/>
      <c r="B96" s="313"/>
      <c r="C96" s="314"/>
      <c r="D96" s="314"/>
    </row>
    <row r="97" spans="1:4" ht="15.75" customHeight="1">
      <c r="A97" s="301"/>
      <c r="B97" s="313"/>
      <c r="C97" s="314"/>
      <c r="D97" s="314"/>
    </row>
    <row r="98" spans="1:4" ht="15.75" customHeight="1">
      <c r="A98" s="301"/>
      <c r="B98" s="313"/>
      <c r="C98" s="314"/>
      <c r="D98" s="314"/>
    </row>
    <row r="99" spans="1:4" ht="15.75" customHeight="1">
      <c r="A99" s="301"/>
      <c r="B99" s="313"/>
      <c r="C99" s="314"/>
      <c r="D99" s="314"/>
    </row>
    <row r="100" spans="1:4" ht="15.75" customHeight="1">
      <c r="A100" s="301"/>
      <c r="B100" s="313"/>
      <c r="C100" s="314"/>
      <c r="D100" s="314"/>
    </row>
    <row r="101" spans="1:4" ht="15.75" customHeight="1">
      <c r="A101" s="301"/>
      <c r="B101" s="313"/>
      <c r="C101" s="314"/>
      <c r="D101" s="314"/>
    </row>
    <row r="102" spans="1:4" ht="15.75" customHeight="1">
      <c r="A102" s="301"/>
      <c r="B102" s="313"/>
      <c r="C102" s="314"/>
      <c r="D102" s="314"/>
    </row>
    <row r="103" spans="1:4" ht="15.75" customHeight="1">
      <c r="A103" s="301"/>
      <c r="B103" s="313"/>
      <c r="C103" s="314"/>
      <c r="D103" s="314"/>
    </row>
    <row r="104" spans="1:4" ht="15.75" customHeight="1">
      <c r="A104" s="301"/>
      <c r="B104" s="313"/>
      <c r="C104" s="314"/>
      <c r="D104" s="314"/>
    </row>
    <row r="105" spans="1:4" ht="15.75" customHeight="1">
      <c r="A105" s="301"/>
      <c r="B105" s="313"/>
      <c r="C105" s="314"/>
      <c r="D105" s="314"/>
    </row>
    <row r="106" spans="1:4" ht="15.75" customHeight="1">
      <c r="A106" s="301"/>
      <c r="B106" s="313"/>
      <c r="C106" s="314"/>
      <c r="D106" s="314"/>
    </row>
    <row r="107" spans="1:4" ht="15.75" customHeight="1">
      <c r="A107" s="301"/>
      <c r="B107" s="313"/>
      <c r="C107" s="314"/>
      <c r="D107" s="314"/>
    </row>
    <row r="108" spans="1:4" ht="15.75" customHeight="1">
      <c r="A108" s="301"/>
      <c r="B108" s="313"/>
      <c r="C108" s="314"/>
      <c r="D108" s="314"/>
    </row>
    <row r="109" spans="1:4" ht="15.75" customHeight="1">
      <c r="A109" s="301"/>
      <c r="B109" s="313"/>
      <c r="C109" s="314"/>
      <c r="D109" s="314"/>
    </row>
    <row r="110" spans="1:4" ht="15.75" customHeight="1">
      <c r="A110" s="301"/>
      <c r="B110" s="313"/>
      <c r="C110" s="314"/>
      <c r="D110" s="314"/>
    </row>
    <row r="111" spans="1:4" ht="15.75" customHeight="1">
      <c r="A111" s="301"/>
      <c r="B111" s="313"/>
      <c r="C111" s="314"/>
      <c r="D111" s="314"/>
    </row>
    <row r="112" spans="1:4" ht="15.75" customHeight="1">
      <c r="A112" s="301"/>
      <c r="B112" s="313"/>
      <c r="C112" s="314"/>
      <c r="D112" s="314"/>
    </row>
    <row r="113" spans="1:4" ht="15.75" customHeight="1">
      <c r="A113" s="301"/>
      <c r="B113" s="313"/>
      <c r="C113" s="314"/>
      <c r="D113" s="314"/>
    </row>
    <row r="114" spans="1:4" ht="15.75" customHeight="1">
      <c r="A114" s="301"/>
      <c r="B114" s="313"/>
      <c r="C114" s="314"/>
      <c r="D114" s="314"/>
    </row>
    <row r="115" spans="1:4" ht="15.75" customHeight="1">
      <c r="A115" s="301"/>
      <c r="B115" s="313"/>
      <c r="C115" s="314"/>
      <c r="D115" s="314"/>
    </row>
    <row r="116" spans="1:4" ht="15.75" customHeight="1">
      <c r="A116" s="301"/>
      <c r="B116" s="313"/>
      <c r="C116" s="314"/>
      <c r="D116" s="314"/>
    </row>
    <row r="117" spans="1:4" ht="15.75" customHeight="1">
      <c r="A117" s="301"/>
      <c r="B117" s="313"/>
      <c r="C117" s="314"/>
      <c r="D117" s="314"/>
    </row>
    <row r="118" spans="1:4" ht="15.75" customHeight="1">
      <c r="A118" s="301"/>
      <c r="B118" s="313"/>
      <c r="C118" s="314"/>
      <c r="D118" s="314"/>
    </row>
    <row r="119" spans="1:4" ht="15.75" customHeight="1">
      <c r="A119" s="301"/>
      <c r="B119" s="313"/>
      <c r="C119" s="314"/>
      <c r="D119" s="314"/>
    </row>
    <row r="120" spans="1:4" ht="15.75" customHeight="1">
      <c r="A120" s="301"/>
      <c r="B120" s="313"/>
      <c r="C120" s="314"/>
      <c r="D120" s="314"/>
    </row>
    <row r="121" spans="1:4" ht="15.75" customHeight="1">
      <c r="A121" s="301"/>
      <c r="B121" s="313"/>
      <c r="C121" s="314"/>
      <c r="D121" s="314"/>
    </row>
    <row r="122" spans="1:4" ht="15.75" customHeight="1">
      <c r="A122" s="301"/>
      <c r="B122" s="313"/>
      <c r="C122" s="314"/>
      <c r="D122" s="314"/>
    </row>
    <row r="123" spans="1:4" ht="15.75" customHeight="1">
      <c r="A123" s="301"/>
      <c r="B123" s="313"/>
      <c r="C123" s="314"/>
      <c r="D123" s="314"/>
    </row>
    <row r="124" spans="1:4" ht="15.75" customHeight="1">
      <c r="A124" s="301"/>
      <c r="B124" s="313"/>
      <c r="C124" s="314"/>
      <c r="D124" s="314"/>
    </row>
    <row r="125" spans="1:4" ht="15.75" customHeight="1">
      <c r="A125" s="301"/>
      <c r="B125" s="313"/>
      <c r="C125" s="314"/>
      <c r="D125" s="314"/>
    </row>
    <row r="126" spans="1:4" ht="15.75" customHeight="1">
      <c r="A126" s="301"/>
      <c r="B126" s="313"/>
      <c r="C126" s="314"/>
      <c r="D126" s="314"/>
    </row>
    <row r="127" spans="1:4" ht="15.75" customHeight="1">
      <c r="A127" s="301"/>
      <c r="B127" s="313"/>
      <c r="C127" s="314"/>
      <c r="D127" s="314"/>
    </row>
    <row r="128" spans="1:4" ht="15.75" customHeight="1">
      <c r="A128" s="301"/>
      <c r="B128" s="313"/>
      <c r="C128" s="314"/>
      <c r="D128" s="314"/>
    </row>
    <row r="129" spans="1:4" ht="15.75" customHeight="1">
      <c r="A129" s="301"/>
      <c r="B129" s="313"/>
      <c r="C129" s="314"/>
      <c r="D129" s="314"/>
    </row>
    <row r="130" spans="1:4" ht="15.75" customHeight="1">
      <c r="A130" s="301"/>
      <c r="B130" s="313"/>
      <c r="C130" s="314"/>
      <c r="D130" s="314"/>
    </row>
    <row r="131" spans="1:4" ht="15.75" customHeight="1">
      <c r="A131" s="301"/>
      <c r="B131" s="313"/>
      <c r="C131" s="314"/>
      <c r="D131" s="314"/>
    </row>
    <row r="132" spans="1:4" ht="15.75" customHeight="1">
      <c r="A132" s="301"/>
      <c r="B132" s="313"/>
      <c r="C132" s="314"/>
      <c r="D132" s="314"/>
    </row>
    <row r="133" spans="1:4" ht="15.75" customHeight="1">
      <c r="A133" s="301"/>
      <c r="B133" s="313"/>
      <c r="C133" s="314"/>
      <c r="D133" s="314"/>
    </row>
    <row r="134" spans="1:4" ht="15.75" customHeight="1">
      <c r="A134" s="301"/>
      <c r="B134" s="313"/>
      <c r="C134" s="314"/>
      <c r="D134" s="314"/>
    </row>
    <row r="135" spans="1:4" ht="15.75" customHeight="1">
      <c r="A135" s="301"/>
      <c r="B135" s="313"/>
      <c r="C135" s="314"/>
      <c r="D135" s="314"/>
    </row>
    <row r="136" spans="1:4" ht="15.75" customHeight="1">
      <c r="A136" s="301"/>
      <c r="B136" s="313"/>
      <c r="C136" s="314"/>
      <c r="D136" s="314"/>
    </row>
    <row r="137" spans="1:4" ht="15.75" customHeight="1">
      <c r="A137" s="301"/>
      <c r="B137" s="313"/>
      <c r="C137" s="314"/>
      <c r="D137" s="314"/>
    </row>
    <row r="138" spans="1:4" ht="15.75" customHeight="1">
      <c r="A138" s="301"/>
      <c r="B138" s="313"/>
      <c r="C138" s="314"/>
      <c r="D138" s="314"/>
    </row>
    <row r="139" spans="1:4" ht="15.75" customHeight="1">
      <c r="A139" s="301"/>
      <c r="B139" s="313"/>
      <c r="C139" s="314"/>
      <c r="D139" s="314"/>
    </row>
    <row r="140" spans="1:4" ht="15.75" customHeight="1">
      <c r="A140" s="301"/>
      <c r="B140" s="313"/>
      <c r="C140" s="314"/>
      <c r="D140" s="314"/>
    </row>
    <row r="141" spans="1:4" ht="15.75" customHeight="1">
      <c r="A141" s="301"/>
      <c r="B141" s="313"/>
      <c r="C141" s="314"/>
      <c r="D141" s="314"/>
    </row>
    <row r="142" spans="1:4" ht="15.75" customHeight="1">
      <c r="A142" s="301"/>
      <c r="B142" s="313"/>
      <c r="C142" s="314"/>
      <c r="D142" s="314"/>
    </row>
    <row r="143" spans="1:4" ht="15.75" customHeight="1">
      <c r="A143" s="301"/>
      <c r="B143" s="313"/>
      <c r="C143" s="314"/>
      <c r="D143" s="314"/>
    </row>
    <row r="144" spans="1:4" ht="15.75" customHeight="1">
      <c r="A144" s="301"/>
      <c r="B144" s="313"/>
      <c r="C144" s="314"/>
      <c r="D144" s="314"/>
    </row>
    <row r="145" spans="1:4" ht="15.75" customHeight="1">
      <c r="A145" s="301"/>
      <c r="B145" s="313"/>
      <c r="C145" s="314"/>
      <c r="D145" s="314"/>
    </row>
    <row r="146" spans="1:4" ht="15.75" customHeight="1">
      <c r="A146" s="301"/>
      <c r="B146" s="313"/>
      <c r="C146" s="314"/>
      <c r="D146" s="314"/>
    </row>
    <row r="147" spans="1:4" ht="15.75" customHeight="1">
      <c r="A147" s="301"/>
      <c r="B147" s="313"/>
      <c r="C147" s="314"/>
      <c r="D147" s="314"/>
    </row>
    <row r="148" spans="1:4" ht="15.75" customHeight="1">
      <c r="A148" s="301"/>
      <c r="B148" s="313"/>
      <c r="C148" s="314"/>
      <c r="D148" s="314"/>
    </row>
    <row r="149" spans="1:4" ht="15.75" customHeight="1">
      <c r="A149" s="301"/>
      <c r="B149" s="313"/>
      <c r="C149" s="314"/>
      <c r="D149" s="314"/>
    </row>
    <row r="150" spans="1:4" ht="15.75" customHeight="1">
      <c r="A150" s="301"/>
      <c r="B150" s="313"/>
      <c r="C150" s="314"/>
      <c r="D150" s="314"/>
    </row>
    <row r="151" spans="1:4" ht="15.75" customHeight="1">
      <c r="A151" s="301"/>
      <c r="B151" s="313"/>
      <c r="C151" s="314"/>
      <c r="D151" s="314"/>
    </row>
    <row r="152" spans="1:4" ht="15.75" customHeight="1">
      <c r="A152" s="301"/>
      <c r="B152" s="313"/>
      <c r="C152" s="314"/>
      <c r="D152" s="314"/>
    </row>
    <row r="153" spans="1:4" ht="15.75" customHeight="1">
      <c r="A153" s="301"/>
      <c r="B153" s="313"/>
      <c r="C153" s="314"/>
      <c r="D153" s="314"/>
    </row>
    <row r="154" spans="1:4" ht="15.75" customHeight="1">
      <c r="A154" s="301"/>
      <c r="B154" s="313"/>
      <c r="C154" s="314"/>
      <c r="D154" s="314"/>
    </row>
    <row r="155" spans="1:4" ht="15.75" customHeight="1">
      <c r="A155" s="301"/>
      <c r="B155" s="313"/>
      <c r="C155" s="314"/>
      <c r="D155" s="314"/>
    </row>
    <row r="156" spans="1:4" ht="15.75" customHeight="1">
      <c r="A156" s="301"/>
      <c r="B156" s="313"/>
      <c r="C156" s="314"/>
      <c r="D156" s="314"/>
    </row>
    <row r="157" spans="1:4" ht="15.75" customHeight="1">
      <c r="A157" s="301"/>
      <c r="B157" s="313"/>
      <c r="C157" s="314"/>
      <c r="D157" s="314"/>
    </row>
    <row r="158" spans="1:4" ht="15.75" customHeight="1">
      <c r="A158" s="301"/>
      <c r="B158" s="313"/>
      <c r="C158" s="314"/>
      <c r="D158" s="314"/>
    </row>
    <row r="159" spans="1:4" ht="15.75" customHeight="1">
      <c r="A159" s="301"/>
      <c r="B159" s="313"/>
      <c r="C159" s="314"/>
      <c r="D159" s="314"/>
    </row>
    <row r="160" spans="1:4" ht="15.75" customHeight="1">
      <c r="A160" s="301"/>
      <c r="B160" s="313"/>
      <c r="C160" s="314"/>
      <c r="D160" s="314"/>
    </row>
    <row r="161" spans="1:4" ht="15.75" customHeight="1">
      <c r="A161" s="301"/>
      <c r="B161" s="313"/>
      <c r="C161" s="314"/>
      <c r="D161" s="314"/>
    </row>
    <row r="162" spans="1:4" ht="15.75" customHeight="1">
      <c r="A162" s="301"/>
      <c r="B162" s="313"/>
      <c r="C162" s="314"/>
      <c r="D162" s="314"/>
    </row>
    <row r="163" spans="1:4" ht="15.75" customHeight="1">
      <c r="A163" s="301"/>
      <c r="B163" s="313"/>
      <c r="C163" s="314"/>
      <c r="D163" s="314"/>
    </row>
    <row r="164" spans="1:4" ht="15.75" customHeight="1">
      <c r="A164" s="301"/>
      <c r="B164" s="313"/>
      <c r="C164" s="314"/>
      <c r="D164" s="314"/>
    </row>
    <row r="165" spans="1:4" ht="15.75" customHeight="1">
      <c r="A165" s="301"/>
      <c r="B165" s="313"/>
      <c r="C165" s="314"/>
      <c r="D165" s="314"/>
    </row>
    <row r="166" spans="1:4" ht="15.75" customHeight="1">
      <c r="A166" s="301"/>
      <c r="B166" s="313"/>
      <c r="C166" s="314"/>
      <c r="D166" s="314"/>
    </row>
    <row r="167" spans="1:4" ht="15.75" customHeight="1">
      <c r="A167" s="301"/>
      <c r="B167" s="313"/>
      <c r="C167" s="314"/>
      <c r="D167" s="314"/>
    </row>
    <row r="168" spans="1:4" ht="15.75" customHeight="1">
      <c r="A168" s="301"/>
      <c r="B168" s="313"/>
      <c r="C168" s="314"/>
      <c r="D168" s="314"/>
    </row>
    <row r="169" spans="1:4" ht="15.75" customHeight="1">
      <c r="A169" s="301"/>
      <c r="B169" s="313"/>
      <c r="C169" s="314"/>
      <c r="D169" s="314"/>
    </row>
    <row r="170" spans="1:4" ht="15.75" customHeight="1">
      <c r="A170" s="301"/>
      <c r="B170" s="313"/>
      <c r="C170" s="314"/>
      <c r="D170" s="314"/>
    </row>
    <row r="171" spans="1:4" ht="15.75" customHeight="1">
      <c r="A171" s="301"/>
      <c r="B171" s="313"/>
      <c r="C171" s="314"/>
      <c r="D171" s="314"/>
    </row>
    <row r="172" spans="1:4" ht="15.75" customHeight="1">
      <c r="A172" s="301"/>
      <c r="B172" s="313"/>
      <c r="C172" s="314"/>
      <c r="D172" s="314"/>
    </row>
    <row r="173" spans="1:4" ht="15.75" customHeight="1">
      <c r="A173" s="301"/>
      <c r="B173" s="313"/>
      <c r="C173" s="314"/>
      <c r="D173" s="314"/>
    </row>
    <row r="174" spans="1:4" ht="15.75" customHeight="1">
      <c r="A174" s="301"/>
      <c r="B174" s="313"/>
      <c r="C174" s="314"/>
      <c r="D174" s="314"/>
    </row>
    <row r="175" spans="1:4" ht="15.75" customHeight="1">
      <c r="A175" s="301"/>
      <c r="B175" s="313"/>
      <c r="C175" s="314"/>
      <c r="D175" s="314"/>
    </row>
    <row r="176" spans="1:4" ht="15.75" customHeight="1">
      <c r="A176" s="301"/>
      <c r="B176" s="313"/>
      <c r="C176" s="314"/>
      <c r="D176" s="314"/>
    </row>
    <row r="177" spans="1:4" ht="15.75" customHeight="1">
      <c r="A177" s="301"/>
      <c r="B177" s="313"/>
      <c r="C177" s="314"/>
      <c r="D177" s="314"/>
    </row>
    <row r="178" spans="1:4" ht="15.75" customHeight="1">
      <c r="A178" s="301"/>
      <c r="B178" s="313"/>
      <c r="C178" s="314"/>
      <c r="D178" s="314"/>
    </row>
    <row r="179" spans="1:4" ht="15.75" customHeight="1">
      <c r="A179" s="301"/>
      <c r="B179" s="313"/>
      <c r="C179" s="314"/>
      <c r="D179" s="314"/>
    </row>
    <row r="180" spans="1:4" ht="15.75" customHeight="1">
      <c r="A180" s="301"/>
      <c r="B180" s="313"/>
      <c r="C180" s="314"/>
      <c r="D180" s="314"/>
    </row>
    <row r="181" spans="1:4" ht="15.75" customHeight="1">
      <c r="A181" s="301"/>
      <c r="B181" s="313"/>
      <c r="C181" s="314"/>
      <c r="D181" s="314"/>
    </row>
    <row r="182" spans="1:4" ht="15.75" customHeight="1">
      <c r="A182" s="301"/>
      <c r="B182" s="313"/>
      <c r="C182" s="314"/>
      <c r="D182" s="314"/>
    </row>
    <row r="183" spans="1:4" ht="15.75" customHeight="1">
      <c r="A183" s="301"/>
      <c r="B183" s="313"/>
      <c r="C183" s="314"/>
      <c r="D183" s="314"/>
    </row>
    <row r="184" spans="1:4" ht="15.75" customHeight="1">
      <c r="A184" s="301"/>
      <c r="B184" s="313"/>
      <c r="C184" s="314"/>
      <c r="D184" s="314"/>
    </row>
    <row r="185" spans="1:4" ht="15.75" customHeight="1">
      <c r="A185" s="301"/>
      <c r="B185" s="313"/>
      <c r="C185" s="314"/>
      <c r="D185" s="314"/>
    </row>
    <row r="186" spans="1:4" ht="15.75" customHeight="1">
      <c r="A186" s="301"/>
      <c r="B186" s="313"/>
      <c r="C186" s="314"/>
      <c r="D186" s="314"/>
    </row>
    <row r="187" spans="1:4" ht="15.75" customHeight="1">
      <c r="A187" s="301"/>
      <c r="B187" s="313"/>
      <c r="C187" s="314"/>
      <c r="D187" s="314"/>
    </row>
    <row r="188" spans="1:4" ht="15.75" customHeight="1">
      <c r="A188" s="301"/>
      <c r="B188" s="313"/>
      <c r="C188" s="314"/>
      <c r="D188" s="314"/>
    </row>
    <row r="189" spans="1:4" ht="15.75" customHeight="1">
      <c r="A189" s="301"/>
      <c r="B189" s="313"/>
      <c r="C189" s="314"/>
      <c r="D189" s="314"/>
    </row>
    <row r="190" spans="1:4" ht="15.75" customHeight="1">
      <c r="A190" s="301"/>
      <c r="B190" s="313"/>
      <c r="C190" s="314"/>
      <c r="D190" s="314"/>
    </row>
    <row r="191" spans="1:4" ht="15.75" customHeight="1">
      <c r="A191" s="301"/>
      <c r="B191" s="313"/>
      <c r="C191" s="314"/>
      <c r="D191" s="314"/>
    </row>
    <row r="192" spans="1:4" ht="15.75" customHeight="1">
      <c r="A192" s="301"/>
      <c r="B192" s="313"/>
      <c r="C192" s="314"/>
      <c r="D192" s="314"/>
    </row>
    <row r="193" spans="1:4" ht="15.75" customHeight="1">
      <c r="A193" s="301"/>
      <c r="B193" s="313"/>
      <c r="C193" s="314"/>
      <c r="D193" s="314"/>
    </row>
    <row r="194" spans="1:4" ht="15.75" customHeight="1">
      <c r="A194" s="301"/>
      <c r="B194" s="313"/>
      <c r="C194" s="314"/>
      <c r="D194" s="314"/>
    </row>
    <row r="195" spans="1:4" ht="15.75" customHeight="1">
      <c r="A195" s="301"/>
      <c r="B195" s="313"/>
      <c r="C195" s="314"/>
      <c r="D195" s="314"/>
    </row>
    <row r="196" spans="1:4" ht="15.75" customHeight="1">
      <c r="A196" s="301"/>
      <c r="B196" s="313"/>
      <c r="C196" s="314"/>
      <c r="D196" s="314"/>
    </row>
    <row r="197" spans="1:4" ht="15.75" customHeight="1">
      <c r="A197" s="301"/>
      <c r="B197" s="313"/>
      <c r="C197" s="314"/>
      <c r="D197" s="314"/>
    </row>
    <row r="198" spans="1:4" ht="15.75" customHeight="1">
      <c r="A198" s="301"/>
      <c r="B198" s="313"/>
      <c r="C198" s="314"/>
      <c r="D198" s="314"/>
    </row>
    <row r="199" spans="1:4" ht="15.75" customHeight="1">
      <c r="A199" s="301"/>
      <c r="B199" s="313"/>
      <c r="C199" s="314"/>
      <c r="D199" s="314"/>
    </row>
    <row r="200" spans="1:4" ht="15.75" customHeight="1">
      <c r="A200" s="301"/>
      <c r="B200" s="313"/>
      <c r="C200" s="314"/>
      <c r="D200" s="314"/>
    </row>
    <row r="201" spans="1:4" ht="15.75" customHeight="1">
      <c r="A201" s="301"/>
      <c r="B201" s="313"/>
      <c r="C201" s="314"/>
      <c r="D201" s="314"/>
    </row>
    <row r="202" spans="1:4" ht="15.75" customHeight="1">
      <c r="A202" s="301"/>
      <c r="B202" s="313"/>
      <c r="C202" s="314"/>
      <c r="D202" s="314"/>
    </row>
    <row r="203" spans="1:4" ht="15.75" customHeight="1">
      <c r="A203" s="301"/>
      <c r="B203" s="313"/>
      <c r="C203" s="314"/>
      <c r="D203" s="314"/>
    </row>
    <row r="204" spans="1:4" ht="15.75" customHeight="1">
      <c r="A204" s="301"/>
      <c r="B204" s="313"/>
      <c r="C204" s="314"/>
      <c r="D204" s="314"/>
    </row>
    <row r="205" spans="1:4" ht="15.75" customHeight="1">
      <c r="A205" s="301"/>
      <c r="B205" s="313"/>
      <c r="C205" s="314"/>
      <c r="D205" s="314"/>
    </row>
    <row r="206" spans="1:4" ht="15.75" customHeight="1">
      <c r="A206" s="301"/>
      <c r="B206" s="313"/>
      <c r="C206" s="314"/>
      <c r="D206" s="314"/>
    </row>
    <row r="207" spans="1:4" ht="15.75" customHeight="1">
      <c r="A207" s="301"/>
      <c r="B207" s="313"/>
      <c r="C207" s="314"/>
      <c r="D207" s="314"/>
    </row>
    <row r="208" spans="1:4" ht="15.75" customHeight="1">
      <c r="A208" s="1"/>
      <c r="B208" s="313"/>
      <c r="C208" s="313"/>
      <c r="D208" s="313"/>
    </row>
    <row r="209" spans="1:8" ht="15.75" customHeight="1">
      <c r="A209" s="1"/>
      <c r="B209" s="315" t="s">
        <v>1085</v>
      </c>
      <c r="C209" s="315" t="s">
        <v>1086</v>
      </c>
      <c r="D209" s="239" t="s">
        <v>1085</v>
      </c>
      <c r="E209" s="239" t="s">
        <v>1086</v>
      </c>
    </row>
    <row r="210" spans="1:8" ht="15.75" customHeight="1">
      <c r="A210" s="1"/>
      <c r="B210" s="316" t="s">
        <v>1087</v>
      </c>
      <c r="C210" s="316" t="s">
        <v>1088</v>
      </c>
      <c r="D210" s="239" t="s">
        <v>1087</v>
      </c>
      <c r="F210" s="239" t="str">
        <f t="shared" ref="F210:F221" si="0">IF(NOT(ISBLANK(D210)),D210,IF(NOT(ISBLANK(E210)),"     "&amp;E210,FALSE))</f>
        <v>Afectación Económica o presupuestal</v>
      </c>
      <c r="G210" s="239" t="s">
        <v>1087</v>
      </c>
      <c r="H210" s="239" t="str">
        <f ca="1">IF(NOT(ISERROR(MATCH(G210,ANCHORARRAY(B221),0))),F223&amp;"Por favor no seleccionar los criterios de impacto",G210)</f>
        <v>Afectación Económica o presupuestal</v>
      </c>
    </row>
    <row r="211" spans="1:8" ht="15.75" customHeight="1">
      <c r="A211" s="1"/>
      <c r="B211" s="316" t="s">
        <v>1087</v>
      </c>
      <c r="C211" s="316" t="s">
        <v>1071</v>
      </c>
      <c r="E211" s="239" t="s">
        <v>1088</v>
      </c>
      <c r="F211" s="239" t="str">
        <f t="shared" si="0"/>
        <v xml:space="preserve">     Afectación menor a 10 SMLMV .</v>
      </c>
    </row>
    <row r="212" spans="1:8" ht="15.75" customHeight="1">
      <c r="A212" s="1"/>
      <c r="B212" s="316" t="s">
        <v>1087</v>
      </c>
      <c r="C212" s="316" t="s">
        <v>1074</v>
      </c>
      <c r="E212" s="239" t="s">
        <v>1071</v>
      </c>
      <c r="F212" s="239" t="str">
        <f t="shared" si="0"/>
        <v xml:space="preserve">     Entre 10 y 50 SMLMV </v>
      </c>
    </row>
    <row r="213" spans="1:8" ht="15.75" customHeight="1">
      <c r="A213" s="1"/>
      <c r="B213" s="316" t="s">
        <v>1087</v>
      </c>
      <c r="C213" s="316" t="s">
        <v>1076</v>
      </c>
      <c r="E213" s="239" t="s">
        <v>1074</v>
      </c>
      <c r="F213" s="239" t="str">
        <f t="shared" si="0"/>
        <v xml:space="preserve">     Entre 50 y 100 SMLMV </v>
      </c>
    </row>
    <row r="214" spans="1:8" ht="15.75" customHeight="1">
      <c r="A214" s="1"/>
      <c r="B214" s="316" t="s">
        <v>1087</v>
      </c>
      <c r="C214" s="316" t="s">
        <v>1079</v>
      </c>
      <c r="E214" s="239" t="s">
        <v>1076</v>
      </c>
      <c r="F214" s="239" t="str">
        <f t="shared" si="0"/>
        <v xml:space="preserve">     Entre 100 y 500 SMLMV </v>
      </c>
    </row>
    <row r="215" spans="1:8" ht="15.75" customHeight="1">
      <c r="A215" s="1"/>
      <c r="B215" s="316" t="s">
        <v>1065</v>
      </c>
      <c r="C215" s="316" t="s">
        <v>1069</v>
      </c>
      <c r="E215" s="239" t="s">
        <v>1079</v>
      </c>
      <c r="F215" s="239" t="str">
        <f t="shared" si="0"/>
        <v xml:space="preserve">     Mayor a 500 SMLMV </v>
      </c>
    </row>
    <row r="216" spans="1:8" ht="15.75" customHeight="1">
      <c r="A216" s="1"/>
      <c r="B216" s="316" t="s">
        <v>1065</v>
      </c>
      <c r="C216" s="316" t="s">
        <v>1072</v>
      </c>
      <c r="D216" s="239" t="s">
        <v>1065</v>
      </c>
      <c r="F216" s="239" t="str">
        <f t="shared" si="0"/>
        <v>Pérdida Reputacional</v>
      </c>
    </row>
    <row r="217" spans="1:8" ht="15.75" customHeight="1">
      <c r="A217" s="1"/>
      <c r="B217" s="316" t="s">
        <v>1065</v>
      </c>
      <c r="C217" s="316" t="s">
        <v>890</v>
      </c>
      <c r="E217" s="239" t="s">
        <v>1069</v>
      </c>
      <c r="F217" s="239" t="str">
        <f t="shared" si="0"/>
        <v xml:space="preserve">     El riesgo afecta la imagen de alguna área de la organización</v>
      </c>
    </row>
    <row r="218" spans="1:8" ht="15.75" customHeight="1">
      <c r="A218" s="1"/>
      <c r="B218" s="316" t="s">
        <v>1065</v>
      </c>
      <c r="C218" s="316" t="s">
        <v>1077</v>
      </c>
      <c r="E218" s="239" t="s">
        <v>1072</v>
      </c>
      <c r="F218" s="239" t="str">
        <f t="shared" si="0"/>
        <v xml:space="preserve">     El riesgo afecta la imagen de la entidad internamente, de conocimiento general, nivel interno, de junta dircetiva y accionistas y/o de provedores</v>
      </c>
    </row>
    <row r="219" spans="1:8" ht="15.75" customHeight="1">
      <c r="A219" s="1"/>
      <c r="B219" s="316" t="s">
        <v>1065</v>
      </c>
      <c r="C219" s="316" t="s">
        <v>1080</v>
      </c>
      <c r="E219" s="239" t="s">
        <v>890</v>
      </c>
      <c r="F219" s="239" t="str">
        <f t="shared" si="0"/>
        <v xml:space="preserve">     El riesgo afecta la imagen de la entidad con algunos usuarios de relevancia frente al logro de los objetivos</v>
      </c>
    </row>
    <row r="220" spans="1:8" ht="15.75" customHeight="1">
      <c r="A220" s="1"/>
      <c r="B220" s="317"/>
      <c r="C220" s="317"/>
      <c r="E220" s="239" t="s">
        <v>1077</v>
      </c>
      <c r="F220" s="239" t="str">
        <f t="shared" si="0"/>
        <v xml:space="preserve">     El riesgo afecta la imagen de de la entidad con efecto publicitario sostenido a nivel de sector administrativo, nivel departamental o municipal</v>
      </c>
    </row>
    <row r="221" spans="1:8" ht="15.75" customHeight="1">
      <c r="A221" s="1"/>
      <c r="B221" s="317" t="str">
        <f ca="1">IFERROR(__xludf.DUMMYFUNCTION("ARRAY_CONSTRAIN(ARRAYFORMULA(UNIQUE('Tabla Impacto'!$B$209:$B$219)), 3, 1)"),"Criterios")</f>
        <v>Criterios</v>
      </c>
      <c r="C221" s="317"/>
      <c r="E221" s="239" t="s">
        <v>1080</v>
      </c>
      <c r="F221" s="239" t="str">
        <f t="shared" si="0"/>
        <v xml:space="preserve">     El riesgo afecta la imagen de la entidad a nivel nacional, con efecto publicitarios sostenible a nivel país</v>
      </c>
    </row>
    <row r="222" spans="1:8" ht="15.75" customHeight="1">
      <c r="A222" s="1"/>
      <c r="B222" s="317" t="str">
        <f ca="1">IFERROR(__xludf.DUMMYFUNCTION("""COMPUTED_VALUE"""),"Afectación Económica o presupuestal")</f>
        <v>Afectación Económica o presupuestal</v>
      </c>
      <c r="C222" s="317"/>
    </row>
    <row r="223" spans="1:8" ht="15.75" customHeight="1">
      <c r="B223" s="317" t="str">
        <f ca="1">IFERROR(__xludf.DUMMYFUNCTION("""COMPUTED_VALUE"""),"Pérdida Reputacional")</f>
        <v>Pérdida Reputacional</v>
      </c>
      <c r="C223" s="317"/>
      <c r="F223" s="318" t="s">
        <v>1089</v>
      </c>
    </row>
    <row r="224" spans="1:8" ht="15.75" customHeight="1">
      <c r="B224" s="239"/>
      <c r="C224" s="239"/>
      <c r="F224" s="318" t="s">
        <v>1090</v>
      </c>
    </row>
    <row r="225" spans="2:4" ht="15.75" customHeight="1">
      <c r="B225" s="239"/>
      <c r="C225" s="239"/>
    </row>
    <row r="226" spans="2:4" ht="15.75" customHeight="1">
      <c r="B226" s="239"/>
      <c r="C226" s="239"/>
    </row>
    <row r="227" spans="2:4" ht="15.75" customHeight="1">
      <c r="B227" s="239"/>
      <c r="C227" s="239"/>
      <c r="D227" s="239"/>
    </row>
    <row r="228" spans="2:4" ht="15.75" customHeight="1">
      <c r="B228" s="239"/>
      <c r="C228" s="239"/>
      <c r="D228" s="239"/>
    </row>
    <row r="229" spans="2:4" ht="15.75" customHeight="1">
      <c r="B229" s="239"/>
      <c r="C229" s="239"/>
      <c r="D229" s="239"/>
    </row>
    <row r="230" spans="2:4" ht="15.75" customHeight="1">
      <c r="B230" s="239"/>
      <c r="C230" s="239"/>
      <c r="D230" s="239"/>
    </row>
    <row r="231" spans="2:4" ht="15.75" customHeight="1">
      <c r="B231" s="239"/>
      <c r="C231" s="239"/>
      <c r="D231" s="239"/>
    </row>
    <row r="232" spans="2:4" ht="15.75" customHeight="1">
      <c r="B232" s="239"/>
      <c r="C232" s="239"/>
      <c r="D232" s="239"/>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9"/>
      <c r="B1" s="722" t="s">
        <v>1091</v>
      </c>
      <c r="C1" s="723"/>
      <c r="D1" s="723"/>
      <c r="E1" s="723"/>
      <c r="F1" s="724"/>
      <c r="G1" s="319"/>
      <c r="H1" s="319"/>
      <c r="I1" s="319"/>
      <c r="J1" s="319"/>
      <c r="K1" s="319"/>
      <c r="L1" s="319"/>
      <c r="M1" s="319"/>
      <c r="N1" s="319"/>
      <c r="O1" s="319"/>
      <c r="P1" s="319"/>
      <c r="Q1" s="319"/>
      <c r="R1" s="319"/>
      <c r="S1" s="319"/>
      <c r="T1" s="319"/>
      <c r="U1" s="319"/>
      <c r="V1" s="319"/>
      <c r="W1" s="319"/>
      <c r="X1" s="319"/>
      <c r="Y1" s="319"/>
      <c r="Z1" s="319"/>
    </row>
    <row r="2" spans="1:26" ht="12.75" customHeight="1">
      <c r="A2" s="319"/>
      <c r="B2" s="320"/>
      <c r="C2" s="320"/>
      <c r="D2" s="320"/>
      <c r="E2" s="320"/>
      <c r="F2" s="320"/>
      <c r="G2" s="319"/>
      <c r="H2" s="319"/>
      <c r="I2" s="319"/>
      <c r="J2" s="319"/>
      <c r="K2" s="319"/>
      <c r="L2" s="319"/>
      <c r="M2" s="319"/>
      <c r="N2" s="319"/>
      <c r="O2" s="319"/>
      <c r="P2" s="319"/>
      <c r="Q2" s="319"/>
      <c r="R2" s="319"/>
      <c r="S2" s="319"/>
      <c r="T2" s="319"/>
      <c r="U2" s="319"/>
      <c r="V2" s="319"/>
      <c r="W2" s="319"/>
      <c r="X2" s="319"/>
      <c r="Y2" s="319"/>
      <c r="Z2" s="319"/>
    </row>
    <row r="3" spans="1:26" ht="12.75" customHeight="1">
      <c r="A3" s="319"/>
      <c r="B3" s="725" t="s">
        <v>1092</v>
      </c>
      <c r="C3" s="723"/>
      <c r="D3" s="726"/>
      <c r="E3" s="321" t="s">
        <v>982</v>
      </c>
      <c r="F3" s="322" t="s">
        <v>1093</v>
      </c>
      <c r="G3" s="319"/>
      <c r="H3" s="319"/>
      <c r="I3" s="319"/>
      <c r="J3" s="319"/>
      <c r="K3" s="319"/>
      <c r="L3" s="319"/>
      <c r="M3" s="319"/>
      <c r="N3" s="319"/>
      <c r="O3" s="319"/>
      <c r="P3" s="319"/>
      <c r="Q3" s="319"/>
      <c r="R3" s="319"/>
      <c r="S3" s="319"/>
      <c r="T3" s="319"/>
      <c r="U3" s="319"/>
      <c r="V3" s="319"/>
      <c r="W3" s="319"/>
      <c r="X3" s="319"/>
      <c r="Y3" s="319"/>
      <c r="Z3" s="319"/>
    </row>
    <row r="4" spans="1:26" ht="12.75" customHeight="1">
      <c r="A4" s="319"/>
      <c r="B4" s="727" t="s">
        <v>1094</v>
      </c>
      <c r="C4" s="730" t="s">
        <v>136</v>
      </c>
      <c r="D4" s="323" t="s">
        <v>187</v>
      </c>
      <c r="E4" s="324" t="s">
        <v>1095</v>
      </c>
      <c r="F4" s="325">
        <v>0.25</v>
      </c>
      <c r="G4" s="319"/>
      <c r="H4" s="319"/>
      <c r="I4" s="319"/>
      <c r="J4" s="319"/>
      <c r="K4" s="319"/>
      <c r="L4" s="319"/>
      <c r="M4" s="319"/>
      <c r="N4" s="319"/>
      <c r="O4" s="319"/>
      <c r="P4" s="319"/>
      <c r="Q4" s="319"/>
      <c r="R4" s="319"/>
      <c r="S4" s="319"/>
      <c r="T4" s="319"/>
      <c r="U4" s="319"/>
      <c r="V4" s="319"/>
      <c r="W4" s="319"/>
      <c r="X4" s="319"/>
      <c r="Y4" s="319"/>
      <c r="Z4" s="319"/>
    </row>
    <row r="5" spans="1:26" ht="12.75" customHeight="1">
      <c r="A5" s="319"/>
      <c r="B5" s="728"/>
      <c r="C5" s="731"/>
      <c r="D5" s="326" t="s">
        <v>233</v>
      </c>
      <c r="E5" s="327" t="s">
        <v>1096</v>
      </c>
      <c r="F5" s="328">
        <v>0.15</v>
      </c>
      <c r="G5" s="319"/>
      <c r="H5" s="319"/>
      <c r="I5" s="319"/>
      <c r="J5" s="319"/>
      <c r="K5" s="319"/>
      <c r="L5" s="319"/>
      <c r="M5" s="319"/>
      <c r="N5" s="319"/>
      <c r="O5" s="319"/>
      <c r="P5" s="319"/>
      <c r="Q5" s="319"/>
      <c r="R5" s="319"/>
      <c r="S5" s="319"/>
      <c r="T5" s="319"/>
      <c r="U5" s="319"/>
      <c r="V5" s="319"/>
      <c r="W5" s="319"/>
      <c r="X5" s="319"/>
      <c r="Y5" s="319"/>
      <c r="Z5" s="319"/>
    </row>
    <row r="6" spans="1:26" ht="12.75" customHeight="1">
      <c r="A6" s="319"/>
      <c r="B6" s="728"/>
      <c r="C6" s="720"/>
      <c r="D6" s="326" t="s">
        <v>663</v>
      </c>
      <c r="E6" s="327" t="s">
        <v>1097</v>
      </c>
      <c r="F6" s="328">
        <v>0.1</v>
      </c>
      <c r="G6" s="319"/>
      <c r="H6" s="319"/>
      <c r="I6" s="319"/>
      <c r="J6" s="319"/>
      <c r="K6" s="319"/>
      <c r="L6" s="319"/>
      <c r="M6" s="319"/>
      <c r="N6" s="319"/>
      <c r="O6" s="319"/>
      <c r="P6" s="319"/>
      <c r="Q6" s="319"/>
      <c r="R6" s="319"/>
      <c r="S6" s="319"/>
      <c r="T6" s="319"/>
      <c r="U6" s="319"/>
      <c r="V6" s="319"/>
      <c r="W6" s="319"/>
      <c r="X6" s="319"/>
      <c r="Y6" s="319"/>
      <c r="Z6" s="319"/>
    </row>
    <row r="7" spans="1:26" ht="12.75" customHeight="1">
      <c r="A7" s="319"/>
      <c r="B7" s="728"/>
      <c r="C7" s="719" t="s">
        <v>137</v>
      </c>
      <c r="D7" s="326" t="s">
        <v>353</v>
      </c>
      <c r="E7" s="327" t="s">
        <v>1098</v>
      </c>
      <c r="F7" s="328">
        <v>0.25</v>
      </c>
      <c r="G7" s="319"/>
      <c r="H7" s="319"/>
      <c r="I7" s="319"/>
      <c r="J7" s="319"/>
      <c r="K7" s="319"/>
      <c r="L7" s="319"/>
      <c r="M7" s="319"/>
      <c r="N7" s="319"/>
      <c r="O7" s="319"/>
      <c r="P7" s="319"/>
      <c r="Q7" s="319"/>
      <c r="R7" s="319"/>
      <c r="S7" s="319"/>
      <c r="T7" s="319"/>
      <c r="U7" s="319"/>
      <c r="V7" s="319"/>
      <c r="W7" s="319"/>
      <c r="X7" s="319"/>
      <c r="Y7" s="319"/>
      <c r="Z7" s="319"/>
    </row>
    <row r="8" spans="1:26" ht="12.75" customHeight="1">
      <c r="A8" s="319"/>
      <c r="B8" s="729"/>
      <c r="C8" s="720"/>
      <c r="D8" s="326" t="s">
        <v>188</v>
      </c>
      <c r="E8" s="327" t="s">
        <v>1099</v>
      </c>
      <c r="F8" s="328">
        <v>0.15</v>
      </c>
      <c r="G8" s="319"/>
      <c r="H8" s="319"/>
      <c r="I8" s="319"/>
      <c r="J8" s="319"/>
      <c r="K8" s="319"/>
      <c r="L8" s="319"/>
      <c r="M8" s="319"/>
      <c r="N8" s="319"/>
      <c r="O8" s="319"/>
      <c r="P8" s="319"/>
      <c r="Q8" s="319"/>
      <c r="R8" s="319"/>
      <c r="S8" s="319"/>
      <c r="T8" s="319"/>
      <c r="U8" s="319"/>
      <c r="V8" s="319"/>
      <c r="W8" s="319"/>
      <c r="X8" s="319"/>
      <c r="Y8" s="319"/>
      <c r="Z8" s="319"/>
    </row>
    <row r="9" spans="1:26" ht="12.75" customHeight="1">
      <c r="A9" s="319"/>
      <c r="B9" s="732" t="s">
        <v>1100</v>
      </c>
      <c r="C9" s="719" t="s">
        <v>84</v>
      </c>
      <c r="D9" s="326" t="s">
        <v>189</v>
      </c>
      <c r="E9" s="327" t="s">
        <v>1101</v>
      </c>
      <c r="F9" s="329" t="s">
        <v>1102</v>
      </c>
      <c r="G9" s="319"/>
      <c r="H9" s="319"/>
      <c r="I9" s="319"/>
      <c r="J9" s="319"/>
      <c r="K9" s="319"/>
      <c r="L9" s="319"/>
      <c r="M9" s="319"/>
      <c r="N9" s="319"/>
      <c r="O9" s="319"/>
      <c r="P9" s="319"/>
      <c r="Q9" s="319"/>
      <c r="R9" s="319"/>
      <c r="S9" s="319"/>
      <c r="T9" s="319"/>
      <c r="U9" s="319"/>
      <c r="V9" s="319"/>
      <c r="W9" s="319"/>
      <c r="X9" s="319"/>
      <c r="Y9" s="319"/>
      <c r="Z9" s="319"/>
    </row>
    <row r="10" spans="1:26" ht="12.75" customHeight="1">
      <c r="A10" s="319"/>
      <c r="B10" s="728"/>
      <c r="C10" s="720"/>
      <c r="D10" s="326" t="s">
        <v>242</v>
      </c>
      <c r="E10" s="327" t="s">
        <v>1103</v>
      </c>
      <c r="F10" s="329" t="s">
        <v>1102</v>
      </c>
      <c r="G10" s="319"/>
      <c r="H10" s="319"/>
      <c r="I10" s="319"/>
      <c r="J10" s="319"/>
      <c r="K10" s="319"/>
      <c r="L10" s="319"/>
      <c r="M10" s="319"/>
      <c r="N10" s="319"/>
      <c r="O10" s="319"/>
      <c r="P10" s="319"/>
      <c r="Q10" s="319"/>
      <c r="R10" s="319"/>
      <c r="S10" s="319"/>
      <c r="T10" s="319"/>
      <c r="U10" s="319"/>
      <c r="V10" s="319"/>
      <c r="W10" s="319"/>
      <c r="X10" s="319"/>
      <c r="Y10" s="319"/>
      <c r="Z10" s="319"/>
    </row>
    <row r="11" spans="1:26" ht="12.75" customHeight="1">
      <c r="A11" s="319"/>
      <c r="B11" s="728"/>
      <c r="C11" s="719" t="s">
        <v>139</v>
      </c>
      <c r="D11" s="326" t="s">
        <v>190</v>
      </c>
      <c r="E11" s="327" t="s">
        <v>1104</v>
      </c>
      <c r="F11" s="329" t="s">
        <v>1102</v>
      </c>
      <c r="G11" s="319"/>
      <c r="H11" s="319"/>
      <c r="I11" s="319"/>
      <c r="J11" s="319"/>
      <c r="K11" s="319"/>
      <c r="L11" s="319"/>
      <c r="M11" s="319"/>
      <c r="N11" s="319"/>
      <c r="O11" s="319"/>
      <c r="P11" s="319"/>
      <c r="Q11" s="319"/>
      <c r="R11" s="319"/>
      <c r="S11" s="319"/>
      <c r="T11" s="319"/>
      <c r="U11" s="319"/>
      <c r="V11" s="319"/>
      <c r="W11" s="319"/>
      <c r="X11" s="319"/>
      <c r="Y11" s="319"/>
      <c r="Z11" s="319"/>
    </row>
    <row r="12" spans="1:26" ht="12.75" customHeight="1">
      <c r="A12" s="319"/>
      <c r="B12" s="728"/>
      <c r="C12" s="720"/>
      <c r="D12" s="326" t="s">
        <v>227</v>
      </c>
      <c r="E12" s="327" t="s">
        <v>1105</v>
      </c>
      <c r="F12" s="329" t="s">
        <v>1102</v>
      </c>
      <c r="G12" s="319"/>
      <c r="H12" s="319"/>
      <c r="I12" s="319"/>
      <c r="J12" s="319"/>
      <c r="K12" s="319"/>
      <c r="L12" s="319"/>
      <c r="M12" s="319"/>
      <c r="N12" s="319"/>
      <c r="O12" s="319"/>
      <c r="P12" s="319"/>
      <c r="Q12" s="319"/>
      <c r="R12" s="319"/>
      <c r="S12" s="319"/>
      <c r="T12" s="319"/>
      <c r="U12" s="319"/>
      <c r="V12" s="319"/>
      <c r="W12" s="319"/>
      <c r="X12" s="319"/>
      <c r="Y12" s="319"/>
      <c r="Z12" s="319"/>
    </row>
    <row r="13" spans="1:26" ht="12.75" customHeight="1">
      <c r="A13" s="319"/>
      <c r="B13" s="728"/>
      <c r="C13" s="719" t="s">
        <v>140</v>
      </c>
      <c r="D13" s="326" t="s">
        <v>191</v>
      </c>
      <c r="E13" s="327" t="s">
        <v>1106</v>
      </c>
      <c r="F13" s="329" t="s">
        <v>1102</v>
      </c>
      <c r="G13" s="319"/>
      <c r="H13" s="319"/>
      <c r="I13" s="319"/>
      <c r="J13" s="319"/>
      <c r="K13" s="319"/>
      <c r="L13" s="319"/>
      <c r="M13" s="319"/>
      <c r="N13" s="319"/>
      <c r="O13" s="319"/>
      <c r="P13" s="319"/>
      <c r="Q13" s="319"/>
      <c r="R13" s="319"/>
      <c r="S13" s="319"/>
      <c r="T13" s="319"/>
      <c r="U13" s="319"/>
      <c r="V13" s="319"/>
      <c r="W13" s="319"/>
      <c r="X13" s="319"/>
      <c r="Y13" s="319"/>
      <c r="Z13" s="319"/>
    </row>
    <row r="14" spans="1:26" ht="12.75" customHeight="1">
      <c r="A14" s="319"/>
      <c r="B14" s="733"/>
      <c r="C14" s="721"/>
      <c r="D14" s="330" t="s">
        <v>243</v>
      </c>
      <c r="E14" s="331" t="s">
        <v>1107</v>
      </c>
      <c r="F14" s="332" t="s">
        <v>1102</v>
      </c>
      <c r="G14" s="319"/>
      <c r="H14" s="319"/>
      <c r="I14" s="319"/>
      <c r="J14" s="319"/>
      <c r="K14" s="319"/>
      <c r="L14" s="319"/>
      <c r="M14" s="319"/>
      <c r="N14" s="319"/>
      <c r="O14" s="319"/>
      <c r="P14" s="319"/>
      <c r="Q14" s="319"/>
      <c r="R14" s="319"/>
      <c r="S14" s="319"/>
      <c r="T14" s="319"/>
      <c r="U14" s="319"/>
      <c r="V14" s="319"/>
      <c r="W14" s="319"/>
      <c r="X14" s="319"/>
      <c r="Y14" s="319"/>
      <c r="Z14" s="319"/>
    </row>
    <row r="15" spans="1:26" ht="49.5" customHeight="1">
      <c r="A15" s="319"/>
      <c r="B15" s="717" t="s">
        <v>1108</v>
      </c>
      <c r="C15" s="592"/>
      <c r="D15" s="592"/>
      <c r="E15" s="592"/>
      <c r="F15" s="718"/>
      <c r="G15" s="319"/>
      <c r="H15" s="319"/>
      <c r="I15" s="319"/>
      <c r="J15" s="319"/>
      <c r="K15" s="319"/>
      <c r="L15" s="319"/>
      <c r="M15" s="319"/>
      <c r="N15" s="319"/>
      <c r="O15" s="319"/>
      <c r="P15" s="319"/>
      <c r="Q15" s="319"/>
      <c r="R15" s="319"/>
      <c r="S15" s="319"/>
      <c r="T15" s="319"/>
      <c r="U15" s="319"/>
      <c r="V15" s="319"/>
      <c r="W15" s="319"/>
      <c r="X15" s="319"/>
      <c r="Y15" s="319"/>
      <c r="Z15" s="319"/>
    </row>
    <row r="16" spans="1:26" ht="27" customHeight="1">
      <c r="A16" s="319"/>
      <c r="B16" s="333"/>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row>
    <row r="17" spans="1:26" ht="12.75" customHeight="1">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row>
    <row r="18" spans="1:26" ht="12.75" customHeight="1">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row>
    <row r="19" spans="1:26" ht="12.75" customHeight="1">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row>
    <row r="20" spans="1:26" ht="12.75"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row>
    <row r="21" spans="1:26" ht="12.75" customHeight="1">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row>
    <row r="22" spans="1:26" ht="12.75" customHeight="1">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pans="1:26" ht="12.75" customHeight="1">
      <c r="A23" s="319"/>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pans="1:26" ht="12.75" customHeight="1">
      <c r="A24" s="319"/>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row>
    <row r="25" spans="1:26" ht="12.75" customHeight="1">
      <c r="A25" s="319"/>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row>
    <row r="26" spans="1:26" ht="12.75" customHeight="1">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row>
    <row r="27" spans="1:26" ht="12.75" customHeight="1">
      <c r="A27" s="319"/>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row>
    <row r="28" spans="1:26" ht="12.75" customHeight="1">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row>
    <row r="29" spans="1:26" ht="12.75" customHeight="1">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row>
    <row r="30" spans="1:26" ht="12.75" customHeight="1">
      <c r="A30" s="319"/>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row>
    <row r="31" spans="1:26" ht="12.75" customHeight="1">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pans="1:26" ht="12.75" customHeight="1">
      <c r="A32" s="319"/>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pans="1:26" ht="12.75" customHeight="1">
      <c r="A33" s="319"/>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pans="1:26" ht="12.75" customHeight="1">
      <c r="A34" s="319"/>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row>
    <row r="35" spans="1:26" ht="12.75" customHeight="1">
      <c r="A35" s="319"/>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row>
    <row r="36" spans="1:26" ht="12.75" customHeight="1">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row>
    <row r="37" spans="1:26" ht="12.75" customHeight="1">
      <c r="A37" s="319"/>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pans="1:26" ht="12.75" customHeight="1">
      <c r="A38" s="319"/>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pans="1:26" ht="12.75" customHeight="1">
      <c r="A39" s="319"/>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pans="1:26" ht="12.75" customHeight="1">
      <c r="A40" s="319"/>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ht="12.75" customHeight="1">
      <c r="A41" s="319"/>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ht="12.75" customHeight="1">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pans="1:26" ht="12.75" customHeight="1">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pans="1:26" ht="12.75" customHeight="1">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row>
    <row r="45" spans="1:26" ht="12.75" customHeight="1">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row>
    <row r="46" spans="1:26" ht="12.75" customHeight="1">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row>
    <row r="47" spans="1:26" ht="12.75" customHeight="1">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row>
    <row r="48" spans="1:26" ht="12.75" customHeight="1">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pans="1:26" ht="12.75" customHeight="1">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pans="1:26" ht="12.75" customHeight="1">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row>
    <row r="51" spans="1:26" ht="12.75" customHeight="1">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row>
    <row r="52" spans="1:26" ht="12.75" customHeight="1">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row>
    <row r="53" spans="1:26" ht="12.75" customHeight="1">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26" ht="12.75" customHeight="1">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row>
    <row r="55" spans="1:26" ht="12.75" customHeight="1">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row>
    <row r="56" spans="1:26" ht="12.75" customHeight="1">
      <c r="A56" s="319"/>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pans="1:26" ht="12.75" customHeight="1">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pans="1:26" ht="12.75" customHeight="1">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row>
    <row r="59" spans="1:26" ht="12.75" customHeight="1">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row>
    <row r="60" spans="1:26" ht="12.75" customHeight="1">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row>
    <row r="61" spans="1:26" ht="12.75" customHeight="1">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row>
    <row r="62" spans="1:26" ht="12.75" customHeight="1">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row>
    <row r="63" spans="1:26" ht="12.75" customHeight="1">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row>
    <row r="64" spans="1:26" ht="12.75" customHeight="1">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row>
    <row r="65" spans="1:26" ht="12.75" customHeight="1">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row>
    <row r="66" spans="1:26" ht="12.75" customHeight="1">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pans="1:26" ht="12.75" customHeight="1">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row>
    <row r="68" spans="1:26" ht="12.75" customHeight="1">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row>
    <row r="69" spans="1:26" ht="12.75" customHeight="1">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row>
    <row r="70" spans="1:26" ht="12.75" customHeight="1">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row>
    <row r="71" spans="1:26" ht="12.75" customHeight="1">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row>
    <row r="72" spans="1:26" ht="12.75" customHeight="1">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row>
    <row r="73" spans="1:26" ht="12.75" customHeight="1">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row>
    <row r="74" spans="1:26" ht="12.75" customHeight="1">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row>
    <row r="75" spans="1:26" ht="12.75" customHeight="1">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row>
    <row r="76" spans="1:26" ht="12.75" customHeight="1">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row>
    <row r="77" spans="1:26" ht="12.75" customHeight="1">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row>
    <row r="78" spans="1:26" ht="12.75" customHeight="1">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pans="1:26" ht="12.75" customHeight="1">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pans="1:26" ht="12.75" customHeight="1">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pans="1:26" ht="12.75" customHeight="1">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pans="1:26" ht="12.75" customHeight="1">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pans="1:26" ht="12.75" customHeight="1">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pans="1:26" ht="12.75" customHeight="1">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pans="1:26" ht="12.75" customHeight="1">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pans="1:26" ht="12.75" customHeight="1">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pans="1:26" ht="12.75" customHeight="1">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pans="1:26" ht="12.75" customHeight="1">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pans="1:26" ht="12.75" customHeight="1">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pans="1:26" ht="12.75" customHeight="1">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pans="1:26" ht="12.75" customHeight="1">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pans="1:26" ht="12.75" customHeight="1">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pans="1:26" ht="12.75" customHeight="1">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pans="1:26" ht="12.75" customHeight="1">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pans="1:26" ht="12.75" customHeight="1">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pans="1:26" ht="12.75" customHeight="1">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pans="1:26" ht="12.75" customHeight="1">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pans="1:26" ht="12.75" customHeight="1">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pans="1:26" ht="12.75" customHeight="1">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pans="1:26" ht="12.75" customHeight="1">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pans="1:26" ht="12.75" customHeight="1">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pans="1:26" ht="12.75" customHeight="1">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pans="1:26" ht="12.75" customHeight="1">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pans="1:26" ht="12.75" customHeight="1">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pans="1:26" ht="12.75" customHeight="1">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pans="1:26" ht="12.75" customHeight="1">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pans="1:26" ht="12.75" customHeight="1">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pans="1:26" ht="12.75" customHeight="1">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pans="1:26" ht="12.75" customHeight="1">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pans="1:26" ht="12.75" customHeight="1">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pans="1:26" ht="12.75" customHeight="1">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pans="1:26" ht="12.75" customHeight="1">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pans="1:26" ht="12.75" customHeight="1">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pans="1:26" ht="12.75" customHeight="1">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pans="1:26" ht="12.75" customHeight="1">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pans="1:26" ht="12.75" customHeight="1">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pans="1:26" ht="12.75" customHeight="1">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pans="1:26" ht="12.75" customHeight="1">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pans="1:26" ht="12.75" customHeight="1">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pans="1:26" ht="12.75" customHeight="1">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pans="1:26" ht="12.75" customHeight="1">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pans="1:26" ht="12.75" customHeight="1">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pans="1:26" ht="12.75" customHeight="1">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pans="1:26" ht="12.75" customHeight="1">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pans="1:26" ht="12.75" customHeight="1">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pans="1:26" ht="12.75" customHeight="1">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pans="1:26" ht="12.75" customHeight="1">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pans="1:26" ht="12.75" customHeight="1">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pans="1:26" ht="12.75" customHeight="1">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pans="1:26" ht="12.75" customHeight="1">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pans="1:26" ht="12.75" customHeight="1">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pans="1:26" ht="12.75" customHeight="1">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pans="1:26" ht="12.75" customHeight="1">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pans="1:26" ht="12.75" customHeight="1">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pans="1:26" ht="12.75" customHeight="1">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pans="1:26" ht="12.75" customHeight="1">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pans="1:26" ht="12.75" customHeight="1">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pans="1:26" ht="12.75" customHeight="1">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pans="1:26" ht="12.75" customHeight="1">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pans="1:26" ht="12.75" customHeight="1">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pans="1:26" ht="12.75" customHeight="1">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pans="1:26" ht="12.75" customHeight="1">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pans="1:26" ht="12.75" customHeight="1">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pans="1:26" ht="12.75" customHeight="1">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pans="1:26" ht="12.75" customHeight="1">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pans="1:26" ht="12.75" customHeight="1">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pans="1:26" ht="12.75" customHeight="1">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pans="1:26" ht="12.75" customHeight="1">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pans="1:26" ht="12.75" customHeight="1">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pans="1:26" ht="12.75" customHeight="1">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pans="1:26" ht="12.75" customHeight="1">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pans="1:26" ht="12.75" customHeight="1">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pans="1:26" ht="12.75" customHeight="1">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pans="1:26" ht="12.75" customHeight="1">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pans="1:26" ht="12.75" customHeight="1">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pans="1:26" ht="12.75" customHeight="1">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pans="1:26" ht="12.75" customHeight="1">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pans="1:26" ht="12.75" customHeight="1">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pans="1:26" ht="12.75" customHeight="1">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pans="1:26" ht="12.75" customHeight="1">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pans="1:26" ht="12.75" customHeight="1">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pans="1:26" ht="12.75" customHeight="1">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pans="1:26" ht="12.75" customHeight="1">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pans="1:26" ht="12.75" customHeight="1">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pans="1:26" ht="12.75" customHeight="1">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pans="1:26" ht="12.75" customHeight="1">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pans="1:26" ht="12.75" customHeight="1">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pans="1:26" ht="12.75" customHeight="1">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pans="1:26" ht="12.75" customHeight="1">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pans="1:26" ht="12.75" customHeight="1">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pans="1:26" ht="12.75" customHeight="1">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pans="1:26" ht="12.75" customHeight="1">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pans="1:26" ht="12.75" customHeight="1">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pans="1:26" ht="12.75" customHeight="1">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pans="1:26" ht="12.75" customHeight="1">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pans="1:26" ht="12.75" customHeight="1">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pans="1:26" ht="12.75" customHeight="1">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pans="1:26" ht="12.75" customHeight="1">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pans="1:26" ht="12.75" customHeight="1">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pans="1:26" ht="12.75" customHeight="1">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pans="1:26" ht="12.75" customHeight="1">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pans="1:26" ht="12.75" customHeight="1">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pans="1:26" ht="12.75" customHeight="1">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pans="1:26" ht="12.75" customHeight="1">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pans="1:26" ht="12.75" customHeight="1">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pans="1:26" ht="12.75" customHeight="1">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pans="1:26" ht="12.75" customHeight="1">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pans="1:26" ht="12.75" customHeight="1">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pans="1:26" ht="12.75" customHeight="1">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pans="1:26" ht="12.75" customHeight="1">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pans="1:26" ht="12.75" customHeight="1">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pans="1:26" ht="12.75" customHeight="1">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pans="1:26" ht="12.75" customHeight="1">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pans="1:26" ht="12.75" customHeight="1">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pans="1:26" ht="12.75" customHeight="1">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pans="1:26" ht="12.75" customHeight="1">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pans="1:26" ht="12.75" customHeight="1">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pans="1:26" ht="12.75" customHeight="1">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pans="1:26" ht="12.75" customHeight="1">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pans="1:26" ht="12.75" customHeight="1">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pans="1:26" ht="12.75" customHeight="1">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pans="1:26" ht="12.75" customHeight="1">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pans="1:26" ht="12.75" customHeight="1">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pans="1:26" ht="12.75" customHeight="1">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pans="1:26" ht="12.75" customHeight="1">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pans="1:26" ht="12.75" customHeight="1">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pans="1:26" ht="12.75" customHeight="1">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pans="1:26" ht="12.75" customHeight="1">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pans="1:26" ht="12.75" customHeight="1">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pans="1:26" ht="12.75" customHeight="1">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pans="1:26" ht="12.75" customHeight="1">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pans="1:26" ht="12.75" customHeight="1">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pans="1:26" ht="12.75" customHeight="1">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pans="1:26" ht="12.75" customHeight="1">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pans="1:26" ht="12.75" customHeight="1">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pans="1:26" ht="12.75" customHeight="1">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pans="1:26" ht="12.75" customHeight="1">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pans="1:26" ht="12.75" customHeight="1">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pans="1:26" ht="12.75" customHeight="1">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pans="1:26" ht="12.75" customHeight="1">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pans="1:26" ht="12.75" customHeight="1">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pans="1:26" ht="12.75" customHeight="1">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pans="1:26" ht="12.75" customHeight="1">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pans="1:26" ht="12.75" customHeight="1">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pans="1:26" ht="12.75" customHeight="1">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pans="1:26" ht="12.75" customHeight="1">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pans="1:26" ht="12.75" customHeight="1">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pans="1:26" ht="12.75" customHeight="1">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pans="1:26" ht="12.75" customHeight="1">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pans="1:26" ht="12.75" customHeight="1">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pans="1:26" ht="12.75" customHeight="1">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pans="1:26" ht="12.75" customHeight="1">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pans="1:26" ht="12.75" customHeight="1">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pans="1:26" ht="12.75" customHeight="1">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pans="1:26" ht="12.75" customHeight="1">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pans="1:26" ht="12.75" customHeight="1">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pans="1:26" ht="12.75" customHeight="1">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pans="1:26" ht="12.75" customHeight="1">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pans="1:26" ht="12.75" customHeight="1">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pans="1:26" ht="12.75" customHeight="1">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pans="1:26" ht="12.75" customHeight="1">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pans="1:26" ht="12.75" customHeight="1">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pans="1:26" ht="12.75" customHeight="1">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pans="1:26" ht="12.75" customHeight="1">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pans="1:26" ht="12.75" customHeight="1">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pans="1:26" ht="12.75" customHeight="1">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pans="1:26" ht="12.75" customHeight="1">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pans="1:26" ht="12.75" customHeight="1">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pans="1:26" ht="12.75" customHeight="1">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pans="1:26" ht="12.75" customHeight="1">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pans="1:26" ht="12.75" customHeight="1">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pans="1:26" ht="12.75" customHeight="1">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pans="1:26" ht="12.75" customHeight="1">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pans="1:26" ht="12.75" customHeight="1">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pans="1:26" ht="12.75" customHeight="1">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pans="1:26" ht="12.75" customHeight="1">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pans="1:26" ht="12.75" customHeight="1">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pans="1:26" ht="12.75" customHeight="1">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pans="1:26" ht="12.75" customHeight="1">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pans="1:26" ht="12.75" customHeight="1">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pans="1:26" ht="12.75" customHeight="1">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pans="1:26" ht="12.75" customHeight="1">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pans="1:26" ht="12.75" customHeight="1">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pans="1:26" ht="12.75" customHeight="1">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pans="1:26" ht="12.75" customHeight="1">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pans="1:26" ht="12.75" customHeight="1">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pans="1:26" ht="12.75" customHeight="1">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pans="1:26" ht="12.75" customHeight="1">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pans="1:26" ht="12.75" customHeight="1">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pans="1:26" ht="12.75" customHeight="1">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pans="1:26" ht="12.75" customHeight="1">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pans="1:26" ht="12.75" customHeight="1">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pans="1:26" ht="12.75" customHeight="1">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pans="1:26" ht="12.75" customHeight="1">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pans="1:26" ht="12.75" customHeight="1">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pans="1:26" ht="12.75" customHeight="1">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pans="1:26" ht="12.75" customHeight="1">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pans="1:26" ht="12.75" customHeight="1">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pans="1:26" ht="12.75" customHeight="1">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pans="1:26" ht="12.75" customHeight="1">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pans="1:26" ht="12.75" customHeight="1">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pans="1:26" ht="12.75" customHeight="1">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pans="1:26" ht="12.75" customHeight="1">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pans="1:26" ht="12.75" customHeight="1">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pans="1:26" ht="12.75" customHeight="1">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pans="1:26" ht="12.75" customHeight="1">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pans="1:26" ht="12.75" customHeight="1">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pans="1:26" ht="12.75" customHeight="1">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pans="1:26" ht="12.75" customHeight="1">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pans="1:26" ht="12.75" customHeight="1">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pans="1:26" ht="12.75" customHeight="1">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pans="1:26" ht="12.75" customHeight="1">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pans="1:26" ht="12.75" customHeight="1">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pans="1:26" ht="12.75" customHeight="1">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pans="1:26" ht="12.75" customHeight="1">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pans="1:26" ht="12.75" customHeight="1">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pans="1:26" ht="12.75" customHeight="1">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pans="1:26" ht="12.75" customHeight="1">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pans="1:26" ht="12.75" customHeight="1">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pans="1:26" ht="12.75" customHeight="1">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pans="1:26" ht="12.75" customHeight="1">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pans="1:26" ht="12.75" customHeight="1">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pans="1:26" ht="12.75" customHeight="1">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pans="1:26" ht="12.75" customHeight="1">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pans="1:26" ht="12.75" customHeight="1">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pans="1:26" ht="12.75" customHeight="1">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pans="1:26" ht="12.75" customHeight="1">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pans="1:26" ht="12.75" customHeight="1">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pans="1:26" ht="12.75" customHeight="1">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pans="1:26" ht="12.75" customHeight="1">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pans="1:26" ht="12.75" customHeight="1">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pans="1:26" ht="12.75" customHeight="1">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pans="1:26" ht="12.75" customHeight="1">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pans="1:26" ht="12.75" customHeight="1">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pans="1:26" ht="12.75" customHeight="1">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pans="1:26" ht="12.75" customHeight="1">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pans="1:26" ht="12.75" customHeight="1">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pans="1:26" ht="12.75" customHeight="1">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pans="1:26" ht="12.75" customHeight="1">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pans="1:26" ht="12.75" customHeight="1">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pans="1:26" ht="12.75" customHeight="1">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pans="1:26" ht="12.75" customHeight="1">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pans="1:26" ht="12.75" customHeight="1">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pans="1:26" ht="12.75" customHeight="1">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pans="1:26" ht="12.75" customHeight="1">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pans="1:26" ht="12.75" customHeight="1">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pans="1:26" ht="12.75" customHeight="1">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pans="1:26" ht="12.75" customHeight="1">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pans="1:26" ht="12.75" customHeight="1">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pans="1:26" ht="12.75" customHeight="1">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pans="1:26" ht="12.75" customHeight="1">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pans="1:26" ht="12.75" customHeight="1">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pans="1:26" ht="12.75" customHeight="1">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pans="1:26" ht="12.75" customHeight="1">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pans="1:26" ht="12.75" customHeight="1">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pans="1:26" ht="12.75" customHeight="1">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pans="1:26" ht="12.75" customHeight="1">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pans="1:26" ht="12.75" customHeight="1">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pans="1:26" ht="12.75" customHeight="1">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pans="1:26" ht="12.75" customHeight="1">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pans="1:26" ht="12.75" customHeight="1">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pans="1:26" ht="12.75" customHeight="1">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pans="1:26" ht="12.75" customHeight="1">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pans="1:26" ht="12.75" customHeight="1">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pans="1:26" ht="12.75" customHeight="1">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pans="1:26" ht="12.75" customHeight="1">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pans="1:26" ht="12.75" customHeight="1">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pans="1:26" ht="12.75" customHeight="1">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pans="1:26" ht="12.75" customHeight="1">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pans="1:26" ht="12.75" customHeight="1">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pans="1:26" ht="12.75" customHeight="1">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pans="1:26" ht="12.75" customHeight="1">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pans="1:26" ht="12.75" customHeight="1">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pans="1:26" ht="12.75" customHeight="1">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pans="1:26" ht="12.75" customHeight="1">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pans="1:26" ht="12.75" customHeight="1">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pans="1:26" ht="12.75" customHeight="1">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pans="1:26" ht="12.75" customHeight="1">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pans="1:26" ht="12.75" customHeight="1">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pans="1:26" ht="12.75" customHeight="1">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pans="1:26" ht="12.75" customHeight="1">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pans="1:26" ht="12.75" customHeight="1">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pans="1:26" ht="12.75" customHeight="1">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pans="1:26" ht="12.75" customHeight="1">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pans="1:26" ht="12.75" customHeight="1">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pans="1:26" ht="12.75" customHeight="1">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pans="1:26" ht="12.75" customHeight="1">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pans="1:26" ht="12.75" customHeight="1">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pans="1:26" ht="12.75" customHeight="1">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pans="1:26" ht="12.75" customHeight="1">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pans="1:26" ht="12.75" customHeight="1">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pans="1:26" ht="12.75" customHeight="1">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pans="1:26" ht="12.75" customHeight="1">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pans="1:26" ht="12.75" customHeight="1">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pans="1:26" ht="12.75" customHeight="1">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pans="1:26" ht="12.75" customHeight="1">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pans="1:26" ht="12.75" customHeight="1">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pans="1:26" ht="12.75" customHeight="1">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pans="1:26" ht="12.75" customHeight="1">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pans="1:26" ht="12.75" customHeight="1">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pans="1:26" ht="12.75" customHeight="1">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pans="1:26" ht="12.75" customHeight="1">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pans="1:26" ht="12.75" customHeight="1">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pans="1:26" ht="12.75" customHeight="1">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pans="1:26" ht="12.75" customHeight="1">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pans="1:26" ht="12.75" customHeight="1">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pans="1:26" ht="12.75" customHeight="1">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pans="1:26" ht="12.75" customHeight="1">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pans="1:26" ht="12.75" customHeight="1">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pans="1:26" ht="12.75" customHeight="1">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pans="1:26" ht="12.75" customHeight="1">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pans="1:26" ht="12.75" customHeight="1">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pans="1:26" ht="12.75" customHeight="1">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pans="1:26" ht="12.75" customHeight="1">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pans="1:26" ht="12.75" customHeight="1">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pans="1:26" ht="12.75" customHeight="1">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pans="1:26" ht="12.75" customHeight="1">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pans="1:26" ht="12.75" customHeight="1">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pans="1:26" ht="12.75" customHeight="1">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pans="1:26" ht="12.75" customHeight="1">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pans="1:26" ht="12.75" customHeight="1">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pans="1:26" ht="12.75" customHeight="1">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pans="1:26" ht="12.75" customHeight="1">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pans="1:26" ht="12.75" customHeight="1">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pans="1:26" ht="12.75" customHeight="1">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pans="1:26" ht="12.75" customHeight="1">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pans="1:26" ht="12.75" customHeight="1">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pans="1:26" ht="12.75" customHeight="1">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pans="1:26" ht="12.75" customHeight="1">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pans="1:26" ht="12.75" customHeight="1">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pans="1:26" ht="12.75" customHeight="1">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pans="1:26" ht="12.75" customHeight="1">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pans="1:26" ht="12.75" customHeight="1">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pans="1:26" ht="12.75" customHeight="1">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pans="1:26" ht="12.75" customHeight="1">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pans="1:26" ht="12.75" customHeight="1">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pans="1:26" ht="12.75" customHeight="1">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pans="1:26" ht="12.75" customHeight="1">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ht="12.75" customHeight="1">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pans="1:26" ht="12.75" customHeight="1">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pans="1:26" ht="12.75" customHeight="1">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pans="1:26" ht="12.75" customHeight="1">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pans="1:26" ht="12.75" customHeight="1">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pans="1:26" ht="12.75" customHeight="1">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pans="1:26" ht="12.75" customHeight="1">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pans="1:26" ht="12.75" customHeight="1">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pans="1:26" ht="12.75" customHeight="1">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pans="1:26" ht="12.75" customHeight="1">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pans="1:26" ht="12.75" customHeight="1">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pans="1:26" ht="12.75" customHeight="1">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pans="1:26" ht="12.75" customHeight="1">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pans="1:26" ht="12.75" customHeight="1">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pans="1:26" ht="12.75" customHeight="1">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pans="1:26" ht="12.75" customHeight="1">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pans="1:26" ht="12.75" customHeight="1">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pans="1:26" ht="12.75" customHeight="1">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pans="1:26" ht="12.75" customHeight="1">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pans="1:26" ht="12.75" customHeight="1">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pans="1:26" ht="12.75" customHeight="1">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pans="1:26" ht="12.75" customHeight="1">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pans="1:26" ht="12.75" customHeight="1">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pans="1:26" ht="12.75" customHeight="1">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pans="1:26" ht="12.75" customHeight="1">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pans="1:26" ht="12.75" customHeight="1">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pans="1:26" ht="12.75" customHeight="1">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pans="1:26" ht="12.75" customHeight="1">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pans="1:26" ht="12.75" customHeight="1">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pans="1:26" ht="12.75" customHeight="1">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pans="1:26" ht="12.75" customHeight="1">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pans="1:26" ht="12.75" customHeight="1">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pans="1:26" ht="12.75" customHeight="1">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pans="1:26" ht="12.75" customHeight="1">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pans="1:26" ht="12.75" customHeight="1">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pans="1:26" ht="12.75" customHeight="1">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pans="1:26" ht="12.75" customHeight="1">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pans="1:26" ht="12.75" customHeight="1">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pans="1:26" ht="12.75" customHeight="1">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pans="1:26" ht="12.75" customHeight="1">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pans="1:26" ht="12.75" customHeight="1">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pans="1:26" ht="12.75" customHeight="1">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pans="1:26" ht="12.75" customHeight="1">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pans="1:26" ht="12.75" customHeight="1">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pans="1:26" ht="12.75" customHeight="1">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pans="1:26" ht="12.75" customHeight="1">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pans="1:26" ht="12.75" customHeight="1">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pans="1:26" ht="12.75" customHeight="1">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pans="1:26" ht="12.75" customHeight="1">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pans="1:26" ht="12.75" customHeight="1">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pans="1:26" ht="12.75" customHeight="1">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pans="1:26" ht="12.75" customHeight="1">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pans="1:26" ht="12.75" customHeight="1">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pans="1:26" ht="12.75" customHeight="1">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pans="1:26" ht="12.75" customHeight="1">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pans="1:26" ht="12.75" customHeight="1">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pans="1:26" ht="12.75" customHeight="1">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pans="1:26" ht="12.75" customHeight="1">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pans="1:26" ht="12.75" customHeight="1">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pans="1:26" ht="12.75" customHeight="1">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pans="1:26" ht="12.75" customHeight="1">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pans="1:26" ht="12.75" customHeight="1">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pans="1:26" ht="12.75" customHeight="1">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pans="1:26" ht="12.75" customHeight="1">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pans="1:26" ht="12.75" customHeight="1">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pans="1:26" ht="12.75" customHeight="1">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pans="1:26" ht="12.75" customHeight="1">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pans="1:26" ht="12.75" customHeight="1">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pans="1:26" ht="12.75" customHeight="1">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pans="1:26" ht="12.75" customHeight="1">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pans="1:26" ht="12.75" customHeight="1">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pans="1:26" ht="12.75" customHeight="1">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pans="1:26" ht="12.75" customHeight="1">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pans="1:26" ht="12.75" customHeight="1">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pans="1:26" ht="12.75" customHeight="1">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pans="1:26" ht="12.75" customHeight="1">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pans="1:26" ht="12.75" customHeight="1">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pans="1:26" ht="12.75" customHeight="1">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pans="1:26" ht="12.75" customHeight="1">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pans="1:26" ht="12.75" customHeight="1">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pans="1:26" ht="12.75" customHeight="1">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pans="1:26" ht="12.75" customHeight="1">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pans="1:26" ht="12.75" customHeight="1">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pans="1:26" ht="12.75" customHeight="1">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pans="1:26" ht="12.75" customHeight="1">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pans="1:26" ht="12.75" customHeight="1">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pans="1:26" ht="12.75" customHeight="1">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pans="1:26" ht="12.75" customHeight="1">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pans="1:26" ht="12.75" customHeight="1">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pans="1:26" ht="12.75" customHeight="1">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pans="1:26" ht="12.75" customHeight="1">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pans="1:26" ht="12.75" customHeight="1">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pans="1:26" ht="12.75" customHeight="1">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pans="1:26" ht="12.75" customHeight="1">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pans="1:26" ht="12.75" customHeight="1">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pans="1:26" ht="12.75" customHeight="1">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pans="1:26" ht="12.75" customHeight="1">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pans="1:26" ht="12.75" customHeight="1">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pans="1:26" ht="12.75" customHeight="1">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pans="1:26" ht="12.75" customHeight="1">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pans="1:26" ht="12.75" customHeight="1">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pans="1:26" ht="12.75" customHeight="1">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pans="1:26" ht="12.75" customHeight="1">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pans="1:26" ht="12.75" customHeight="1">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pans="1:26" ht="12.75" customHeight="1">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pans="1:26" ht="12.75" customHeight="1">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pans="1:26" ht="12.75" customHeight="1">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pans="1:26" ht="12.75" customHeight="1">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pans="1:26" ht="12.75" customHeight="1">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pans="1:26" ht="12.75" customHeight="1">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pans="1:26" ht="12.75" customHeight="1">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pans="1:26" ht="12.75" customHeight="1">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pans="1:26" ht="12.75" customHeight="1">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pans="1:26" ht="12.75" customHeight="1">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pans="1:26" ht="12.75" customHeight="1">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pans="1:26" ht="12.75" customHeight="1">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pans="1:26" ht="12.75" customHeight="1">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pans="1:26" ht="12.75" customHeight="1">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pans="1:26" ht="12.75" customHeight="1">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pans="1:26" ht="12.75" customHeight="1">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pans="1:26" ht="12.75" customHeight="1">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pans="1:26" ht="12.75" customHeight="1">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pans="1:26" ht="12.75" customHeight="1">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pans="1:26" ht="12.75" customHeight="1">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pans="1:26" ht="12.75" customHeight="1">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pans="1:26" ht="12.75" customHeight="1">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pans="1:26" ht="12.75" customHeight="1">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pans="1:26" ht="12.75" customHeight="1">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pans="1:26" ht="12.75" customHeight="1">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pans="1:26" ht="12.75" customHeight="1">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pans="1:26" ht="12.75" customHeight="1">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pans="1:26" ht="12.75" customHeight="1">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pans="1:26" ht="12.75" customHeight="1">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pans="1:26" ht="12.75" customHeight="1">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pans="1:26" ht="12.75" customHeight="1">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pans="1:26" ht="12.75" customHeight="1">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pans="1:26" ht="12.75" customHeight="1">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pans="1:26" ht="12.75" customHeight="1">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pans="1:26" ht="12.75" customHeight="1">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pans="1:26" ht="12.75" customHeight="1">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pans="1:26" ht="12.75" customHeight="1">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pans="1:26" ht="12.75" customHeight="1">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pans="1:26" ht="12.75" customHeight="1">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pans="1:26" ht="12.75" customHeight="1">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pans="1:26" ht="12.75" customHeight="1">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pans="1:26" ht="12.75" customHeight="1">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pans="1:26" ht="12.75" customHeight="1">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pans="1:26" ht="12.75" customHeight="1">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pans="1:26" ht="12.75" customHeight="1">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pans="1:26" ht="12.75" customHeight="1">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pans="1:26" ht="12.75" customHeight="1">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pans="1:26" ht="12.75" customHeight="1">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pans="1:26" ht="12.75" customHeight="1">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pans="1:26" ht="12.75" customHeight="1">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pans="1:26" ht="12.75" customHeight="1">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pans="1:26" ht="12.75" customHeight="1">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pans="1:26" ht="12.75" customHeight="1">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pans="1:26" ht="12.75" customHeight="1">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pans="1:26" ht="12.75" customHeight="1">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pans="1:26" ht="12.75" customHeight="1">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pans="1:26" ht="12.75" customHeight="1">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pans="1:26" ht="12.75" customHeight="1">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pans="1:26" ht="12.75" customHeight="1">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pans="1:26" ht="12.75" customHeight="1">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pans="1:26" ht="12.75" customHeight="1">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pans="1:26" ht="12.75" customHeight="1">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pans="1:26" ht="12.75" customHeight="1">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pans="1:26" ht="12.75" customHeight="1">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pans="1:26" ht="12.75" customHeight="1">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pans="1:26" ht="12.75" customHeight="1">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pans="1:26" ht="12.75" customHeight="1">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pans="1:26" ht="12.75" customHeight="1">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pans="1:26" ht="12.75" customHeight="1">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pans="1:26" ht="12.75" customHeight="1">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pans="1:26" ht="12.75" customHeight="1">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pans="1:26" ht="12.75" customHeight="1">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pans="1:26" ht="12.75" customHeight="1">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pans="1:26" ht="12.75" customHeight="1">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pans="1:26" ht="12.75" customHeight="1">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pans="1:26" ht="12.75" customHeight="1">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pans="1:26" ht="12.75" customHeight="1">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pans="1:26" ht="12.75" customHeight="1">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pans="1:26" ht="12.75" customHeight="1">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pans="1:26" ht="12.75" customHeight="1">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pans="1:26" ht="12.75" customHeight="1">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pans="1:26" ht="12.75" customHeight="1">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pans="1:26" ht="12.75" customHeight="1">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pans="1:26" ht="12.75" customHeight="1">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pans="1:26" ht="12.75" customHeight="1">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pans="1:26" ht="12.75" customHeight="1">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pans="1:26" ht="12.75" customHeight="1">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pans="1:26" ht="12.75" customHeight="1">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pans="1:26" ht="12.75" customHeight="1">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pans="1:26" ht="12.75" customHeight="1">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pans="1:26" ht="12.75" customHeight="1">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pans="1:26" ht="12.75" customHeight="1">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pans="1:26" ht="12.75" customHeight="1">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pans="1:26" ht="12.75" customHeight="1">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pans="1:26" ht="12.75" customHeight="1">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pans="1:26" ht="12.75" customHeight="1">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pans="1:26" ht="12.75" customHeight="1">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pans="1:26" ht="12.75" customHeight="1">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pans="1:26" ht="12.75" customHeight="1">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pans="1:26" ht="12.75" customHeight="1">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pans="1:26" ht="12.75" customHeight="1">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pans="1:26" ht="12.75" customHeight="1">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pans="1:26" ht="12.75" customHeight="1">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pans="1:26" ht="12.75" customHeight="1">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pans="1:26" ht="12.75" customHeight="1">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pans="1:26" ht="12.75" customHeight="1">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pans="1:26" ht="12.75" customHeight="1">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pans="1:26" ht="12.75" customHeight="1">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pans="1:26" ht="12.75" customHeight="1">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pans="1:26" ht="12.75" customHeight="1">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pans="1:26" ht="12.75" customHeight="1">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pans="1:26" ht="12.75" customHeight="1">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pans="1:26" ht="12.75" customHeight="1">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pans="1:26" ht="12.75" customHeight="1">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pans="1:26" ht="12.75" customHeight="1">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pans="1:26" ht="12.75" customHeight="1">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pans="1:26" ht="12.75" customHeight="1">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pans="1:26" ht="12.75" customHeight="1">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pans="1:26" ht="12.75" customHeight="1">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pans="1:26" ht="12.75" customHeight="1">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pans="1:26" ht="12.75" customHeight="1">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pans="1:26" ht="12.75" customHeight="1">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pans="1:26" ht="12.75" customHeight="1">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pans="1:26" ht="12.75" customHeight="1">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pans="1:26" ht="12.75" customHeight="1">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pans="1:26" ht="12.75" customHeight="1">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pans="1:26" ht="12.75" customHeight="1">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pans="1:26" ht="12.75" customHeight="1">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pans="1:26" ht="12.75" customHeight="1">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pans="1:26" ht="12.75" customHeight="1">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pans="1:26" ht="12.75" customHeight="1">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pans="1:26" ht="12.75" customHeight="1">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pans="1:26" ht="12.75" customHeight="1">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pans="1:26" ht="12.75" customHeight="1">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pans="1:26" ht="12.75" customHeight="1">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pans="1:26" ht="12.75" customHeight="1">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pans="1:26" ht="12.75" customHeight="1">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pans="1:26" ht="12.75" customHeight="1">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pans="1:26" ht="12.75" customHeight="1">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pans="1:26" ht="12.75" customHeight="1">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pans="1:26" ht="12.75" customHeight="1">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pans="1:26" ht="12.75" customHeight="1">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pans="1:26" ht="12.75" customHeight="1">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pans="1:26" ht="12.75" customHeight="1">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pans="1:26" ht="12.75" customHeight="1">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pans="1:26" ht="12.75" customHeight="1">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pans="1:26" ht="12.75" customHeight="1">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pans="1:26" ht="12.75" customHeight="1">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pans="1:26" ht="12.75" customHeight="1">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pans="1:26" ht="12.75" customHeight="1">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pans="1:26" ht="12.75" customHeight="1">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pans="1:26" ht="12.75" customHeight="1">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pans="1:26" ht="12.75" customHeight="1">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pans="1:26" ht="12.75" customHeight="1">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pans="1:26" ht="12.75" customHeight="1">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pans="1:26" ht="12.75" customHeight="1">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pans="1:26" ht="12.75" customHeight="1">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pans="1:26" ht="12.75" customHeight="1">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pans="1:26" ht="12.75" customHeight="1">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pans="1:26" ht="12.75" customHeight="1">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pans="1:26" ht="12.75" customHeight="1">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pans="1:26" ht="12.75" customHeight="1">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pans="1:26" ht="12.75" customHeight="1">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pans="1:26" ht="12.75" customHeight="1">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pans="1:26" ht="12.75" customHeight="1">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pans="1:26" ht="12.75" customHeight="1">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pans="1:26" ht="12.75" customHeight="1">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pans="1:26" ht="12.75" customHeight="1">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pans="1:26" ht="12.75" customHeight="1">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pans="1:26" ht="12.75" customHeight="1">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pans="1:26" ht="12.75" customHeight="1">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pans="1:26" ht="12.75" customHeight="1">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pans="1:26" ht="12.75" customHeight="1">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pans="1:26" ht="12.75" customHeight="1">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pans="1:26" ht="12.75" customHeight="1">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pans="1:26" ht="12.75" customHeight="1">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pans="1:26" ht="12.75" customHeight="1">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pans="1:26" ht="12.75" customHeight="1">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pans="1:26" ht="12.75" customHeight="1">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pans="1:26" ht="12.75" customHeight="1">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pans="1:26" ht="12.75" customHeight="1">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pans="1:26" ht="12.75" customHeight="1">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pans="1:26" ht="12.75" customHeight="1">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pans="1:26" ht="12.75" customHeight="1">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pans="1:26" ht="12.75" customHeight="1">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pans="1:26" ht="12.75" customHeight="1">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pans="1:26" ht="12.75" customHeight="1">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pans="1:26" ht="12.75" customHeight="1">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pans="1:26" ht="12.75" customHeight="1">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pans="1:26" ht="12.75" customHeight="1">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pans="1:26" ht="12.75" customHeight="1">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pans="1:26" ht="12.75" customHeight="1">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pans="1:26" ht="12.75" customHeight="1">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pans="1:26" ht="12.75" customHeight="1">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pans="1:26" ht="12.75" customHeight="1">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pans="1:26" ht="12.75" customHeight="1">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pans="1:26" ht="12.75" customHeight="1">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pans="1:26" ht="12.75" customHeight="1">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pans="1:26" ht="12.75" customHeight="1">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pans="1:26" ht="12.75" customHeight="1">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pans="1:26" ht="12.75" customHeight="1">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pans="1:26" ht="12.75" customHeight="1">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pans="1:26" ht="12.75" customHeight="1">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pans="1:26" ht="12.75" customHeight="1">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pans="1:26" ht="12.75" customHeight="1">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pans="1:26" ht="12.75" customHeight="1">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pans="1:26" ht="12.75" customHeight="1">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pans="1:26" ht="12.75" customHeight="1">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pans="1:26" ht="12.75" customHeight="1">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pans="1:26" ht="12.75" customHeight="1">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pans="1:26" ht="12.75" customHeight="1">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pans="1:26" ht="12.75" customHeight="1">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pans="1:26" ht="12.75" customHeight="1">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pans="1:26" ht="12.75" customHeight="1">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pans="1:26" ht="12.75" customHeight="1">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pans="1:26" ht="12.75" customHeight="1">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pans="1:26" ht="12.75" customHeight="1">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pans="1:26" ht="12.75" customHeight="1">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pans="1:26" ht="12.75" customHeight="1">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pans="1:26" ht="12.75" customHeight="1">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pans="1:26" ht="12.75" customHeight="1">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pans="1:26" ht="12.75" customHeight="1">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pans="1:26" ht="12.75" customHeight="1">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pans="1:26" ht="12.75" customHeight="1">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pans="1:26" ht="12.75" customHeight="1">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pans="1:26" ht="12.75" customHeight="1">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pans="1:26" ht="12.75" customHeight="1">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pans="1:26" ht="12.75" customHeight="1">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pans="1:26" ht="12.75" customHeight="1">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pans="1:26" ht="12.75" customHeight="1">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pans="1:26" ht="12.75" customHeight="1">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pans="1:26" ht="12.75" customHeight="1">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pans="1:26" ht="12.75" customHeight="1">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pans="1:26" ht="12.75" customHeight="1">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pans="1:26" ht="12.75" customHeight="1">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pans="1:26" ht="12.75" customHeight="1">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pans="1:26" ht="12.75" customHeight="1">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pans="1:26" ht="12.75" customHeight="1">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pans="1:26" ht="12.75" customHeight="1">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pans="1:26" ht="12.75" customHeight="1">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pans="1:26" ht="12.75" customHeight="1">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pans="1:26" ht="12.75" customHeight="1">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pans="1:26" ht="12.75" customHeight="1">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pans="1:26" ht="12.75" customHeight="1">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pans="1:26" ht="12.75" customHeight="1">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pans="1:26" ht="12.75" customHeight="1">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pans="1:26" ht="12.75" customHeight="1">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pans="1:26" ht="12.75" customHeight="1">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pans="1:26" ht="12.75" customHeight="1">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pans="1:26" ht="12.75" customHeight="1">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pans="1:26" ht="12.75" customHeight="1">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pans="1:26" ht="12.75" customHeight="1">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pans="1:26" ht="12.75" customHeight="1">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pans="1:26" ht="12.75" customHeight="1">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pans="1:26" ht="12.75" customHeight="1">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pans="1:26" ht="12.75" customHeight="1">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pans="1:26" ht="12.75" customHeight="1">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pans="1:26" ht="12.75" customHeight="1">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pans="1:26" ht="12.75" customHeight="1">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pans="1:26" ht="12.75" customHeight="1">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pans="1:26" ht="12.75" customHeight="1">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pans="1:26" ht="12.75" customHeight="1">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pans="1:26" ht="12.75" customHeight="1">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pans="1:26" ht="12.75" customHeight="1">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pans="1:26" ht="12.75" customHeight="1">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pans="1:26" ht="12.75" customHeight="1">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pans="1:26" ht="12.75" customHeight="1">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pans="1:26" ht="12.75" customHeight="1">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pans="1:26" ht="12.75" customHeight="1">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pans="1:26" ht="12.75" customHeight="1">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pans="1:26" ht="12.75" customHeight="1">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pans="1:26" ht="12.75" customHeight="1">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pans="1:26" ht="12.75" customHeight="1">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pans="1:26" ht="12.75" customHeight="1">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pans="1:26" ht="12.75" customHeight="1">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pans="1:26" ht="12.75" customHeight="1">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pans="1:26" ht="12.75" customHeight="1">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pans="1:26" ht="12.75" customHeight="1">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pans="1:26" ht="12.75" customHeight="1">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pans="1:26" ht="12.75" customHeight="1">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pans="1:26" ht="12.75" customHeight="1">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pans="1:26" ht="12.75" customHeight="1">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pans="1:26" ht="12.75" customHeight="1">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pans="1:26" ht="12.75" customHeight="1">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pans="1:26" ht="12.75" customHeight="1">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pans="1:26" ht="12.75" customHeight="1">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pans="1:26" ht="12.75" customHeight="1">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pans="1:26" ht="12.75" customHeight="1">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pans="1:26" ht="12.75" customHeight="1">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pans="1:26" ht="12.75" customHeight="1">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pans="1:26" ht="12.75" customHeight="1">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pans="1:26" ht="12.75" customHeight="1">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pans="1:26" ht="12.75" customHeight="1">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pans="1:26" ht="12.75" customHeight="1">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pans="1:26" ht="12.75" customHeight="1">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pans="1:26" ht="12.75" customHeight="1">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pans="1:26" ht="12.75" customHeight="1">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pans="1:26" ht="12.75" customHeight="1">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pans="1:26" ht="12.75" customHeight="1">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pans="1:26" ht="12.75" customHeight="1">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pans="1:26" ht="12.75" customHeight="1">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pans="1:26" ht="12.75" customHeight="1">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pans="1:26" ht="12.75" customHeight="1">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pans="1:26" ht="12.75" customHeight="1">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pans="1:26" ht="12.75" customHeight="1">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pans="1:26" ht="12.75" customHeight="1">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pans="1:26" ht="12.75" customHeight="1">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pans="1:26" ht="12.75" customHeight="1">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pans="1:26" ht="12.75" customHeight="1">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pans="1:26" ht="12.75" customHeight="1">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pans="1:26" ht="12.75" customHeight="1">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pans="1:26" ht="12.75" customHeight="1">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pans="1:26" ht="12.75" customHeight="1">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pans="1:26" ht="12.75" customHeight="1">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pans="1:26" ht="12.75" customHeight="1">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pans="1:26" ht="12.75" customHeight="1">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pans="1:26" ht="12.75" customHeight="1">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pans="1:26" ht="12.75" customHeight="1">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pans="1:26" ht="12.75" customHeight="1">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pans="1:26" ht="12.75" customHeight="1">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pans="1:26" ht="12.75" customHeight="1">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pans="1:26" ht="12.75" customHeight="1">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pans="1:26" ht="12.75" customHeight="1">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pans="1:26" ht="12.75" customHeight="1">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pans="1:26" ht="12.75" customHeight="1">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pans="1:26" ht="12.75" customHeight="1">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pans="1:26" ht="12.75" customHeight="1">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pans="1:26" ht="12.75" customHeight="1">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pans="1:26" ht="12.75" customHeight="1">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pans="1:26" ht="12.75" customHeight="1">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pans="1:26" ht="12.75" customHeight="1">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pans="1:26" ht="12.75" customHeight="1">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pans="1:26" ht="12.75" customHeight="1">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pans="1:26" ht="12.75" customHeight="1">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pans="1:26" ht="12.75" customHeight="1">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pans="1:26" ht="12.75" customHeight="1">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pans="1:26" ht="12.75" customHeight="1">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pans="1:26" ht="12.75" customHeight="1">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pans="1:26" ht="12.75" customHeight="1">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pans="1:26" ht="12.75" customHeight="1">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pans="1:26" ht="12.75" customHeight="1">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pans="1:26" ht="12.75" customHeight="1">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pans="1:26" ht="12.75" customHeight="1">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pans="1:26" ht="12.75" customHeight="1">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pans="1:26" ht="12.75" customHeight="1">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pans="1:26" ht="12.75" customHeight="1">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pans="1:26" ht="12.75" customHeight="1">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pans="1:26" ht="12.75" customHeight="1">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pans="1:26" ht="12.75" customHeight="1">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pans="1:26" ht="12.75" customHeight="1">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pans="1:26" ht="12.75" customHeight="1">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pans="1:26" ht="12.75" customHeight="1">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pans="1:26" ht="12.75" customHeight="1">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pans="1:26" ht="12.75" customHeight="1">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pans="1:26" ht="12.75" customHeight="1">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pans="1:26" ht="12.75" customHeight="1">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pans="1:26" ht="12.75" customHeight="1">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pans="1:26" ht="12.75" customHeight="1">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pans="1:26" ht="12.75" customHeight="1">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pans="1:26" ht="12.75" customHeight="1">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pans="1:26" ht="12.75" customHeight="1">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pans="1:26" ht="12.75" customHeight="1">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pans="1:26" ht="12.75" customHeight="1">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pans="1:26" ht="12.75" customHeight="1">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pans="1:26" ht="12.75" customHeight="1">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pans="1:26" ht="12.75" customHeight="1">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pans="1:26" ht="12.75" customHeight="1">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pans="1:26" ht="12.75" customHeight="1">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pans="1:26" ht="12.75" customHeight="1">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pans="1:26" ht="12.75" customHeight="1">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pans="1:26" ht="12.75" customHeight="1">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pans="1:26" ht="12.75" customHeight="1">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pans="1:26" ht="12.75" customHeight="1">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pans="1:26" ht="12.75" customHeight="1">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row r="897" spans="1:26" ht="12.75" customHeight="1">
      <c r="A897" s="319"/>
      <c r="B897" s="319"/>
      <c r="C897" s="319"/>
      <c r="D897" s="319"/>
      <c r="E897" s="319"/>
      <c r="F897" s="319"/>
      <c r="G897" s="319"/>
      <c r="H897" s="319"/>
      <c r="I897" s="319"/>
      <c r="J897" s="319"/>
      <c r="K897" s="319"/>
      <c r="L897" s="319"/>
      <c r="M897" s="319"/>
      <c r="N897" s="319"/>
      <c r="O897" s="319"/>
      <c r="P897" s="319"/>
      <c r="Q897" s="319"/>
      <c r="R897" s="319"/>
      <c r="S897" s="319"/>
      <c r="T897" s="319"/>
      <c r="U897" s="319"/>
      <c r="V897" s="319"/>
      <c r="W897" s="319"/>
      <c r="X897" s="319"/>
      <c r="Y897" s="319"/>
      <c r="Z897" s="319"/>
    </row>
    <row r="898" spans="1:26" ht="12.75" customHeight="1">
      <c r="A898" s="319"/>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row>
    <row r="899" spans="1:26" ht="12.75" customHeight="1">
      <c r="A899" s="319"/>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row>
    <row r="900" spans="1:26" ht="12.75" customHeight="1">
      <c r="A900" s="319"/>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row>
    <row r="901" spans="1:26" ht="12.75" customHeight="1">
      <c r="A901" s="319"/>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row>
    <row r="902" spans="1:26" ht="12.75" customHeight="1">
      <c r="A902" s="319"/>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row>
    <row r="903" spans="1:26" ht="12.75" customHeight="1">
      <c r="A903" s="319"/>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row>
    <row r="904" spans="1:26" ht="12.75" customHeight="1">
      <c r="A904" s="319"/>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row>
    <row r="905" spans="1:26" ht="12.75" customHeight="1">
      <c r="A905" s="319"/>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row>
    <row r="906" spans="1:26" ht="12.75" customHeight="1">
      <c r="A906" s="319"/>
      <c r="B906" s="319"/>
      <c r="C906" s="319"/>
      <c r="D906" s="319"/>
      <c r="E906" s="319"/>
      <c r="F906" s="319"/>
      <c r="G906" s="319"/>
      <c r="H906" s="319"/>
      <c r="I906" s="319"/>
      <c r="J906" s="319"/>
      <c r="K906" s="319"/>
      <c r="L906" s="319"/>
      <c r="M906" s="319"/>
      <c r="N906" s="319"/>
      <c r="O906" s="319"/>
      <c r="P906" s="319"/>
      <c r="Q906" s="319"/>
      <c r="R906" s="319"/>
      <c r="S906" s="319"/>
      <c r="T906" s="319"/>
      <c r="U906" s="319"/>
      <c r="V906" s="319"/>
      <c r="W906" s="319"/>
      <c r="X906" s="319"/>
      <c r="Y906" s="319"/>
      <c r="Z906" s="319"/>
    </row>
    <row r="907" spans="1:26" ht="12.75" customHeight="1">
      <c r="A907" s="319"/>
      <c r="B907" s="319"/>
      <c r="C907" s="319"/>
      <c r="D907" s="319"/>
      <c r="E907" s="319"/>
      <c r="F907" s="319"/>
      <c r="G907" s="319"/>
      <c r="H907" s="319"/>
      <c r="I907" s="319"/>
      <c r="J907" s="319"/>
      <c r="K907" s="319"/>
      <c r="L907" s="319"/>
      <c r="M907" s="319"/>
      <c r="N907" s="319"/>
      <c r="O907" s="319"/>
      <c r="P907" s="319"/>
      <c r="Q907" s="319"/>
      <c r="R907" s="319"/>
      <c r="S907" s="319"/>
      <c r="T907" s="319"/>
      <c r="U907" s="319"/>
      <c r="V907" s="319"/>
      <c r="W907" s="319"/>
      <c r="X907" s="319"/>
      <c r="Y907" s="319"/>
      <c r="Z907" s="319"/>
    </row>
    <row r="908" spans="1:26" ht="12.75" customHeight="1">
      <c r="A908" s="319"/>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row>
    <row r="909" spans="1:26" ht="12.75" customHeight="1">
      <c r="A909" s="319"/>
      <c r="B909" s="319"/>
      <c r="C909" s="319"/>
      <c r="D909" s="319"/>
      <c r="E909" s="319"/>
      <c r="F909" s="319"/>
      <c r="G909" s="319"/>
      <c r="H909" s="319"/>
      <c r="I909" s="319"/>
      <c r="J909" s="319"/>
      <c r="K909" s="319"/>
      <c r="L909" s="319"/>
      <c r="M909" s="319"/>
      <c r="N909" s="319"/>
      <c r="O909" s="319"/>
      <c r="P909" s="319"/>
      <c r="Q909" s="319"/>
      <c r="R909" s="319"/>
      <c r="S909" s="319"/>
      <c r="T909" s="319"/>
      <c r="U909" s="319"/>
      <c r="V909" s="319"/>
      <c r="W909" s="319"/>
      <c r="X909" s="319"/>
      <c r="Y909" s="319"/>
      <c r="Z909" s="319"/>
    </row>
    <row r="910" spans="1:26" ht="12.75" customHeight="1">
      <c r="A910" s="319"/>
      <c r="B910" s="319"/>
      <c r="C910" s="319"/>
      <c r="D910" s="319"/>
      <c r="E910" s="319"/>
      <c r="F910" s="319"/>
      <c r="G910" s="319"/>
      <c r="H910" s="319"/>
      <c r="I910" s="319"/>
      <c r="J910" s="319"/>
      <c r="K910" s="319"/>
      <c r="L910" s="319"/>
      <c r="M910" s="319"/>
      <c r="N910" s="319"/>
      <c r="O910" s="319"/>
      <c r="P910" s="319"/>
      <c r="Q910" s="319"/>
      <c r="R910" s="319"/>
      <c r="S910" s="319"/>
      <c r="T910" s="319"/>
      <c r="U910" s="319"/>
      <c r="V910" s="319"/>
      <c r="W910" s="319"/>
      <c r="X910" s="319"/>
      <c r="Y910" s="319"/>
      <c r="Z910" s="319"/>
    </row>
    <row r="911" spans="1:26" ht="12.75" customHeight="1">
      <c r="A911" s="319"/>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row>
    <row r="912" spans="1:26" ht="12.75" customHeight="1">
      <c r="A912" s="319"/>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row>
    <row r="913" spans="1:26" ht="12.75" customHeight="1">
      <c r="A913" s="319"/>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row>
    <row r="914" spans="1:26" ht="12.75" customHeight="1">
      <c r="A914" s="319"/>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row>
    <row r="915" spans="1:26" ht="12.75" customHeight="1">
      <c r="A915" s="319"/>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row>
    <row r="916" spans="1:26" ht="12.75" customHeight="1">
      <c r="A916" s="319"/>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row>
    <row r="917" spans="1:26" ht="12.75" customHeight="1">
      <c r="A917" s="319"/>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row>
    <row r="918" spans="1:26" ht="12.75" customHeight="1">
      <c r="A918" s="319"/>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row>
    <row r="919" spans="1:26" ht="12.75" customHeight="1">
      <c r="A919" s="319"/>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row>
    <row r="920" spans="1:26" ht="12.75" customHeight="1">
      <c r="A920" s="319"/>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row>
    <row r="921" spans="1:26" ht="12.75" customHeight="1">
      <c r="A921" s="319"/>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row>
    <row r="922" spans="1:26" ht="12.75" customHeight="1">
      <c r="A922" s="319"/>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row>
    <row r="923" spans="1:26" ht="12.75" customHeight="1">
      <c r="A923" s="319"/>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row>
    <row r="924" spans="1:26" ht="12.75" customHeight="1">
      <c r="A924" s="319"/>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row>
    <row r="925" spans="1:26" ht="12.75" customHeight="1">
      <c r="A925" s="319"/>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row>
    <row r="926" spans="1:26" ht="12.75" customHeight="1">
      <c r="A926" s="319"/>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row>
    <row r="927" spans="1:26" ht="12.75" customHeight="1">
      <c r="A927" s="319"/>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row>
    <row r="928" spans="1:26" ht="12.75" customHeight="1">
      <c r="A928" s="319"/>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row>
    <row r="929" spans="1:26" ht="12.75" customHeight="1">
      <c r="A929" s="319"/>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row>
    <row r="930" spans="1:26" ht="12.75" customHeight="1">
      <c r="A930" s="319"/>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row>
    <row r="931" spans="1:26" ht="12.75" customHeight="1">
      <c r="A931" s="319"/>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row>
    <row r="932" spans="1:26" ht="12.75" customHeight="1">
      <c r="A932" s="319"/>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row>
    <row r="933" spans="1:26" ht="12.75" customHeight="1">
      <c r="A933" s="319"/>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row>
    <row r="934" spans="1:26" ht="12.75" customHeight="1">
      <c r="A934" s="319"/>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row>
    <row r="935" spans="1:26" ht="12.75" customHeight="1">
      <c r="A935" s="319"/>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row>
    <row r="936" spans="1:26" ht="12.75" customHeight="1">
      <c r="A936" s="319"/>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row>
    <row r="937" spans="1:26" ht="12.75" customHeight="1">
      <c r="A937" s="319"/>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row>
    <row r="938" spans="1:26" ht="12.75" customHeight="1">
      <c r="A938" s="319"/>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row>
    <row r="939" spans="1:26" ht="12.75" customHeight="1">
      <c r="A939" s="319"/>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row>
    <row r="940" spans="1:26" ht="12.75" customHeight="1">
      <c r="A940" s="319"/>
      <c r="B940" s="319"/>
      <c r="C940" s="319"/>
      <c r="D940" s="319"/>
      <c r="E940" s="319"/>
      <c r="F940" s="319"/>
      <c r="G940" s="319"/>
      <c r="H940" s="319"/>
      <c r="I940" s="319"/>
      <c r="J940" s="319"/>
      <c r="K940" s="319"/>
      <c r="L940" s="319"/>
      <c r="M940" s="319"/>
      <c r="N940" s="319"/>
      <c r="O940" s="319"/>
      <c r="P940" s="319"/>
      <c r="Q940" s="319"/>
      <c r="R940" s="319"/>
      <c r="S940" s="319"/>
      <c r="T940" s="319"/>
      <c r="U940" s="319"/>
      <c r="V940" s="319"/>
      <c r="W940" s="319"/>
      <c r="X940" s="319"/>
      <c r="Y940" s="319"/>
      <c r="Z940" s="319"/>
    </row>
    <row r="941" spans="1:26" ht="12.75" customHeight="1">
      <c r="A941" s="319"/>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row>
    <row r="942" spans="1:26" ht="12.75" customHeight="1">
      <c r="A942" s="319"/>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row>
    <row r="943" spans="1:26" ht="12.75" customHeight="1">
      <c r="A943" s="319"/>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row>
    <row r="944" spans="1:26" ht="12.75" customHeight="1">
      <c r="A944" s="319"/>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row>
    <row r="945" spans="1:26" ht="12.75" customHeight="1">
      <c r="A945" s="319"/>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row>
    <row r="946" spans="1:26" ht="12.75" customHeight="1">
      <c r="A946" s="319"/>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row>
    <row r="947" spans="1:26" ht="12.75" customHeight="1">
      <c r="A947" s="319"/>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row>
    <row r="948" spans="1:26" ht="12.75" customHeight="1">
      <c r="A948" s="319"/>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row>
    <row r="949" spans="1:26" ht="12.75" customHeight="1">
      <c r="A949" s="319"/>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row>
    <row r="950" spans="1:26" ht="12.75" customHeight="1">
      <c r="A950" s="319"/>
      <c r="B950" s="319"/>
      <c r="C950" s="319"/>
      <c r="D950" s="319"/>
      <c r="E950" s="319"/>
      <c r="F950" s="319"/>
      <c r="G950" s="319"/>
      <c r="H950" s="319"/>
      <c r="I950" s="319"/>
      <c r="J950" s="319"/>
      <c r="K950" s="319"/>
      <c r="L950" s="319"/>
      <c r="M950" s="319"/>
      <c r="N950" s="319"/>
      <c r="O950" s="319"/>
      <c r="P950" s="319"/>
      <c r="Q950" s="319"/>
      <c r="R950" s="319"/>
      <c r="S950" s="319"/>
      <c r="T950" s="319"/>
      <c r="U950" s="319"/>
      <c r="V950" s="319"/>
      <c r="W950" s="319"/>
      <c r="X950" s="319"/>
      <c r="Y950" s="319"/>
      <c r="Z950" s="319"/>
    </row>
    <row r="951" spans="1:26" ht="12.75" customHeight="1">
      <c r="A951" s="319"/>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row>
    <row r="952" spans="1:26" ht="12.75" customHeight="1">
      <c r="A952" s="319"/>
      <c r="B952" s="319"/>
      <c r="C952" s="319"/>
      <c r="D952" s="319"/>
      <c r="E952" s="319"/>
      <c r="F952" s="319"/>
      <c r="G952" s="319"/>
      <c r="H952" s="319"/>
      <c r="I952" s="319"/>
      <c r="J952" s="319"/>
      <c r="K952" s="319"/>
      <c r="L952" s="319"/>
      <c r="M952" s="319"/>
      <c r="N952" s="319"/>
      <c r="O952" s="319"/>
      <c r="P952" s="319"/>
      <c r="Q952" s="319"/>
      <c r="R952" s="319"/>
      <c r="S952" s="319"/>
      <c r="T952" s="319"/>
      <c r="U952" s="319"/>
      <c r="V952" s="319"/>
      <c r="W952" s="319"/>
      <c r="X952" s="319"/>
      <c r="Y952" s="319"/>
      <c r="Z952" s="319"/>
    </row>
    <row r="953" spans="1:26" ht="12.75" customHeight="1">
      <c r="A953" s="319"/>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row>
    <row r="954" spans="1:26" ht="12.75" customHeight="1">
      <c r="A954" s="319"/>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row>
    <row r="955" spans="1:26" ht="12.75" customHeight="1">
      <c r="A955" s="319"/>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row>
    <row r="956" spans="1:26" ht="12.75" customHeight="1">
      <c r="A956" s="319"/>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row>
    <row r="957" spans="1:26" ht="12.75" customHeight="1">
      <c r="A957" s="319"/>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row>
    <row r="958" spans="1:26" ht="12.75" customHeight="1">
      <c r="A958" s="319"/>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row>
    <row r="959" spans="1:26" ht="12.75" customHeight="1">
      <c r="A959" s="319"/>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row>
    <row r="960" spans="1:26" ht="12.75" customHeight="1">
      <c r="A960" s="319"/>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row>
    <row r="961" spans="1:26" ht="12.75" customHeight="1">
      <c r="A961" s="319"/>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row>
    <row r="962" spans="1:26" ht="12.75" customHeight="1">
      <c r="A962" s="319"/>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row>
    <row r="963" spans="1:26" ht="12.75" customHeight="1">
      <c r="A963" s="319"/>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row>
    <row r="964" spans="1:26" ht="12.75" customHeight="1">
      <c r="A964" s="319"/>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row>
    <row r="965" spans="1:26" ht="12.75" customHeight="1">
      <c r="A965" s="319"/>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row>
    <row r="966" spans="1:26" ht="12.75" customHeight="1">
      <c r="A966" s="319"/>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row>
    <row r="967" spans="1:26" ht="12.75" customHeight="1">
      <c r="A967" s="319"/>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row>
    <row r="968" spans="1:26" ht="12.75" customHeight="1">
      <c r="A968" s="319"/>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row>
    <row r="969" spans="1:26" ht="12.75" customHeight="1">
      <c r="A969" s="319"/>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row>
    <row r="970" spans="1:26" ht="12.75" customHeight="1">
      <c r="A970" s="319"/>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row>
    <row r="971" spans="1:26" ht="12.75" customHeight="1">
      <c r="A971" s="319"/>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row>
    <row r="972" spans="1:26" ht="12.75" customHeight="1">
      <c r="A972" s="319"/>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row>
    <row r="973" spans="1:26" ht="12.75" customHeight="1">
      <c r="A973" s="319"/>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row>
    <row r="974" spans="1:26" ht="12.75" customHeight="1">
      <c r="A974" s="319"/>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row>
    <row r="975" spans="1:26" ht="12.75" customHeight="1">
      <c r="A975" s="319"/>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row>
    <row r="976" spans="1:26" ht="12.75" customHeight="1">
      <c r="A976" s="319"/>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row>
    <row r="977" spans="1:26" ht="12.75" customHeight="1">
      <c r="A977" s="319"/>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row>
    <row r="978" spans="1:26" ht="12.75" customHeight="1">
      <c r="A978" s="319"/>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row>
    <row r="979" spans="1:26" ht="12.75" customHeight="1">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row>
    <row r="980" spans="1:26" ht="12.75" customHeight="1">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row>
    <row r="981" spans="1:26" ht="12.75" customHeight="1">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row>
    <row r="982" spans="1:26" ht="12.75" customHeight="1">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row>
    <row r="983" spans="1:26" ht="12.75" customHeight="1">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row>
    <row r="984" spans="1:26" ht="12.75" customHeight="1">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row>
    <row r="985" spans="1:26" ht="12.75" customHeight="1">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row>
    <row r="986" spans="1:26" ht="12.75" customHeight="1">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row>
    <row r="987" spans="1:26" ht="12.75" customHeight="1">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row>
    <row r="988" spans="1:26" ht="12.75" customHeight="1">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row>
    <row r="989" spans="1:26" ht="12.75" customHeight="1">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row>
    <row r="990" spans="1:26" ht="12.75" customHeight="1">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row>
    <row r="991" spans="1:26" ht="12.75" customHeight="1">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row>
    <row r="992" spans="1:26" ht="12.75" customHeight="1">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row>
    <row r="993" spans="1:26" ht="12.75" customHeight="1">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row>
    <row r="994" spans="1:26" ht="12.75" customHeight="1">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row>
    <row r="995" spans="1:26" ht="12.75" customHeight="1">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row>
    <row r="996" spans="1:26" ht="12.75" customHeight="1">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row>
    <row r="997" spans="1:26" ht="12.75" customHeight="1">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row>
    <row r="998" spans="1:26" ht="12.75" customHeight="1">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row>
    <row r="999" spans="1:26" ht="12.75" customHeight="1">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row>
    <row r="1000" spans="1:26" ht="12.75" customHeight="1">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39" t="s">
        <v>1109</v>
      </c>
      <c r="E2" s="239" t="s">
        <v>105</v>
      </c>
    </row>
    <row r="3" spans="2:5">
      <c r="B3" s="239" t="s">
        <v>228</v>
      </c>
      <c r="E3" s="239" t="s">
        <v>104</v>
      </c>
    </row>
    <row r="4" spans="2:5">
      <c r="B4" s="239" t="s">
        <v>217</v>
      </c>
    </row>
    <row r="5" spans="2:5">
      <c r="B5" s="239" t="s">
        <v>192</v>
      </c>
    </row>
    <row r="8" spans="2:5">
      <c r="B8" s="239" t="s">
        <v>1110</v>
      </c>
    </row>
    <row r="9" spans="2:5">
      <c r="B9" s="239" t="s">
        <v>1111</v>
      </c>
    </row>
    <row r="10" spans="2:5">
      <c r="B10" s="239" t="s">
        <v>1112</v>
      </c>
    </row>
    <row r="13" spans="2:5">
      <c r="B13" s="239" t="s">
        <v>203</v>
      </c>
    </row>
    <row r="14" spans="2:5">
      <c r="B14" s="239" t="s">
        <v>240</v>
      </c>
    </row>
    <row r="15" spans="2:5">
      <c r="B15" s="239" t="s">
        <v>1113</v>
      </c>
    </row>
    <row r="16" spans="2:5">
      <c r="B16" s="239" t="s">
        <v>952</v>
      </c>
    </row>
    <row r="17" spans="2:2">
      <c r="B17" s="239" t="s">
        <v>951</v>
      </c>
    </row>
    <row r="18" spans="2:2">
      <c r="B18" s="239" t="s">
        <v>1114</v>
      </c>
    </row>
    <row r="19" spans="2:2">
      <c r="B19" s="239"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row>
    <row r="2" spans="1:26" ht="12.75" customHeight="1">
      <c r="A2" s="334"/>
      <c r="B2" s="334"/>
      <c r="C2" s="334"/>
      <c r="D2" s="334"/>
      <c r="E2" s="334"/>
      <c r="F2" s="334"/>
      <c r="G2" s="334"/>
      <c r="H2" s="334"/>
      <c r="I2" s="334"/>
      <c r="J2" s="334"/>
      <c r="K2" s="334"/>
      <c r="L2" s="334"/>
      <c r="M2" s="334"/>
      <c r="N2" s="334"/>
      <c r="O2" s="334"/>
      <c r="P2" s="334"/>
      <c r="Q2" s="334"/>
      <c r="R2" s="334"/>
      <c r="S2" s="334"/>
      <c r="T2" s="334"/>
      <c r="U2" s="334"/>
      <c r="V2" s="334"/>
      <c r="W2" s="334"/>
      <c r="X2" s="334"/>
      <c r="Y2" s="334"/>
      <c r="Z2" s="334"/>
    </row>
    <row r="3" spans="1:26" ht="12.75" customHeight="1">
      <c r="A3" s="335" t="s">
        <v>187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row>
    <row r="4" spans="1:26" ht="12.75" customHeight="1">
      <c r="A4" s="335" t="s">
        <v>233</v>
      </c>
      <c r="B4" s="334"/>
      <c r="C4" s="334"/>
      <c r="D4" s="334"/>
      <c r="E4" s="334"/>
      <c r="F4" s="334"/>
      <c r="G4" s="334"/>
      <c r="H4" s="334"/>
      <c r="I4" s="334"/>
      <c r="J4" s="334"/>
      <c r="K4" s="334"/>
      <c r="L4" s="334"/>
      <c r="M4" s="334"/>
      <c r="N4" s="334"/>
      <c r="O4" s="334"/>
      <c r="P4" s="334"/>
      <c r="Q4" s="334"/>
      <c r="R4" s="334"/>
      <c r="S4" s="334"/>
      <c r="T4" s="334"/>
      <c r="U4" s="334"/>
      <c r="V4" s="334"/>
      <c r="W4" s="334"/>
      <c r="X4" s="334"/>
      <c r="Y4" s="334"/>
      <c r="Z4" s="334"/>
    </row>
    <row r="5" spans="1:26" ht="12.75" customHeight="1">
      <c r="A5" s="335" t="s">
        <v>663</v>
      </c>
      <c r="B5" s="334"/>
      <c r="C5" s="334"/>
      <c r="D5" s="334"/>
      <c r="E5" s="334"/>
      <c r="F5" s="334"/>
      <c r="G5" s="334"/>
      <c r="H5" s="334"/>
      <c r="I5" s="334"/>
      <c r="J5" s="334"/>
      <c r="K5" s="334"/>
      <c r="L5" s="334"/>
      <c r="M5" s="334"/>
      <c r="N5" s="334"/>
      <c r="O5" s="334"/>
      <c r="P5" s="334"/>
      <c r="Q5" s="334"/>
      <c r="R5" s="334"/>
      <c r="S5" s="334"/>
      <c r="T5" s="334"/>
      <c r="U5" s="334"/>
      <c r="V5" s="334"/>
      <c r="W5" s="334"/>
      <c r="X5" s="334"/>
      <c r="Y5" s="334"/>
      <c r="Z5" s="334"/>
    </row>
    <row r="6" spans="1:26" ht="12.75" customHeight="1">
      <c r="A6" s="335" t="s">
        <v>353</v>
      </c>
      <c r="B6" s="334"/>
      <c r="C6" s="334"/>
      <c r="D6" s="334"/>
      <c r="E6" s="334"/>
      <c r="F6" s="334"/>
      <c r="G6" s="334"/>
      <c r="H6" s="334"/>
      <c r="I6" s="334"/>
      <c r="J6" s="334"/>
      <c r="K6" s="334"/>
      <c r="L6" s="334"/>
      <c r="M6" s="334"/>
      <c r="N6" s="334"/>
      <c r="O6" s="334"/>
      <c r="P6" s="334"/>
      <c r="Q6" s="334"/>
      <c r="R6" s="334"/>
      <c r="S6" s="334"/>
      <c r="T6" s="334"/>
      <c r="U6" s="334"/>
      <c r="V6" s="334"/>
      <c r="W6" s="334"/>
      <c r="X6" s="334"/>
      <c r="Y6" s="334"/>
      <c r="Z6" s="334"/>
    </row>
    <row r="7" spans="1:26" ht="12.75" customHeight="1">
      <c r="A7" s="335" t="s">
        <v>188</v>
      </c>
      <c r="B7" s="334"/>
      <c r="C7" s="334"/>
      <c r="D7" s="334"/>
      <c r="E7" s="334"/>
      <c r="F7" s="334"/>
      <c r="G7" s="334"/>
      <c r="H7" s="334"/>
      <c r="I7" s="334"/>
      <c r="J7" s="334"/>
      <c r="K7" s="334"/>
      <c r="L7" s="334"/>
      <c r="M7" s="334"/>
      <c r="N7" s="334"/>
      <c r="O7" s="334"/>
      <c r="P7" s="334"/>
      <c r="Q7" s="334"/>
      <c r="R7" s="334"/>
      <c r="S7" s="334"/>
      <c r="T7" s="334"/>
      <c r="U7" s="334"/>
      <c r="V7" s="334"/>
      <c r="W7" s="334"/>
      <c r="X7" s="334"/>
      <c r="Y7" s="334"/>
      <c r="Z7" s="334"/>
    </row>
    <row r="8" spans="1:26" ht="12.75" customHeight="1">
      <c r="A8" s="335" t="s">
        <v>189</v>
      </c>
      <c r="B8" s="334"/>
      <c r="C8" s="334"/>
      <c r="D8" s="334"/>
      <c r="E8" s="334"/>
      <c r="F8" s="334"/>
      <c r="G8" s="334"/>
      <c r="H8" s="334"/>
      <c r="I8" s="334"/>
      <c r="J8" s="334"/>
      <c r="K8" s="334"/>
      <c r="L8" s="334"/>
      <c r="M8" s="334"/>
      <c r="N8" s="334"/>
      <c r="O8" s="334"/>
      <c r="P8" s="334"/>
      <c r="Q8" s="334"/>
      <c r="R8" s="334"/>
      <c r="S8" s="334"/>
      <c r="T8" s="334"/>
      <c r="U8" s="334"/>
      <c r="V8" s="334"/>
      <c r="W8" s="334"/>
      <c r="X8" s="334"/>
      <c r="Y8" s="334"/>
      <c r="Z8" s="334"/>
    </row>
    <row r="9" spans="1:26" ht="12.75" customHeight="1">
      <c r="A9" s="335" t="s">
        <v>242</v>
      </c>
      <c r="B9" s="334"/>
      <c r="C9" s="334"/>
      <c r="D9" s="334"/>
      <c r="E9" s="334"/>
      <c r="F9" s="334"/>
      <c r="G9" s="334"/>
      <c r="H9" s="334"/>
      <c r="I9" s="334"/>
      <c r="J9" s="334"/>
      <c r="K9" s="334"/>
      <c r="L9" s="334"/>
      <c r="M9" s="334"/>
      <c r="N9" s="334"/>
      <c r="O9" s="334"/>
      <c r="P9" s="334"/>
      <c r="Q9" s="334"/>
      <c r="R9" s="334"/>
      <c r="S9" s="334"/>
      <c r="T9" s="334"/>
      <c r="U9" s="334"/>
      <c r="V9" s="334"/>
      <c r="W9" s="334"/>
      <c r="X9" s="334"/>
      <c r="Y9" s="334"/>
      <c r="Z9" s="334"/>
    </row>
    <row r="10" spans="1:26" ht="12.75" customHeight="1">
      <c r="A10" s="335" t="s">
        <v>190</v>
      </c>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row>
    <row r="11" spans="1:26" ht="12.75" customHeight="1">
      <c r="A11" s="335" t="s">
        <v>227</v>
      </c>
      <c r="B11" s="334"/>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row>
    <row r="12" spans="1:26" ht="12.75" customHeight="1">
      <c r="A12" s="335" t="s">
        <v>1115</v>
      </c>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row>
    <row r="13" spans="1:26" ht="12.75" customHeight="1">
      <c r="A13" s="335" t="s">
        <v>1116</v>
      </c>
      <c r="B13" s="334"/>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row>
    <row r="14" spans="1:26" ht="12.75" customHeight="1">
      <c r="A14" s="335" t="s">
        <v>1117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row>
    <row r="15" spans="1:26" ht="12.75" customHeight="1">
      <c r="A15" s="334"/>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row>
    <row r="16" spans="1:26" ht="12.75" customHeight="1">
      <c r="A16" s="335" t="s">
        <v>1118</v>
      </c>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row>
    <row r="17" spans="1:26" ht="12.75" customHeight="1">
      <c r="A17" s="335" t="s">
        <v>1109</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row>
    <row r="18" spans="1:26" ht="12.75" customHeight="1">
      <c r="A18" s="335" t="s">
        <v>228</v>
      </c>
      <c r="B18" s="334"/>
      <c r="C18" s="334"/>
      <c r="D18" s="334"/>
      <c r="E18" s="334"/>
      <c r="F18" s="334"/>
      <c r="G18" s="334"/>
      <c r="H18" s="334"/>
      <c r="I18" s="334"/>
      <c r="J18" s="334"/>
      <c r="K18" s="334"/>
      <c r="L18" s="334"/>
      <c r="M18" s="334"/>
      <c r="N18" s="334"/>
      <c r="O18" s="334"/>
      <c r="P18" s="334"/>
      <c r="Q18" s="334"/>
      <c r="R18" s="334"/>
      <c r="S18" s="334"/>
      <c r="T18" s="334"/>
      <c r="U18" s="334"/>
      <c r="V18" s="334"/>
      <c r="W18" s="334"/>
      <c r="X18" s="334"/>
      <c r="Y18" s="334"/>
      <c r="Z18" s="334"/>
    </row>
    <row r="19" spans="1:26" ht="12.75" customHeight="1">
      <c r="A19" s="334"/>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row>
    <row r="20" spans="1:26" ht="12.75" customHeight="1">
      <c r="A20" s="335" t="s">
        <v>1111</v>
      </c>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row>
    <row r="21" spans="1:26" ht="12.75" customHeight="1">
      <c r="A21" s="335" t="s">
        <v>1112</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row>
    <row r="22" spans="1:26" ht="12.75" customHeight="1">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row>
    <row r="23" spans="1:26" ht="12.75" customHeight="1">
      <c r="A23" s="334"/>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row>
    <row r="24" spans="1:26" ht="12.75" customHeight="1">
      <c r="A24" s="334"/>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row>
    <row r="25" spans="1:26" ht="12.75" customHeight="1">
      <c r="A25" s="334"/>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row>
    <row r="26" spans="1:26" ht="12.75" customHeight="1">
      <c r="A26" s="334"/>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row>
    <row r="27" spans="1:26" ht="12.75" customHeight="1">
      <c r="A27" s="334"/>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row>
    <row r="28" spans="1:26" ht="12.75" customHeight="1">
      <c r="A28" s="334"/>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row>
    <row r="29" spans="1:26" ht="12.75" customHeight="1">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row>
    <row r="30" spans="1:26" ht="12.75"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row>
    <row r="31" spans="1:26" ht="12.75" customHeight="1">
      <c r="A31" s="334"/>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row>
    <row r="32" spans="1:26" ht="12.75" customHeight="1">
      <c r="A32" s="334"/>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row>
    <row r="33" spans="1:26" ht="12.75" customHeight="1">
      <c r="A33" s="334"/>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row>
    <row r="34" spans="1:26" ht="12.75" customHeight="1">
      <c r="A34" s="334"/>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row>
    <row r="35" spans="1:26" ht="12.75" customHeight="1">
      <c r="A35" s="334"/>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row>
    <row r="36" spans="1:26" ht="12.75" customHeight="1">
      <c r="A36" s="334"/>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row>
    <row r="37" spans="1:26" ht="12.75" customHeight="1">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row>
    <row r="38" spans="1:26" ht="12.75" customHeight="1">
      <c r="A38" s="334"/>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row>
    <row r="39" spans="1:26" ht="12.75"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row>
    <row r="40" spans="1:26" ht="12.75" customHeight="1">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row>
    <row r="41" spans="1:26" ht="12.75" customHeight="1">
      <c r="A41" s="334"/>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row>
    <row r="42" spans="1:26" ht="12.75" customHeight="1">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row>
    <row r="43" spans="1:26" ht="12.7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12.7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2.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2.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2.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2.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2.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2.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2.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2.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2.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2.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2.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2.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2.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2.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2.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2.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2.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2.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2.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2.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2.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2.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2.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2.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2.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2.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2.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2.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2.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2.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2.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2.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2.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2.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2.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2.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2.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2.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2.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2.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2.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2.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2.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2.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2.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2.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2.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2.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2.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2.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2.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2.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2.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2.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2.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2.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2.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2.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2.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2.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2.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2.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2.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2.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2.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2.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2.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2.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2.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2.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2.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2.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2.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2.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2.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2.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2.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2.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2.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2.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2.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2.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2.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2.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2.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2.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2.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2.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2.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2.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2.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2.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2.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2.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2.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2.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2.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2.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2.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2.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2.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2.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2.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2.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2.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2.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2.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2.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2.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2.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2.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2.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2.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2.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2.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2.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2.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2.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2.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2.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2.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2.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2.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2.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2.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2.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2.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2.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2.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2.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2.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2.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2.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2.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2.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2.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2.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2.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2.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2.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2.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2.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2.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2.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2.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2.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2.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2.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2.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2.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2.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2.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2.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2.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2.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2.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2.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2.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2.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2.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2.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2.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2.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2.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2.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2.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2.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2.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2.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2.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2.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2.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2.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2.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2.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2.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2.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2.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2.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2.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2.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2.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2.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2.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2.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2.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2.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2.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2.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2.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2.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2.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2.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2.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2.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2.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2.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2.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2.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2.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2.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2.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2.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2.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2.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2.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2.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2.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2.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2.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2.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2.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2.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2.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2.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2.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2.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2.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2.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2.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2.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2.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2.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2.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2.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2.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2.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2.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2.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2.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2.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2.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2.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2.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2.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2.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2.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2.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2.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2.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2.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2.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2.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2.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2.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2.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2.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2.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2.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2.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2.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2.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2.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2.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2.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2.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2.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2.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2.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2.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2.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2.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2.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2.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2.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2.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2.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2.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2.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2.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2.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2.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2.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2.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2.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2.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2.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2.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2.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2.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2.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2.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2.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2.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2.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2.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2.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2.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2.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2.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2.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2.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2.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2.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2.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2.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2.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2.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2.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2.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2.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2.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2.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2.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2.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2.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2.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2.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2.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2.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2.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2.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2.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2.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2.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2.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2.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2.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2.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2.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2.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2.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2.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2.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2.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2.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2.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2.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2.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2.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2.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2.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2.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2.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2.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2.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2.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2.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2.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2.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2.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2.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2.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2.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2.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2.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2.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2.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2.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2.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2.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2.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2.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2.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2.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2.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2.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2.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2.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2.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2.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2.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2.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2.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2.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2.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2.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2.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2.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2.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2.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2.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2.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2.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2.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2.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2.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2.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2.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2.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2.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2.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2.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2.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2.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2.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2.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2.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2.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2.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2.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2.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2.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2.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2.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2.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2.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2.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2.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2.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2.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2.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2.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2.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2.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2.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2.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2.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2.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2.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2.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2.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2.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2.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2.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2.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2.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2.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2.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2.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2.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2.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2.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2.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2.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2.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2.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2.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2.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2.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2.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2.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2.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2.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2.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2.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2.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2.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2.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2.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2.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2.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2.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2.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2.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2.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2.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2.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2.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2.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2.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2.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2.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2.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2.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2.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2.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2.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2.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2.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2.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2.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2.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2.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2.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2.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2.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2.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2.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2.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2.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2.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2.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2.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2.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2.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2.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2.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2.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2.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2.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2.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2.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2.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2.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2.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2.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2.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2.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2.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2.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2.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2.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2.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2.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2.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2.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2.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2.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2.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2.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2.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2.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2.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2.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2.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2.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2.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2.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2.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2.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2.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2.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2.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2.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2.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2.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2.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2.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2.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2.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2.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2.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2.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2.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2.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2.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2.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2.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2.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2.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2.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2.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2.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2.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2.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2.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2.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2.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2.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2.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2.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2.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2.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2.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2.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2.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2.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2.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2.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2.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2.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2.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2.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2.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2.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2.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2.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2.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2.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2.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2.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2.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2.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2.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2.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2.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2.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2.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2.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2.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2.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2.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2.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2.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2.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2.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2.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2.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2.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2.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2.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2.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2.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2.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2.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2.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2.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2.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2.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2.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2.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2.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2.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2.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2.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2.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2.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2.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2.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2.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2.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2.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2.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2.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2.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2.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2.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2.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2.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2.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2.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2.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2.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2.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2.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2.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2.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2.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2.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2.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2.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2.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2.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2.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2.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2.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2.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2.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2.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2.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2.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2.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2.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2.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2.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2.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2.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2.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2.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2.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2.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2.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2.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2.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2.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2.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2.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2.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2.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2.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2.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2.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2.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2.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2.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2.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2.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2.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2.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2.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2.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2.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2.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2.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2.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2.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2.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2.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2.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2.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2.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2.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2.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2.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2.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2.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2.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2.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2.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2.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2.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2.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2.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2.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2.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2.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2.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2.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2.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2.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2.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2.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2.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2.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2.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2.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2.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2.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2.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2.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2.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2.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2.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2.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2.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2.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2.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2.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2.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2.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2.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2.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2.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2.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2.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2.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2.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2.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2.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2.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2.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2.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2.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2.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2.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2.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2.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2.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2.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2.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2.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2.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2.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2.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2.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2.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2.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2.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2.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2.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2.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2.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2.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2.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2.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2.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2.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2.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2.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2.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2.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2.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2.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2.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2.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2.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2.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2.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2.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2.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2.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2.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2.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2.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2.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2.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2.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2.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2.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2.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2.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2.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2.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2.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2.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2.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2.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2.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2.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2.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2.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2.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2.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2.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2.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2.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2.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2.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2.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2.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2.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2.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2.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2.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2.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2.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2.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2.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2.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2.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2.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2.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2.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2.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2.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2.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2.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2.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2.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2.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2.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2.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2.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2.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2.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2.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2.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2.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2.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2.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2.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2.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2.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2.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2.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2.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2.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2.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2.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2.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2.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2.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2.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2.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2.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2.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2.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2.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2.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2.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2.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2.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2.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2.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2.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2.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2.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2.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2.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2.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2.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2.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2.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2.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2.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2.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2.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2.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2.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2.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2.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2.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2.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2.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2.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2.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2.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2.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2.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2.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2.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2.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2.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2.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2.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2.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2.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2.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2.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2.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2.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2.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2.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2.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2.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2.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2.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2.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2.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2.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2.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2.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2.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2.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2.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2.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2.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2.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2.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2.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2.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2.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2.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2.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2.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2.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2.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2.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2.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2.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2.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2.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2.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2.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2.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2.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2.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2.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2.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2.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2.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2.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2.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2.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2.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2.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2.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2.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2.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2.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2.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2.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2.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2.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2.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2.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2.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2.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2.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2.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2.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2.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2.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2.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2.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2.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2.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2.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2.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2.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2.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2.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2.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2.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2.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43" customWidth="1"/>
    <col min="2" max="2" width="24.5" customWidth="1"/>
    <col min="3" max="3" width="18.625" customWidth="1"/>
    <col min="4" max="4" width="88.5" customWidth="1"/>
    <col min="5" max="5" width="46.5" customWidth="1"/>
    <col min="6" max="6" width="56.625" customWidth="1"/>
  </cols>
  <sheetData>
    <row r="1" spans="1:26">
      <c r="A1" s="596"/>
      <c r="B1" s="597"/>
      <c r="C1" s="598"/>
      <c r="D1" s="601" t="s">
        <v>61</v>
      </c>
      <c r="E1" s="602"/>
      <c r="F1" s="18"/>
      <c r="G1" s="18"/>
      <c r="H1" s="18"/>
      <c r="I1" s="18"/>
      <c r="J1" s="19"/>
      <c r="K1" s="19"/>
      <c r="L1" s="19"/>
      <c r="M1" s="19"/>
      <c r="N1" s="19"/>
      <c r="O1" s="19"/>
      <c r="P1" s="19"/>
      <c r="Q1" s="19"/>
      <c r="R1" s="19"/>
      <c r="S1" s="19"/>
      <c r="T1" s="19"/>
      <c r="U1" s="19"/>
      <c r="V1" s="19"/>
      <c r="W1" s="19"/>
      <c r="X1" s="19"/>
      <c r="Y1" s="19"/>
      <c r="Z1" s="19"/>
    </row>
    <row r="2" spans="1:26">
      <c r="A2" s="564"/>
      <c r="B2" s="564"/>
      <c r="C2" s="599"/>
      <c r="D2" s="601" t="s">
        <v>62</v>
      </c>
      <c r="E2" s="602"/>
      <c r="F2" s="18"/>
      <c r="G2" s="18"/>
      <c r="H2" s="18"/>
      <c r="I2" s="18"/>
      <c r="J2" s="19"/>
      <c r="K2" s="19"/>
      <c r="L2" s="19"/>
      <c r="M2" s="19"/>
      <c r="N2" s="19"/>
      <c r="O2" s="19"/>
      <c r="P2" s="19"/>
      <c r="Q2" s="19"/>
      <c r="R2" s="19"/>
      <c r="S2" s="19"/>
      <c r="T2" s="19"/>
      <c r="U2" s="19"/>
      <c r="V2" s="19"/>
      <c r="W2" s="19"/>
      <c r="X2" s="19"/>
      <c r="Y2" s="19"/>
      <c r="Z2" s="19"/>
    </row>
    <row r="3" spans="1:26">
      <c r="A3" s="567"/>
      <c r="B3" s="567"/>
      <c r="C3" s="600"/>
      <c r="D3" s="601" t="s">
        <v>63</v>
      </c>
      <c r="E3" s="602"/>
      <c r="F3" s="18"/>
      <c r="G3" s="18"/>
      <c r="H3" s="18"/>
      <c r="I3" s="18"/>
      <c r="J3" s="19"/>
      <c r="K3" s="19"/>
      <c r="L3" s="19"/>
      <c r="M3" s="19"/>
      <c r="N3" s="19"/>
      <c r="O3" s="19"/>
      <c r="P3" s="19"/>
      <c r="Q3" s="19"/>
      <c r="R3" s="19"/>
      <c r="S3" s="19"/>
      <c r="T3" s="19"/>
      <c r="U3" s="19"/>
      <c r="V3" s="19"/>
      <c r="W3" s="19"/>
      <c r="X3" s="19"/>
      <c r="Y3" s="19"/>
      <c r="Z3" s="19"/>
    </row>
    <row r="4" spans="1:26">
      <c r="A4" s="338"/>
      <c r="B4" s="20"/>
      <c r="C4" s="20"/>
      <c r="D4" s="21"/>
      <c r="E4" s="21"/>
      <c r="F4" s="18"/>
      <c r="G4" s="18"/>
      <c r="H4" s="18"/>
      <c r="I4" s="18"/>
      <c r="J4" s="19"/>
      <c r="K4" s="19"/>
      <c r="L4" s="19"/>
      <c r="M4" s="19"/>
      <c r="N4" s="19"/>
      <c r="O4" s="19"/>
      <c r="P4" s="19"/>
      <c r="Q4" s="19"/>
      <c r="R4" s="19"/>
      <c r="S4" s="19"/>
      <c r="T4" s="19"/>
      <c r="U4" s="19"/>
      <c r="V4" s="19"/>
      <c r="W4" s="19"/>
      <c r="X4" s="19"/>
      <c r="Y4" s="19"/>
      <c r="Z4" s="19"/>
    </row>
    <row r="5" spans="1:26">
      <c r="A5" s="339"/>
      <c r="B5" s="22"/>
      <c r="C5" s="603" t="s">
        <v>64</v>
      </c>
      <c r="D5" s="604"/>
      <c r="E5" s="605"/>
      <c r="F5" s="18"/>
      <c r="G5" s="18"/>
      <c r="H5" s="18"/>
      <c r="I5" s="18"/>
      <c r="J5" s="19"/>
      <c r="K5" s="19"/>
      <c r="L5" s="19"/>
      <c r="M5" s="19"/>
      <c r="N5" s="19"/>
      <c r="O5" s="19"/>
      <c r="P5" s="19"/>
      <c r="Q5" s="19"/>
      <c r="R5" s="19"/>
      <c r="S5" s="19"/>
      <c r="T5" s="19"/>
      <c r="U5" s="19"/>
      <c r="V5" s="19"/>
      <c r="W5" s="19"/>
      <c r="X5" s="19"/>
      <c r="Y5" s="19"/>
      <c r="Z5" s="19"/>
    </row>
    <row r="6" spans="1:26" ht="15.75">
      <c r="A6" s="340"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1" t="s">
        <v>69</v>
      </c>
      <c r="B7" s="375" t="s">
        <v>70</v>
      </c>
      <c r="C7" s="476" t="s">
        <v>1341</v>
      </c>
      <c r="D7" s="410" t="s">
        <v>1385</v>
      </c>
      <c r="E7" s="410" t="s">
        <v>1322</v>
      </c>
      <c r="F7" s="27"/>
      <c r="G7" s="18"/>
      <c r="H7" s="18"/>
      <c r="I7" s="18"/>
      <c r="J7" s="19"/>
      <c r="K7" s="19"/>
      <c r="L7" s="19"/>
      <c r="M7" s="19"/>
      <c r="N7" s="19"/>
      <c r="O7" s="19"/>
      <c r="P7" s="19"/>
      <c r="Q7" s="19"/>
      <c r="R7" s="19"/>
      <c r="S7" s="19"/>
      <c r="T7" s="19"/>
      <c r="U7" s="19"/>
      <c r="V7" s="19"/>
      <c r="W7" s="19"/>
      <c r="X7" s="19"/>
      <c r="Y7" s="19"/>
      <c r="Z7" s="19"/>
    </row>
    <row r="8" spans="1:26" ht="45">
      <c r="A8" s="341" t="s">
        <v>69</v>
      </c>
      <c r="B8" s="375" t="s">
        <v>70</v>
      </c>
      <c r="C8" s="476" t="s">
        <v>1327</v>
      </c>
      <c r="D8" s="410" t="s">
        <v>1386</v>
      </c>
      <c r="E8" s="410" t="s">
        <v>1314</v>
      </c>
      <c r="F8" s="18"/>
      <c r="G8" s="18"/>
      <c r="H8" s="18"/>
      <c r="I8" s="18"/>
      <c r="J8" s="19"/>
      <c r="K8" s="19"/>
      <c r="L8" s="19"/>
      <c r="M8" s="19"/>
      <c r="N8" s="19"/>
      <c r="O8" s="19"/>
      <c r="P8" s="19"/>
      <c r="Q8" s="19"/>
      <c r="R8" s="19"/>
      <c r="S8" s="19"/>
      <c r="T8" s="19"/>
      <c r="U8" s="19"/>
      <c r="V8" s="19"/>
      <c r="W8" s="19"/>
      <c r="X8" s="19"/>
      <c r="Y8" s="19"/>
      <c r="Z8" s="19"/>
    </row>
    <row r="9" spans="1:26">
      <c r="A9" s="341" t="s">
        <v>69</v>
      </c>
      <c r="B9" s="375" t="s">
        <v>70</v>
      </c>
      <c r="C9" s="476" t="s">
        <v>1329</v>
      </c>
      <c r="D9" s="410" t="s">
        <v>1387</v>
      </c>
      <c r="E9" s="410" t="s">
        <v>1316</v>
      </c>
      <c r="F9" s="18"/>
      <c r="G9" s="18"/>
      <c r="H9" s="18"/>
      <c r="I9" s="18"/>
      <c r="J9" s="19"/>
      <c r="K9" s="19"/>
      <c r="L9" s="19"/>
      <c r="M9" s="19"/>
      <c r="N9" s="19"/>
      <c r="O9" s="19"/>
      <c r="P9" s="19"/>
      <c r="Q9" s="19"/>
      <c r="R9" s="19"/>
      <c r="S9" s="19"/>
      <c r="T9" s="19"/>
      <c r="U9" s="19"/>
      <c r="V9" s="19"/>
      <c r="W9" s="19"/>
      <c r="X9" s="19"/>
      <c r="Y9" s="19"/>
      <c r="Z9" s="19"/>
    </row>
    <row r="10" spans="1:26" ht="30">
      <c r="A10" s="341" t="s">
        <v>69</v>
      </c>
      <c r="B10" s="375" t="s">
        <v>71</v>
      </c>
      <c r="C10" s="476" t="s">
        <v>1371</v>
      </c>
      <c r="D10" s="410" t="s">
        <v>1388</v>
      </c>
      <c r="E10" s="410" t="s">
        <v>1316</v>
      </c>
      <c r="F10" s="18"/>
      <c r="G10" s="18"/>
      <c r="H10" s="18"/>
      <c r="I10" s="18"/>
      <c r="J10" s="19"/>
      <c r="K10" s="19"/>
      <c r="L10" s="19"/>
      <c r="M10" s="19"/>
      <c r="N10" s="19"/>
      <c r="O10" s="19"/>
      <c r="P10" s="19"/>
      <c r="Q10" s="19"/>
      <c r="R10" s="19"/>
      <c r="S10" s="19"/>
      <c r="T10" s="19"/>
      <c r="U10" s="19"/>
      <c r="V10" s="19"/>
      <c r="W10" s="19"/>
      <c r="X10" s="19"/>
      <c r="Y10" s="19"/>
      <c r="Z10" s="19"/>
    </row>
    <row r="11" spans="1:26">
      <c r="A11" s="341" t="s">
        <v>69</v>
      </c>
      <c r="B11" s="375" t="s">
        <v>71</v>
      </c>
      <c r="C11" s="476" t="s">
        <v>1334</v>
      </c>
      <c r="D11" s="410" t="s">
        <v>1389</v>
      </c>
      <c r="E11" s="410" t="s">
        <v>1322</v>
      </c>
      <c r="F11" s="18"/>
      <c r="G11" s="18"/>
      <c r="H11" s="18"/>
      <c r="I11" s="18"/>
      <c r="J11" s="19"/>
      <c r="K11" s="19"/>
      <c r="L11" s="19"/>
      <c r="M11" s="19"/>
      <c r="N11" s="19"/>
      <c r="O11" s="19"/>
      <c r="P11" s="19"/>
      <c r="Q11" s="19"/>
      <c r="R11" s="19"/>
      <c r="S11" s="19"/>
      <c r="T11" s="19"/>
      <c r="U11" s="19"/>
      <c r="V11" s="19"/>
      <c r="W11" s="19"/>
      <c r="X11" s="19"/>
      <c r="Y11" s="19"/>
      <c r="Z11" s="19"/>
    </row>
    <row r="12" spans="1:26">
      <c r="A12" s="341" t="s">
        <v>69</v>
      </c>
      <c r="B12" s="375" t="s">
        <v>71</v>
      </c>
      <c r="C12" s="409" t="s">
        <v>72</v>
      </c>
      <c r="D12" s="410"/>
      <c r="E12" s="410"/>
      <c r="F12" s="18"/>
      <c r="G12" s="18"/>
      <c r="H12" s="18"/>
      <c r="I12" s="18"/>
      <c r="J12" s="19"/>
      <c r="K12" s="19"/>
      <c r="L12" s="19"/>
      <c r="M12" s="19"/>
      <c r="N12" s="19"/>
      <c r="O12" s="19"/>
      <c r="P12" s="19"/>
      <c r="Q12" s="19"/>
      <c r="R12" s="19"/>
      <c r="S12" s="19"/>
      <c r="T12" s="19"/>
      <c r="U12" s="19"/>
      <c r="V12" s="19"/>
      <c r="W12" s="19"/>
      <c r="X12" s="19"/>
      <c r="Y12" s="19"/>
      <c r="Z12" s="19"/>
    </row>
    <row r="13" spans="1:26">
      <c r="A13" s="341" t="s">
        <v>69</v>
      </c>
      <c r="B13" s="375" t="s">
        <v>7</v>
      </c>
      <c r="C13" s="476" t="s">
        <v>1390</v>
      </c>
      <c r="D13" s="411" t="s">
        <v>1391</v>
      </c>
      <c r="E13" s="411" t="s">
        <v>1322</v>
      </c>
      <c r="F13" s="18"/>
      <c r="G13" s="18"/>
      <c r="H13" s="18"/>
      <c r="I13" s="18"/>
      <c r="J13" s="19"/>
      <c r="K13" s="19"/>
      <c r="L13" s="19"/>
      <c r="M13" s="19"/>
      <c r="N13" s="19"/>
      <c r="O13" s="19"/>
      <c r="P13" s="19"/>
      <c r="Q13" s="19"/>
      <c r="R13" s="19"/>
      <c r="S13" s="19"/>
      <c r="T13" s="19"/>
      <c r="U13" s="19"/>
      <c r="V13" s="19"/>
      <c r="W13" s="19"/>
      <c r="X13" s="19"/>
      <c r="Y13" s="19"/>
      <c r="Z13" s="19"/>
    </row>
    <row r="14" spans="1:26">
      <c r="A14" s="341" t="s">
        <v>69</v>
      </c>
      <c r="B14" s="375" t="s">
        <v>7</v>
      </c>
      <c r="C14" s="476" t="s">
        <v>1390</v>
      </c>
      <c r="D14" s="411" t="s">
        <v>1392</v>
      </c>
      <c r="E14" s="411" t="s">
        <v>1322</v>
      </c>
      <c r="F14" s="18"/>
      <c r="G14" s="18"/>
      <c r="H14" s="18"/>
      <c r="I14" s="18"/>
      <c r="J14" s="19"/>
      <c r="K14" s="19"/>
      <c r="L14" s="19"/>
      <c r="M14" s="19"/>
      <c r="N14" s="19"/>
      <c r="O14" s="19"/>
      <c r="P14" s="19"/>
      <c r="Q14" s="19"/>
      <c r="R14" s="19"/>
      <c r="S14" s="19"/>
      <c r="T14" s="19"/>
      <c r="U14" s="19"/>
      <c r="V14" s="19"/>
      <c r="W14" s="19"/>
      <c r="X14" s="19"/>
      <c r="Y14" s="19"/>
      <c r="Z14" s="19"/>
    </row>
    <row r="15" spans="1:26">
      <c r="A15" s="341"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38"/>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39"/>
      <c r="B17" s="22"/>
      <c r="C17" s="603" t="s">
        <v>64</v>
      </c>
      <c r="D17" s="604"/>
      <c r="E17" s="605"/>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1" t="s">
        <v>73</v>
      </c>
      <c r="B18" s="25" t="s">
        <v>70</v>
      </c>
      <c r="C18" s="373" t="s">
        <v>70</v>
      </c>
      <c r="D18" s="374" t="s">
        <v>1313</v>
      </c>
      <c r="E18" s="374" t="s">
        <v>1314</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1" t="s">
        <v>73</v>
      </c>
      <c r="B19" s="25" t="s">
        <v>70</v>
      </c>
      <c r="C19" s="373" t="s">
        <v>70</v>
      </c>
      <c r="D19" s="374" t="s">
        <v>1315</v>
      </c>
      <c r="E19" s="374" t="s">
        <v>1316</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1" t="s">
        <v>73</v>
      </c>
      <c r="B20" s="25" t="s">
        <v>70</v>
      </c>
      <c r="C20" s="373" t="s">
        <v>72</v>
      </c>
      <c r="D20" s="374"/>
      <c r="E20" s="374"/>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1" t="s">
        <v>73</v>
      </c>
      <c r="B21" s="25" t="s">
        <v>71</v>
      </c>
      <c r="C21" s="373" t="s">
        <v>1317</v>
      </c>
      <c r="D21" s="374" t="s">
        <v>1318</v>
      </c>
      <c r="E21" s="374" t="s">
        <v>1314</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1" t="s">
        <v>73</v>
      </c>
      <c r="B22" s="25" t="s">
        <v>71</v>
      </c>
      <c r="C22" s="373" t="s">
        <v>1319</v>
      </c>
      <c r="D22" s="374" t="s">
        <v>1320</v>
      </c>
      <c r="E22" s="374" t="s">
        <v>1314</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1" t="s">
        <v>73</v>
      </c>
      <c r="B23" s="25" t="s">
        <v>71</v>
      </c>
      <c r="C23" s="373" t="s">
        <v>1319</v>
      </c>
      <c r="D23" s="374" t="s">
        <v>1321</v>
      </c>
      <c r="E23" s="374" t="s">
        <v>1322</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1" t="s">
        <v>73</v>
      </c>
      <c r="B24" s="25" t="s">
        <v>7</v>
      </c>
      <c r="C24" s="373" t="s">
        <v>1323</v>
      </c>
      <c r="D24" s="374" t="s">
        <v>1324</v>
      </c>
      <c r="E24" s="374" t="s">
        <v>1322</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1"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1"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38"/>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39"/>
      <c r="B28" s="22"/>
      <c r="C28" s="603" t="s">
        <v>64</v>
      </c>
      <c r="D28" s="604"/>
      <c r="E28" s="605"/>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1"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1"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1"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1"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1"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1"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1"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1"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1"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38"/>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39"/>
      <c r="B39" s="22"/>
      <c r="C39" s="603" t="s">
        <v>64</v>
      </c>
      <c r="D39" s="604"/>
      <c r="E39" s="605"/>
      <c r="F39" s="30"/>
      <c r="G39" s="18"/>
      <c r="H39" s="18"/>
      <c r="I39" s="18"/>
      <c r="J39" s="19"/>
      <c r="K39" s="19"/>
      <c r="L39" s="19"/>
      <c r="M39" s="19"/>
      <c r="N39" s="19"/>
      <c r="O39" s="19"/>
      <c r="P39" s="19"/>
      <c r="Q39" s="19"/>
      <c r="R39" s="19"/>
      <c r="S39" s="19"/>
      <c r="T39" s="19"/>
      <c r="U39" s="19"/>
      <c r="V39" s="19"/>
      <c r="W39" s="19"/>
      <c r="X39" s="19"/>
      <c r="Y39" s="19"/>
      <c r="Z39" s="19"/>
    </row>
    <row r="40" spans="1:26" ht="30">
      <c r="A40" s="341" t="s">
        <v>75</v>
      </c>
      <c r="B40" s="375" t="s">
        <v>70</v>
      </c>
      <c r="C40" s="376" t="s">
        <v>1325</v>
      </c>
      <c r="D40" s="377" t="s">
        <v>1326</v>
      </c>
      <c r="E40" s="377" t="s">
        <v>1314</v>
      </c>
      <c r="F40" s="30"/>
      <c r="G40" s="18"/>
      <c r="H40" s="18"/>
      <c r="I40" s="18"/>
      <c r="J40" s="19"/>
      <c r="K40" s="19"/>
      <c r="L40" s="19"/>
      <c r="M40" s="19"/>
      <c r="N40" s="19"/>
      <c r="O40" s="19"/>
      <c r="P40" s="19"/>
      <c r="Q40" s="19"/>
      <c r="R40" s="19"/>
      <c r="S40" s="19"/>
      <c r="T40" s="19"/>
      <c r="U40" s="19"/>
      <c r="V40" s="19"/>
      <c r="W40" s="19"/>
      <c r="X40" s="19"/>
      <c r="Y40" s="19"/>
      <c r="Z40" s="19"/>
    </row>
    <row r="41" spans="1:26" ht="30">
      <c r="A41" s="341" t="s">
        <v>75</v>
      </c>
      <c r="B41" s="375" t="s">
        <v>70</v>
      </c>
      <c r="C41" s="376" t="s">
        <v>1327</v>
      </c>
      <c r="D41" s="377" t="s">
        <v>1328</v>
      </c>
      <c r="E41" s="377" t="s">
        <v>1314</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1" t="s">
        <v>75</v>
      </c>
      <c r="B42" s="375" t="s">
        <v>70</v>
      </c>
      <c r="C42" s="376" t="s">
        <v>1329</v>
      </c>
      <c r="D42" s="377" t="s">
        <v>1330</v>
      </c>
      <c r="E42" s="377" t="s">
        <v>1314</v>
      </c>
      <c r="F42" s="30"/>
      <c r="G42" s="18"/>
      <c r="H42" s="18"/>
      <c r="I42" s="18"/>
      <c r="J42" s="19"/>
      <c r="K42" s="19"/>
      <c r="L42" s="19"/>
      <c r="M42" s="19"/>
      <c r="N42" s="19"/>
      <c r="O42" s="19"/>
      <c r="P42" s="19"/>
      <c r="Q42" s="19"/>
      <c r="R42" s="19"/>
      <c r="S42" s="19"/>
      <c r="T42" s="19"/>
      <c r="U42" s="19"/>
      <c r="V42" s="19"/>
      <c r="W42" s="19"/>
      <c r="X42" s="19"/>
      <c r="Y42" s="19"/>
      <c r="Z42" s="19"/>
    </row>
    <row r="43" spans="1:26" ht="30">
      <c r="A43" s="341" t="s">
        <v>75</v>
      </c>
      <c r="B43" s="375" t="s">
        <v>71</v>
      </c>
      <c r="C43" s="376" t="s">
        <v>1331</v>
      </c>
      <c r="D43" s="377" t="s">
        <v>1332</v>
      </c>
      <c r="E43" s="377" t="s">
        <v>1333</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1" t="s">
        <v>75</v>
      </c>
      <c r="B44" s="375" t="s">
        <v>71</v>
      </c>
      <c r="C44" s="376" t="s">
        <v>1334</v>
      </c>
      <c r="D44" s="377" t="s">
        <v>1335</v>
      </c>
      <c r="E44" s="377" t="s">
        <v>1333</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1" t="s">
        <v>75</v>
      </c>
      <c r="B45" s="375" t="s">
        <v>71</v>
      </c>
      <c r="C45" s="376" t="s">
        <v>1336</v>
      </c>
      <c r="D45" s="377" t="s">
        <v>1337</v>
      </c>
      <c r="E45" s="377" t="s">
        <v>1333</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1" t="s">
        <v>75</v>
      </c>
      <c r="B46" s="375" t="s">
        <v>71</v>
      </c>
      <c r="C46" s="376" t="s">
        <v>1338</v>
      </c>
      <c r="D46" s="377" t="s">
        <v>1339</v>
      </c>
      <c r="E46" s="377" t="s">
        <v>1333</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1"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1"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38"/>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39"/>
      <c r="B50" s="22"/>
      <c r="C50" s="603" t="s">
        <v>64</v>
      </c>
      <c r="D50" s="604"/>
      <c r="E50" s="605"/>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1"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1"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1"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1"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1"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1"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1"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1"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1"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38"/>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39"/>
      <c r="B61" s="22"/>
      <c r="C61" s="603" t="s">
        <v>64</v>
      </c>
      <c r="D61" s="604"/>
      <c r="E61" s="605"/>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1"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1"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1"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1"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1"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1"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1"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1"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1"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38"/>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39"/>
      <c r="B72" s="22"/>
      <c r="C72" s="603" t="s">
        <v>64</v>
      </c>
      <c r="D72" s="604"/>
      <c r="E72" s="605"/>
      <c r="F72" s="30"/>
      <c r="G72" s="18"/>
      <c r="H72" s="18"/>
      <c r="I72" s="18"/>
      <c r="J72" s="19"/>
      <c r="K72" s="19"/>
      <c r="L72" s="19"/>
      <c r="M72" s="19"/>
      <c r="N72" s="19"/>
      <c r="O72" s="19"/>
      <c r="P72" s="19"/>
      <c r="Q72" s="19"/>
      <c r="R72" s="19"/>
      <c r="S72" s="19"/>
      <c r="T72" s="19"/>
      <c r="U72" s="19"/>
      <c r="V72" s="19"/>
      <c r="W72" s="19"/>
      <c r="X72" s="19"/>
      <c r="Y72" s="19"/>
      <c r="Z72" s="19"/>
    </row>
    <row r="73" spans="1:26" ht="30">
      <c r="A73" s="341" t="s">
        <v>79</v>
      </c>
      <c r="B73" s="382" t="s">
        <v>70</v>
      </c>
      <c r="C73" s="383" t="s">
        <v>1325</v>
      </c>
      <c r="D73" s="384" t="s">
        <v>1393</v>
      </c>
      <c r="E73" s="385" t="s">
        <v>1394</v>
      </c>
      <c r="F73" s="30"/>
      <c r="G73" s="18"/>
      <c r="H73" s="18"/>
      <c r="I73" s="18"/>
      <c r="J73" s="19"/>
      <c r="K73" s="19"/>
      <c r="L73" s="19"/>
      <c r="M73" s="19"/>
      <c r="N73" s="19"/>
      <c r="O73" s="19"/>
      <c r="P73" s="19"/>
      <c r="Q73" s="19"/>
      <c r="R73" s="19"/>
      <c r="S73" s="19"/>
      <c r="T73" s="19"/>
      <c r="U73" s="19"/>
      <c r="V73" s="19"/>
      <c r="W73" s="19"/>
      <c r="X73" s="19"/>
      <c r="Y73" s="19"/>
      <c r="Z73" s="19"/>
    </row>
    <row r="74" spans="1:26" ht="30">
      <c r="A74" s="341" t="s">
        <v>79</v>
      </c>
      <c r="B74" s="382" t="s">
        <v>70</v>
      </c>
      <c r="C74" s="383" t="s">
        <v>1325</v>
      </c>
      <c r="D74" s="384" t="s">
        <v>1395</v>
      </c>
      <c r="E74" s="385" t="s">
        <v>1394</v>
      </c>
      <c r="F74" s="30"/>
      <c r="G74" s="18"/>
      <c r="H74" s="18"/>
      <c r="I74" s="18"/>
      <c r="J74" s="19"/>
      <c r="K74" s="19"/>
      <c r="L74" s="19"/>
      <c r="M74" s="19"/>
      <c r="N74" s="19"/>
      <c r="O74" s="19"/>
      <c r="P74" s="19"/>
      <c r="Q74" s="19"/>
      <c r="R74" s="19"/>
      <c r="S74" s="19"/>
      <c r="T74" s="19"/>
      <c r="U74" s="19"/>
      <c r="V74" s="19"/>
      <c r="W74" s="19"/>
      <c r="X74" s="19"/>
      <c r="Y74" s="19"/>
      <c r="Z74" s="19"/>
    </row>
    <row r="75" spans="1:26" ht="30">
      <c r="A75" s="341" t="s">
        <v>79</v>
      </c>
      <c r="B75" s="382" t="s">
        <v>70</v>
      </c>
      <c r="C75" s="383" t="s">
        <v>72</v>
      </c>
      <c r="D75" s="384" t="s">
        <v>1396</v>
      </c>
      <c r="E75" s="385" t="s">
        <v>1394</v>
      </c>
      <c r="F75" s="30"/>
      <c r="G75" s="18"/>
      <c r="H75" s="18"/>
      <c r="I75" s="18"/>
      <c r="J75" s="19"/>
      <c r="K75" s="19"/>
      <c r="L75" s="19"/>
      <c r="M75" s="19"/>
      <c r="N75" s="19"/>
      <c r="O75" s="19"/>
      <c r="P75" s="19"/>
      <c r="Q75" s="19"/>
      <c r="R75" s="19"/>
      <c r="S75" s="19"/>
      <c r="T75" s="19"/>
      <c r="U75" s="19"/>
      <c r="V75" s="19"/>
      <c r="W75" s="19"/>
      <c r="X75" s="19"/>
      <c r="Y75" s="19"/>
      <c r="Z75" s="19"/>
    </row>
    <row r="76" spans="1:26" ht="30">
      <c r="A76" s="341" t="s">
        <v>79</v>
      </c>
      <c r="B76" s="382" t="s">
        <v>71</v>
      </c>
      <c r="C76" s="373" t="s">
        <v>1356</v>
      </c>
      <c r="D76" s="386" t="s">
        <v>1397</v>
      </c>
      <c r="E76" s="386" t="s">
        <v>1333</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1" t="s">
        <v>79</v>
      </c>
      <c r="B77" s="382" t="s">
        <v>71</v>
      </c>
      <c r="C77" s="373" t="s">
        <v>72</v>
      </c>
      <c r="D77" s="374"/>
      <c r="E77" s="374"/>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1" t="s">
        <v>79</v>
      </c>
      <c r="B78" s="382" t="s">
        <v>71</v>
      </c>
      <c r="C78" s="373" t="s">
        <v>72</v>
      </c>
      <c r="D78" s="374"/>
      <c r="E78" s="374"/>
      <c r="F78" s="30"/>
      <c r="G78" s="18"/>
      <c r="H78" s="18"/>
      <c r="I78" s="18"/>
      <c r="J78" s="19"/>
      <c r="K78" s="19"/>
      <c r="L78" s="19"/>
      <c r="M78" s="19"/>
      <c r="N78" s="19"/>
      <c r="O78" s="19"/>
      <c r="P78" s="19"/>
      <c r="Q78" s="19"/>
      <c r="R78" s="19"/>
      <c r="S78" s="19"/>
      <c r="T78" s="19"/>
      <c r="U78" s="19"/>
      <c r="V78" s="19"/>
      <c r="W78" s="19"/>
      <c r="X78" s="19"/>
      <c r="Y78" s="19"/>
      <c r="Z78" s="19"/>
    </row>
    <row r="79" spans="1:26" ht="30">
      <c r="A79" s="341" t="s">
        <v>79</v>
      </c>
      <c r="B79" s="382" t="s">
        <v>7</v>
      </c>
      <c r="C79" s="373" t="s">
        <v>1398</v>
      </c>
      <c r="D79" s="374" t="s">
        <v>1399</v>
      </c>
      <c r="E79" s="374" t="s">
        <v>1333</v>
      </c>
      <c r="F79" s="30"/>
      <c r="G79" s="18"/>
      <c r="H79" s="18"/>
      <c r="I79" s="18"/>
      <c r="J79" s="19"/>
      <c r="K79" s="19"/>
      <c r="L79" s="19"/>
      <c r="M79" s="19"/>
      <c r="N79" s="19"/>
      <c r="O79" s="19"/>
      <c r="P79" s="19"/>
      <c r="Q79" s="19"/>
      <c r="R79" s="19"/>
      <c r="S79" s="19"/>
      <c r="T79" s="19"/>
      <c r="U79" s="19"/>
      <c r="V79" s="19"/>
      <c r="W79" s="19"/>
      <c r="X79" s="19"/>
      <c r="Y79" s="19"/>
      <c r="Z79" s="19"/>
    </row>
    <row r="80" spans="1:26" ht="30">
      <c r="A80" s="341" t="s">
        <v>79</v>
      </c>
      <c r="B80" s="382" t="s">
        <v>7</v>
      </c>
      <c r="C80" s="373" t="s">
        <v>1400</v>
      </c>
      <c r="D80" s="387" t="s">
        <v>1401</v>
      </c>
      <c r="E80" s="374" t="s">
        <v>1333</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1" t="s">
        <v>79</v>
      </c>
      <c r="B81" s="382" t="s">
        <v>7</v>
      </c>
      <c r="C81" s="373" t="s">
        <v>72</v>
      </c>
      <c r="D81" s="387"/>
      <c r="E81" s="374"/>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38"/>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39"/>
      <c r="B83" s="22"/>
      <c r="C83" s="603" t="s">
        <v>64</v>
      </c>
      <c r="D83" s="604"/>
      <c r="E83" s="605"/>
      <c r="F83" s="30"/>
      <c r="G83" s="18"/>
      <c r="H83" s="18"/>
      <c r="I83" s="18"/>
      <c r="J83" s="19"/>
      <c r="K83" s="19"/>
      <c r="L83" s="19"/>
      <c r="M83" s="19"/>
      <c r="N83" s="19"/>
      <c r="O83" s="19"/>
      <c r="P83" s="19"/>
      <c r="Q83" s="19"/>
      <c r="R83" s="19"/>
      <c r="S83" s="19"/>
      <c r="T83" s="19"/>
      <c r="U83" s="19"/>
      <c r="V83" s="19"/>
      <c r="W83" s="19"/>
      <c r="X83" s="19"/>
      <c r="Y83" s="19"/>
      <c r="Z83" s="19"/>
    </row>
    <row r="84" spans="1:26" ht="30">
      <c r="A84" s="378" t="s">
        <v>80</v>
      </c>
      <c r="B84" s="375" t="s">
        <v>70</v>
      </c>
      <c r="C84" s="379" t="s">
        <v>1329</v>
      </c>
      <c r="D84" s="377" t="s">
        <v>1340</v>
      </c>
      <c r="E84" s="377" t="s">
        <v>1316</v>
      </c>
      <c r="F84" s="30"/>
      <c r="G84" s="18"/>
      <c r="H84" s="18"/>
      <c r="I84" s="18"/>
      <c r="J84" s="19"/>
      <c r="K84" s="19"/>
      <c r="L84" s="19"/>
      <c r="M84" s="19"/>
      <c r="N84" s="19"/>
      <c r="O84" s="19"/>
      <c r="P84" s="19"/>
      <c r="Q84" s="19"/>
      <c r="R84" s="19"/>
      <c r="S84" s="19"/>
      <c r="T84" s="19"/>
      <c r="U84" s="19"/>
      <c r="V84" s="19"/>
      <c r="W84" s="19"/>
      <c r="X84" s="19"/>
      <c r="Y84" s="19"/>
      <c r="Z84" s="19"/>
    </row>
    <row r="85" spans="1:26">
      <c r="A85" s="378" t="s">
        <v>80</v>
      </c>
      <c r="B85" s="375" t="s">
        <v>70</v>
      </c>
      <c r="C85" s="379" t="s">
        <v>1341</v>
      </c>
      <c r="D85" s="377" t="s">
        <v>1342</v>
      </c>
      <c r="E85" s="377" t="s">
        <v>1316</v>
      </c>
      <c r="F85" s="30"/>
      <c r="G85" s="18"/>
      <c r="H85" s="18"/>
      <c r="I85" s="18"/>
      <c r="J85" s="19"/>
      <c r="K85" s="19"/>
      <c r="L85" s="19"/>
      <c r="M85" s="19"/>
      <c r="N85" s="19"/>
      <c r="O85" s="19"/>
      <c r="P85" s="19"/>
      <c r="Q85" s="19"/>
      <c r="R85" s="19"/>
      <c r="S85" s="19"/>
      <c r="T85" s="19"/>
      <c r="U85" s="19"/>
      <c r="V85" s="19"/>
      <c r="W85" s="19"/>
      <c r="X85" s="19"/>
      <c r="Y85" s="19"/>
      <c r="Z85" s="19"/>
    </row>
    <row r="86" spans="1:26" ht="30">
      <c r="A86" s="378" t="s">
        <v>80</v>
      </c>
      <c r="B86" s="375" t="s">
        <v>70</v>
      </c>
      <c r="C86" s="379" t="s">
        <v>1325</v>
      </c>
      <c r="D86" s="377" t="s">
        <v>1343</v>
      </c>
      <c r="E86" s="377" t="s">
        <v>1314</v>
      </c>
      <c r="F86" s="30"/>
      <c r="G86" s="18"/>
      <c r="H86" s="18"/>
      <c r="I86" s="18"/>
      <c r="J86" s="19"/>
      <c r="K86" s="19"/>
      <c r="L86" s="19"/>
      <c r="M86" s="19"/>
      <c r="N86" s="19"/>
      <c r="O86" s="19"/>
      <c r="P86" s="19"/>
      <c r="Q86" s="19"/>
      <c r="R86" s="19"/>
      <c r="S86" s="19"/>
      <c r="T86" s="19"/>
      <c r="U86" s="19"/>
      <c r="V86" s="19"/>
      <c r="W86" s="19"/>
      <c r="X86" s="19"/>
      <c r="Y86" s="19"/>
      <c r="Z86" s="19"/>
    </row>
    <row r="87" spans="1:26" ht="30">
      <c r="A87" s="378" t="s">
        <v>80</v>
      </c>
      <c r="B87" s="375" t="s">
        <v>70</v>
      </c>
      <c r="C87" s="379" t="s">
        <v>1344</v>
      </c>
      <c r="D87" s="377" t="s">
        <v>1345</v>
      </c>
      <c r="E87" s="377" t="s">
        <v>1314</v>
      </c>
      <c r="F87" s="30"/>
      <c r="G87" s="18"/>
      <c r="H87" s="18"/>
      <c r="I87" s="18"/>
      <c r="J87" s="19"/>
      <c r="K87" s="19"/>
      <c r="L87" s="19"/>
      <c r="M87" s="19"/>
      <c r="N87" s="19"/>
      <c r="O87" s="19"/>
      <c r="P87" s="19"/>
      <c r="Q87" s="19"/>
      <c r="R87" s="19"/>
      <c r="S87" s="19"/>
      <c r="T87" s="19"/>
      <c r="U87" s="19"/>
      <c r="V87" s="19"/>
      <c r="W87" s="19"/>
      <c r="X87" s="19"/>
      <c r="Y87" s="19"/>
      <c r="Z87" s="19"/>
    </row>
    <row r="88" spans="1:26">
      <c r="A88" s="378" t="s">
        <v>80</v>
      </c>
      <c r="B88" s="375" t="s">
        <v>70</v>
      </c>
      <c r="C88" s="379" t="s">
        <v>1344</v>
      </c>
      <c r="D88" s="377" t="s">
        <v>1346</v>
      </c>
      <c r="E88" s="377" t="s">
        <v>1314</v>
      </c>
      <c r="F88" s="30"/>
      <c r="G88" s="18"/>
      <c r="H88" s="18"/>
      <c r="I88" s="18"/>
      <c r="J88" s="19"/>
      <c r="K88" s="19"/>
      <c r="L88" s="19"/>
      <c r="M88" s="19"/>
      <c r="N88" s="19"/>
      <c r="O88" s="19"/>
      <c r="P88" s="19"/>
      <c r="Q88" s="19"/>
      <c r="R88" s="19"/>
      <c r="S88" s="19"/>
      <c r="T88" s="19"/>
      <c r="U88" s="19"/>
      <c r="V88" s="19"/>
      <c r="W88" s="19"/>
      <c r="X88" s="19"/>
      <c r="Y88" s="19"/>
      <c r="Z88" s="19"/>
    </row>
    <row r="89" spans="1:26" ht="30">
      <c r="A89" s="378" t="s">
        <v>80</v>
      </c>
      <c r="B89" s="375" t="s">
        <v>70</v>
      </c>
      <c r="C89" s="379" t="s">
        <v>1347</v>
      </c>
      <c r="D89" s="377" t="s">
        <v>1348</v>
      </c>
      <c r="E89" s="377" t="s">
        <v>1314</v>
      </c>
      <c r="F89" s="30"/>
      <c r="G89" s="18"/>
      <c r="H89" s="18"/>
      <c r="I89" s="18"/>
      <c r="J89" s="19"/>
      <c r="K89" s="19"/>
      <c r="L89" s="19"/>
      <c r="M89" s="19"/>
      <c r="N89" s="19"/>
      <c r="O89" s="19"/>
      <c r="P89" s="19"/>
      <c r="Q89" s="19"/>
      <c r="R89" s="19"/>
      <c r="S89" s="19"/>
      <c r="T89" s="19"/>
      <c r="U89" s="19"/>
      <c r="V89" s="19"/>
      <c r="W89" s="19"/>
      <c r="X89" s="19"/>
      <c r="Y89" s="19"/>
      <c r="Z89" s="19"/>
    </row>
    <row r="90" spans="1:26" ht="30">
      <c r="A90" s="378" t="s">
        <v>80</v>
      </c>
      <c r="B90" s="375" t="s">
        <v>71</v>
      </c>
      <c r="C90" s="379" t="s">
        <v>1349</v>
      </c>
      <c r="D90" s="377" t="s">
        <v>1350</v>
      </c>
      <c r="E90" s="377" t="s">
        <v>1333</v>
      </c>
      <c r="F90" s="30"/>
      <c r="G90" s="18"/>
      <c r="H90" s="18"/>
      <c r="I90" s="18"/>
      <c r="J90" s="19"/>
      <c r="K90" s="19"/>
      <c r="L90" s="19"/>
      <c r="M90" s="19"/>
      <c r="N90" s="19"/>
      <c r="O90" s="19"/>
      <c r="P90" s="19"/>
      <c r="Q90" s="19"/>
      <c r="R90" s="19"/>
      <c r="S90" s="19"/>
      <c r="T90" s="19"/>
      <c r="U90" s="19"/>
      <c r="V90" s="19"/>
      <c r="W90" s="19"/>
      <c r="X90" s="19"/>
      <c r="Y90" s="19"/>
      <c r="Z90" s="19"/>
    </row>
    <row r="91" spans="1:26">
      <c r="A91" s="378" t="s">
        <v>80</v>
      </c>
      <c r="B91" s="375" t="s">
        <v>71</v>
      </c>
      <c r="C91" s="379" t="s">
        <v>1351</v>
      </c>
      <c r="D91" s="377" t="s">
        <v>1352</v>
      </c>
      <c r="E91" s="377" t="s">
        <v>1333</v>
      </c>
      <c r="F91" s="30"/>
      <c r="G91" s="18"/>
      <c r="H91" s="18"/>
      <c r="I91" s="18"/>
      <c r="J91" s="19"/>
      <c r="K91" s="19"/>
      <c r="L91" s="19"/>
      <c r="M91" s="19"/>
      <c r="N91" s="19"/>
      <c r="O91" s="19"/>
      <c r="P91" s="19"/>
      <c r="Q91" s="19"/>
      <c r="R91" s="19"/>
      <c r="S91" s="19"/>
      <c r="T91" s="19"/>
      <c r="U91" s="19"/>
      <c r="V91" s="19"/>
      <c r="W91" s="19"/>
      <c r="X91" s="19"/>
      <c r="Y91" s="19"/>
      <c r="Z91" s="19"/>
    </row>
    <row r="92" spans="1:26" ht="30">
      <c r="A92" s="378" t="s">
        <v>80</v>
      </c>
      <c r="B92" s="375" t="s">
        <v>71</v>
      </c>
      <c r="C92" s="379" t="s">
        <v>1351</v>
      </c>
      <c r="D92" s="377" t="s">
        <v>1353</v>
      </c>
      <c r="E92" s="377" t="s">
        <v>1333</v>
      </c>
      <c r="F92" s="30"/>
      <c r="G92" s="18"/>
      <c r="H92" s="18"/>
      <c r="I92" s="18"/>
      <c r="J92" s="19"/>
      <c r="K92" s="19"/>
      <c r="L92" s="19"/>
      <c r="M92" s="19"/>
      <c r="N92" s="19"/>
      <c r="O92" s="19"/>
      <c r="P92" s="19"/>
      <c r="Q92" s="19"/>
      <c r="R92" s="19"/>
      <c r="S92" s="19"/>
      <c r="T92" s="19"/>
      <c r="U92" s="19"/>
      <c r="V92" s="19"/>
      <c r="W92" s="19"/>
      <c r="X92" s="19"/>
      <c r="Y92" s="19"/>
      <c r="Z92" s="19"/>
    </row>
    <row r="93" spans="1:26" ht="30">
      <c r="A93" s="378" t="s">
        <v>80</v>
      </c>
      <c r="B93" s="375" t="s">
        <v>71</v>
      </c>
      <c r="C93" s="379" t="s">
        <v>1336</v>
      </c>
      <c r="D93" s="377" t="s">
        <v>1354</v>
      </c>
      <c r="E93" s="377" t="s">
        <v>1333</v>
      </c>
      <c r="F93" s="30"/>
      <c r="G93" s="18"/>
      <c r="H93" s="18"/>
      <c r="I93" s="18"/>
      <c r="J93" s="19"/>
      <c r="K93" s="19"/>
      <c r="L93" s="19"/>
      <c r="M93" s="19"/>
      <c r="N93" s="19"/>
      <c r="O93" s="19"/>
      <c r="P93" s="19"/>
      <c r="Q93" s="19"/>
      <c r="R93" s="19"/>
      <c r="S93" s="19"/>
      <c r="T93" s="19"/>
      <c r="U93" s="19"/>
      <c r="V93" s="19"/>
      <c r="W93" s="19"/>
      <c r="X93" s="19"/>
      <c r="Y93" s="19"/>
      <c r="Z93" s="19"/>
    </row>
    <row r="94" spans="1:26" ht="30">
      <c r="A94" s="378" t="s">
        <v>80</v>
      </c>
      <c r="B94" s="375" t="s">
        <v>71</v>
      </c>
      <c r="C94" s="379" t="s">
        <v>1336</v>
      </c>
      <c r="D94" s="377" t="s">
        <v>1355</v>
      </c>
      <c r="E94" s="377" t="s">
        <v>1333</v>
      </c>
      <c r="F94" s="30"/>
      <c r="G94" s="18"/>
      <c r="H94" s="18"/>
      <c r="I94" s="18"/>
      <c r="J94" s="19"/>
      <c r="K94" s="19"/>
      <c r="L94" s="19"/>
      <c r="M94" s="19"/>
      <c r="N94" s="19"/>
      <c r="O94" s="19"/>
      <c r="P94" s="19"/>
      <c r="Q94" s="19"/>
      <c r="R94" s="19"/>
      <c r="S94" s="19"/>
      <c r="T94" s="19"/>
      <c r="U94" s="19"/>
      <c r="V94" s="19"/>
      <c r="W94" s="19"/>
      <c r="X94" s="19"/>
      <c r="Y94" s="19"/>
      <c r="Z94" s="19"/>
    </row>
    <row r="95" spans="1:26">
      <c r="A95" s="378" t="s">
        <v>80</v>
      </c>
      <c r="B95" s="375" t="s">
        <v>71</v>
      </c>
      <c r="C95" s="379" t="s">
        <v>1356</v>
      </c>
      <c r="D95" s="377" t="s">
        <v>1357</v>
      </c>
      <c r="E95" s="377" t="s">
        <v>1333</v>
      </c>
      <c r="F95" s="30"/>
      <c r="G95" s="18"/>
      <c r="H95" s="18"/>
      <c r="I95" s="18"/>
      <c r="J95" s="19"/>
      <c r="K95" s="19"/>
      <c r="L95" s="19"/>
      <c r="M95" s="19"/>
      <c r="N95" s="19"/>
      <c r="O95" s="19"/>
      <c r="P95" s="19"/>
      <c r="Q95" s="19"/>
      <c r="R95" s="19"/>
      <c r="S95" s="19"/>
      <c r="T95" s="19"/>
      <c r="U95" s="19"/>
      <c r="V95" s="19"/>
      <c r="W95" s="19"/>
      <c r="X95" s="19"/>
      <c r="Y95" s="19"/>
      <c r="Z95" s="19"/>
    </row>
    <row r="96" spans="1:26" ht="30">
      <c r="A96" s="378" t="s">
        <v>80</v>
      </c>
      <c r="B96" s="375" t="s">
        <v>7</v>
      </c>
      <c r="C96" s="376" t="s">
        <v>1358</v>
      </c>
      <c r="D96" s="380" t="s">
        <v>1359</v>
      </c>
      <c r="E96" s="380" t="s">
        <v>1333</v>
      </c>
      <c r="F96" s="30"/>
      <c r="G96" s="18"/>
      <c r="H96" s="18"/>
      <c r="I96" s="18"/>
      <c r="J96" s="19"/>
      <c r="K96" s="19"/>
      <c r="L96" s="19"/>
      <c r="M96" s="19"/>
      <c r="N96" s="19"/>
      <c r="O96" s="19"/>
      <c r="P96" s="19"/>
      <c r="Q96" s="19"/>
      <c r="R96" s="19"/>
      <c r="S96" s="19"/>
      <c r="T96" s="19"/>
      <c r="U96" s="19"/>
      <c r="V96" s="19"/>
      <c r="W96" s="19"/>
      <c r="X96" s="19"/>
      <c r="Y96" s="19"/>
      <c r="Z96" s="19"/>
    </row>
    <row r="97" spans="1:26" ht="30">
      <c r="A97" s="378" t="s">
        <v>80</v>
      </c>
      <c r="B97" s="375" t="s">
        <v>7</v>
      </c>
      <c r="C97" s="376" t="s">
        <v>1358</v>
      </c>
      <c r="D97" s="381" t="s">
        <v>1360</v>
      </c>
      <c r="E97" s="380" t="s">
        <v>1333</v>
      </c>
      <c r="F97" s="30"/>
      <c r="G97" s="18"/>
      <c r="H97" s="18"/>
      <c r="I97" s="18"/>
      <c r="J97" s="19"/>
      <c r="K97" s="19"/>
      <c r="L97" s="19"/>
      <c r="M97" s="19"/>
      <c r="N97" s="19"/>
      <c r="O97" s="19"/>
      <c r="P97" s="19"/>
      <c r="Q97" s="19"/>
      <c r="R97" s="19"/>
      <c r="S97" s="19"/>
      <c r="T97" s="19"/>
      <c r="U97" s="19"/>
      <c r="V97" s="19"/>
      <c r="W97" s="19"/>
      <c r="X97" s="19"/>
      <c r="Y97" s="19"/>
      <c r="Z97" s="19"/>
    </row>
    <row r="98" spans="1:26" ht="30">
      <c r="A98" s="378" t="s">
        <v>80</v>
      </c>
      <c r="B98" s="375" t="s">
        <v>7</v>
      </c>
      <c r="C98" s="376" t="s">
        <v>1358</v>
      </c>
      <c r="D98" s="380" t="s">
        <v>1361</v>
      </c>
      <c r="E98" s="380" t="s">
        <v>1333</v>
      </c>
      <c r="F98" s="30"/>
      <c r="G98" s="18"/>
      <c r="H98" s="18"/>
      <c r="I98" s="18"/>
      <c r="J98" s="19"/>
      <c r="K98" s="19"/>
      <c r="L98" s="19"/>
      <c r="M98" s="19"/>
      <c r="N98" s="19"/>
      <c r="O98" s="19"/>
      <c r="P98" s="19"/>
      <c r="Q98" s="19"/>
      <c r="R98" s="19"/>
      <c r="S98" s="19"/>
      <c r="T98" s="19"/>
      <c r="U98" s="19"/>
      <c r="V98" s="19"/>
      <c r="W98" s="19"/>
      <c r="X98" s="19"/>
      <c r="Y98" s="19"/>
      <c r="Z98" s="19"/>
    </row>
    <row r="99" spans="1:26" ht="30">
      <c r="A99" s="378" t="s">
        <v>80</v>
      </c>
      <c r="B99" s="375" t="s">
        <v>7</v>
      </c>
      <c r="C99" s="376" t="s">
        <v>1358</v>
      </c>
      <c r="D99" s="380" t="s">
        <v>1362</v>
      </c>
      <c r="E99" s="380" t="s">
        <v>1333</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38"/>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39"/>
      <c r="B101" s="22"/>
      <c r="C101" s="603" t="s">
        <v>64</v>
      </c>
      <c r="D101" s="604"/>
      <c r="E101" s="605"/>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1" t="s">
        <v>81</v>
      </c>
      <c r="B102" s="375" t="s">
        <v>70</v>
      </c>
      <c r="C102" s="379" t="s">
        <v>1329</v>
      </c>
      <c r="D102" s="377" t="s">
        <v>1363</v>
      </c>
      <c r="E102" s="377" t="s">
        <v>1322</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1" t="s">
        <v>81</v>
      </c>
      <c r="B103" s="375" t="s">
        <v>70</v>
      </c>
      <c r="C103" s="379" t="s">
        <v>1327</v>
      </c>
      <c r="D103" s="377" t="s">
        <v>1419</v>
      </c>
      <c r="E103" s="377" t="s">
        <v>1367</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1" t="s">
        <v>81</v>
      </c>
      <c r="B104" s="375" t="s">
        <v>70</v>
      </c>
      <c r="C104" s="379" t="s">
        <v>1325</v>
      </c>
      <c r="D104" s="377" t="s">
        <v>1420</v>
      </c>
      <c r="E104" s="377" t="s">
        <v>1322</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1" t="s">
        <v>81</v>
      </c>
      <c r="B105" s="375" t="s">
        <v>71</v>
      </c>
      <c r="C105" s="379" t="s">
        <v>1336</v>
      </c>
      <c r="D105" s="377" t="s">
        <v>1421</v>
      </c>
      <c r="E105" s="377" t="s">
        <v>1322</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1" t="s">
        <v>81</v>
      </c>
      <c r="B106" s="375" t="s">
        <v>71</v>
      </c>
      <c r="C106" s="379" t="s">
        <v>1338</v>
      </c>
      <c r="D106" s="377" t="s">
        <v>1422</v>
      </c>
      <c r="E106" s="377" t="s">
        <v>1316</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1" t="s">
        <v>81</v>
      </c>
      <c r="B107" s="375" t="s">
        <v>71</v>
      </c>
      <c r="C107" s="379" t="s">
        <v>1334</v>
      </c>
      <c r="D107" s="377" t="s">
        <v>1423</v>
      </c>
      <c r="E107" s="377" t="s">
        <v>1322</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1" t="s">
        <v>81</v>
      </c>
      <c r="B108" s="375" t="s">
        <v>7</v>
      </c>
      <c r="C108" s="379" t="s">
        <v>1424</v>
      </c>
      <c r="D108" s="377" t="s">
        <v>1425</v>
      </c>
      <c r="E108" s="377" t="s">
        <v>1322</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1" t="s">
        <v>81</v>
      </c>
      <c r="B109" s="375" t="s">
        <v>7</v>
      </c>
      <c r="C109" s="379" t="s">
        <v>1424</v>
      </c>
      <c r="D109" s="377" t="s">
        <v>1426</v>
      </c>
      <c r="E109" s="377" t="s">
        <v>1322</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1" t="s">
        <v>81</v>
      </c>
      <c r="B110" s="375" t="s">
        <v>7</v>
      </c>
      <c r="C110" s="379" t="s">
        <v>1380</v>
      </c>
      <c r="D110" s="377" t="s">
        <v>1427</v>
      </c>
      <c r="E110" s="377" t="s">
        <v>1316</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38"/>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39"/>
      <c r="B112" s="22"/>
      <c r="C112" s="603" t="s">
        <v>64</v>
      </c>
      <c r="D112" s="604"/>
      <c r="E112" s="605"/>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1" t="s">
        <v>82</v>
      </c>
      <c r="B113" s="375" t="s">
        <v>70</v>
      </c>
      <c r="C113" s="379" t="s">
        <v>1325</v>
      </c>
      <c r="D113" s="377" t="s">
        <v>1326</v>
      </c>
      <c r="E113" s="377" t="s">
        <v>1314</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1" t="s">
        <v>82</v>
      </c>
      <c r="B114" s="375" t="s">
        <v>70</v>
      </c>
      <c r="C114" s="379" t="s">
        <v>1327</v>
      </c>
      <c r="D114" s="377" t="s">
        <v>1409</v>
      </c>
      <c r="E114" s="377" t="s">
        <v>1314</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1" t="s">
        <v>82</v>
      </c>
      <c r="B115" s="375" t="s">
        <v>70</v>
      </c>
      <c r="C115" s="379" t="s">
        <v>1341</v>
      </c>
      <c r="D115" s="377" t="s">
        <v>1410</v>
      </c>
      <c r="E115" s="377" t="s">
        <v>1314</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1" t="s">
        <v>82</v>
      </c>
      <c r="B116" s="375" t="s">
        <v>70</v>
      </c>
      <c r="C116" s="379" t="s">
        <v>1411</v>
      </c>
      <c r="D116" s="377" t="s">
        <v>1412</v>
      </c>
      <c r="E116" s="377" t="s">
        <v>1314</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1" t="s">
        <v>82</v>
      </c>
      <c r="B117" s="375" t="s">
        <v>70</v>
      </c>
      <c r="C117" s="379" t="s">
        <v>1329</v>
      </c>
      <c r="D117" s="377" t="s">
        <v>1387</v>
      </c>
      <c r="E117" s="377" t="s">
        <v>1314</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1" t="s">
        <v>82</v>
      </c>
      <c r="B118" s="375" t="s">
        <v>71</v>
      </c>
      <c r="C118" s="379" t="s">
        <v>1371</v>
      </c>
      <c r="D118" s="377" t="s">
        <v>1413</v>
      </c>
      <c r="E118" s="377" t="s">
        <v>1333</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1" t="s">
        <v>82</v>
      </c>
      <c r="B119" s="375" t="s">
        <v>71</v>
      </c>
      <c r="C119" s="379" t="s">
        <v>1334</v>
      </c>
      <c r="D119" s="377" t="s">
        <v>1414</v>
      </c>
      <c r="E119" s="377" t="s">
        <v>1333</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1" t="s">
        <v>82</v>
      </c>
      <c r="B120" s="375" t="s">
        <v>71</v>
      </c>
      <c r="C120" s="379" t="s">
        <v>1336</v>
      </c>
      <c r="D120" s="377" t="s">
        <v>1415</v>
      </c>
      <c r="E120" s="377" t="s">
        <v>1333</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1" t="s">
        <v>82</v>
      </c>
      <c r="B121" s="375" t="s">
        <v>71</v>
      </c>
      <c r="C121" s="379" t="s">
        <v>1374</v>
      </c>
      <c r="D121" s="377" t="s">
        <v>1416</v>
      </c>
      <c r="E121" s="377" t="s">
        <v>1333</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1" t="s">
        <v>82</v>
      </c>
      <c r="B122" s="375" t="s">
        <v>71</v>
      </c>
      <c r="C122" s="379" t="s">
        <v>1331</v>
      </c>
      <c r="D122" s="377" t="s">
        <v>1417</v>
      </c>
      <c r="E122" s="377" t="s">
        <v>1333</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1" t="s">
        <v>82</v>
      </c>
      <c r="B123" s="375" t="s">
        <v>71</v>
      </c>
      <c r="C123" s="379" t="s">
        <v>1338</v>
      </c>
      <c r="D123" s="377" t="s">
        <v>1418</v>
      </c>
      <c r="E123" s="377" t="s">
        <v>1333</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1" t="s">
        <v>82</v>
      </c>
      <c r="B124" s="375" t="s">
        <v>7</v>
      </c>
      <c r="C124" s="379" t="s">
        <v>72</v>
      </c>
      <c r="D124" s="377"/>
      <c r="E124" s="377"/>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1" t="s">
        <v>82</v>
      </c>
      <c r="B125" s="375" t="s">
        <v>7</v>
      </c>
      <c r="C125" s="379" t="s">
        <v>72</v>
      </c>
      <c r="D125" s="380"/>
      <c r="E125" s="377"/>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1" t="s">
        <v>82</v>
      </c>
      <c r="B126" s="375" t="s">
        <v>7</v>
      </c>
      <c r="C126" s="379" t="s">
        <v>72</v>
      </c>
      <c r="D126" s="380"/>
      <c r="E126" s="377"/>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38"/>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39"/>
      <c r="B128" s="22"/>
      <c r="C128" s="603" t="s">
        <v>64</v>
      </c>
      <c r="D128" s="604"/>
      <c r="E128" s="605"/>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78" t="s">
        <v>83</v>
      </c>
      <c r="B129" s="375" t="s">
        <v>70</v>
      </c>
      <c r="C129" s="377" t="s">
        <v>1329</v>
      </c>
      <c r="D129" s="377" t="s">
        <v>1363</v>
      </c>
      <c r="E129" s="377" t="s">
        <v>1322</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78" t="s">
        <v>83</v>
      </c>
      <c r="B130" s="375" t="s">
        <v>70</v>
      </c>
      <c r="C130" s="377" t="s">
        <v>1329</v>
      </c>
      <c r="D130" s="377" t="s">
        <v>1364</v>
      </c>
      <c r="E130" s="377" t="s">
        <v>1365</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78" t="s">
        <v>83</v>
      </c>
      <c r="B131" s="375" t="s">
        <v>70</v>
      </c>
      <c r="C131" s="377" t="s">
        <v>1327</v>
      </c>
      <c r="D131" s="377" t="s">
        <v>1366</v>
      </c>
      <c r="E131" s="377" t="s">
        <v>1367</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78" t="s">
        <v>83</v>
      </c>
      <c r="B132" s="375" t="s">
        <v>70</v>
      </c>
      <c r="C132" s="377" t="s">
        <v>1344</v>
      </c>
      <c r="D132" s="377" t="s">
        <v>1368</v>
      </c>
      <c r="E132" s="377" t="s">
        <v>1369</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78" t="s">
        <v>83</v>
      </c>
      <c r="B133" s="375" t="s">
        <v>70</v>
      </c>
      <c r="C133" s="377" t="s">
        <v>1325</v>
      </c>
      <c r="D133" s="377" t="s">
        <v>1370</v>
      </c>
      <c r="E133" s="377" t="s">
        <v>1322</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78" t="s">
        <v>83</v>
      </c>
      <c r="B134" s="375" t="s">
        <v>71</v>
      </c>
      <c r="C134" s="376" t="s">
        <v>1371</v>
      </c>
      <c r="D134" s="377" t="s">
        <v>1372</v>
      </c>
      <c r="E134" s="377" t="s">
        <v>1367</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78" t="s">
        <v>83</v>
      </c>
      <c r="B135" s="375" t="s">
        <v>71</v>
      </c>
      <c r="C135" s="376" t="s">
        <v>1334</v>
      </c>
      <c r="D135" s="377" t="s">
        <v>1373</v>
      </c>
      <c r="E135" s="377" t="s">
        <v>1322</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78" t="s">
        <v>83</v>
      </c>
      <c r="B136" s="375" t="s">
        <v>71</v>
      </c>
      <c r="C136" s="376" t="s">
        <v>1374</v>
      </c>
      <c r="D136" s="377" t="s">
        <v>1375</v>
      </c>
      <c r="E136" s="377" t="s">
        <v>1376</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78" t="s">
        <v>83</v>
      </c>
      <c r="B137" s="375" t="s">
        <v>71</v>
      </c>
      <c r="C137" s="376" t="s">
        <v>1336</v>
      </c>
      <c r="D137" s="377" t="s">
        <v>1377</v>
      </c>
      <c r="E137" s="377" t="s">
        <v>1365</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78" t="s">
        <v>83</v>
      </c>
      <c r="B138" s="375" t="s">
        <v>7</v>
      </c>
      <c r="C138" s="377" t="s">
        <v>1378</v>
      </c>
      <c r="D138" s="377" t="s">
        <v>1379</v>
      </c>
      <c r="E138" s="377" t="s">
        <v>1367</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78" t="s">
        <v>83</v>
      </c>
      <c r="B139" s="375" t="s">
        <v>7</v>
      </c>
      <c r="C139" s="377" t="s">
        <v>1380</v>
      </c>
      <c r="D139" s="377" t="s">
        <v>1381</v>
      </c>
      <c r="E139" s="377" t="s">
        <v>1365</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78" t="s">
        <v>83</v>
      </c>
      <c r="B140" s="375" t="s">
        <v>7</v>
      </c>
      <c r="C140" s="377" t="s">
        <v>84</v>
      </c>
      <c r="D140" s="377" t="s">
        <v>1382</v>
      </c>
      <c r="E140" s="377" t="s">
        <v>1367</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78" t="s">
        <v>83</v>
      </c>
      <c r="B141" s="375" t="s">
        <v>7</v>
      </c>
      <c r="C141" s="377" t="s">
        <v>1383</v>
      </c>
      <c r="D141" s="377" t="s">
        <v>1384</v>
      </c>
      <c r="E141" s="377" t="s">
        <v>1322</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38"/>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39"/>
      <c r="B143" s="22"/>
      <c r="C143" s="603" t="s">
        <v>64</v>
      </c>
      <c r="D143" s="604"/>
      <c r="E143" s="605"/>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68" t="s">
        <v>85</v>
      </c>
      <c r="B144" s="469" t="s">
        <v>70</v>
      </c>
      <c r="C144" s="470" t="s">
        <v>1329</v>
      </c>
      <c r="D144" s="471" t="s">
        <v>1340</v>
      </c>
      <c r="E144" s="471" t="s">
        <v>1316</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68" t="s">
        <v>85</v>
      </c>
      <c r="B145" s="469" t="s">
        <v>70</v>
      </c>
      <c r="C145" s="470" t="s">
        <v>1341</v>
      </c>
      <c r="D145" s="471" t="s">
        <v>1682</v>
      </c>
      <c r="E145" s="471" t="s">
        <v>1314</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68" t="s">
        <v>85</v>
      </c>
      <c r="B146" s="469" t="s">
        <v>70</v>
      </c>
      <c r="C146" s="470" t="s">
        <v>1325</v>
      </c>
      <c r="D146" s="471" t="s">
        <v>1683</v>
      </c>
      <c r="E146" s="471" t="s">
        <v>1314</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68" t="s">
        <v>85</v>
      </c>
      <c r="B147" s="469" t="s">
        <v>70</v>
      </c>
      <c r="C147" s="470" t="s">
        <v>1344</v>
      </c>
      <c r="D147" s="471" t="s">
        <v>1684</v>
      </c>
      <c r="E147" s="471" t="s">
        <v>1314</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68" t="s">
        <v>85</v>
      </c>
      <c r="B148" s="469" t="s">
        <v>70</v>
      </c>
      <c r="C148" s="470" t="s">
        <v>1325</v>
      </c>
      <c r="D148" s="472" t="s">
        <v>1685</v>
      </c>
      <c r="E148" s="471" t="s">
        <v>1314</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68" t="s">
        <v>85</v>
      </c>
      <c r="B149" s="469" t="s">
        <v>71</v>
      </c>
      <c r="C149" s="473" t="s">
        <v>1351</v>
      </c>
      <c r="D149" s="474" t="s">
        <v>1686</v>
      </c>
      <c r="E149" s="474" t="s">
        <v>1333</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68" t="s">
        <v>85</v>
      </c>
      <c r="B150" s="469" t="s">
        <v>71</v>
      </c>
      <c r="C150" s="473" t="s">
        <v>1356</v>
      </c>
      <c r="D150" s="474" t="s">
        <v>1687</v>
      </c>
      <c r="E150" s="474" t="s">
        <v>1333</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68" t="s">
        <v>85</v>
      </c>
      <c r="B151" s="469" t="s">
        <v>71</v>
      </c>
      <c r="C151" s="473" t="s">
        <v>1351</v>
      </c>
      <c r="D151" s="474" t="s">
        <v>1688</v>
      </c>
      <c r="E151" s="474" t="s">
        <v>1333</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68" t="s">
        <v>85</v>
      </c>
      <c r="B152" s="469" t="s">
        <v>71</v>
      </c>
      <c r="C152" s="473" t="s">
        <v>1351</v>
      </c>
      <c r="D152" s="474" t="s">
        <v>1689</v>
      </c>
      <c r="E152" s="474" t="s">
        <v>1333</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68" t="s">
        <v>85</v>
      </c>
      <c r="B153" s="469" t="s">
        <v>7</v>
      </c>
      <c r="C153" s="473" t="s">
        <v>1690</v>
      </c>
      <c r="D153" s="474" t="s">
        <v>1691</v>
      </c>
      <c r="E153" s="474" t="s">
        <v>1333</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68" t="s">
        <v>85</v>
      </c>
      <c r="B154" s="469" t="s">
        <v>7</v>
      </c>
      <c r="C154" s="473" t="s">
        <v>1690</v>
      </c>
      <c r="D154" s="475" t="s">
        <v>1692</v>
      </c>
      <c r="E154" s="474" t="s">
        <v>1333</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68" t="s">
        <v>85</v>
      </c>
      <c r="B155" s="469" t="s">
        <v>7</v>
      </c>
      <c r="C155" s="473" t="s">
        <v>72</v>
      </c>
      <c r="D155" s="475"/>
      <c r="E155" s="474"/>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38"/>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39"/>
      <c r="B157" s="22"/>
      <c r="C157" s="603" t="s">
        <v>64</v>
      </c>
      <c r="D157" s="604"/>
      <c r="E157" s="605"/>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1" t="s">
        <v>86</v>
      </c>
      <c r="B158" s="375" t="s">
        <v>70</v>
      </c>
      <c r="C158" s="379" t="s">
        <v>1325</v>
      </c>
      <c r="D158" s="377" t="s">
        <v>1402</v>
      </c>
      <c r="E158" s="377" t="s">
        <v>1333</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1" t="s">
        <v>86</v>
      </c>
      <c r="B159" s="375" t="s">
        <v>70</v>
      </c>
      <c r="C159" s="379" t="s">
        <v>1329</v>
      </c>
      <c r="D159" s="377" t="s">
        <v>1403</v>
      </c>
      <c r="E159" s="377" t="s">
        <v>1316</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1" t="s">
        <v>86</v>
      </c>
      <c r="B160" s="375" t="s">
        <v>70</v>
      </c>
      <c r="C160" s="379" t="s">
        <v>72</v>
      </c>
      <c r="D160" s="377"/>
      <c r="E160" s="377"/>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1" t="s">
        <v>86</v>
      </c>
      <c r="B161" s="375" t="s">
        <v>71</v>
      </c>
      <c r="C161" s="379" t="s">
        <v>1334</v>
      </c>
      <c r="D161" s="377" t="s">
        <v>1404</v>
      </c>
      <c r="E161" s="377" t="s">
        <v>1333</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1" t="s">
        <v>86</v>
      </c>
      <c r="B162" s="375" t="s">
        <v>71</v>
      </c>
      <c r="C162" s="379" t="s">
        <v>77</v>
      </c>
      <c r="D162" s="377" t="s">
        <v>1405</v>
      </c>
      <c r="E162" s="377" t="s">
        <v>1333</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1" t="s">
        <v>86</v>
      </c>
      <c r="B163" s="375" t="s">
        <v>71</v>
      </c>
      <c r="C163" s="379" t="s">
        <v>72</v>
      </c>
      <c r="D163" s="377"/>
      <c r="E163" s="377"/>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1" t="s">
        <v>86</v>
      </c>
      <c r="B164" s="375" t="s">
        <v>7</v>
      </c>
      <c r="C164" s="379" t="s">
        <v>1390</v>
      </c>
      <c r="D164" s="377" t="s">
        <v>1406</v>
      </c>
      <c r="E164" s="377" t="s">
        <v>1314</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1" t="s">
        <v>86</v>
      </c>
      <c r="B165" s="375" t="s">
        <v>7</v>
      </c>
      <c r="C165" s="379" t="s">
        <v>1380</v>
      </c>
      <c r="D165" s="380" t="s">
        <v>1407</v>
      </c>
      <c r="E165" s="377" t="s">
        <v>1316</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30">
      <c r="A166" s="341" t="s">
        <v>86</v>
      </c>
      <c r="B166" s="375" t="s">
        <v>7</v>
      </c>
      <c r="C166" s="379" t="s">
        <v>1383</v>
      </c>
      <c r="D166" s="380" t="s">
        <v>1408</v>
      </c>
      <c r="E166" s="377" t="s">
        <v>1314</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38"/>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39"/>
      <c r="B168" s="22"/>
      <c r="C168" s="603" t="s">
        <v>64</v>
      </c>
      <c r="D168" s="604"/>
      <c r="E168" s="605"/>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1"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1"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1"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1"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1"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1"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1"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1"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1"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1"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1"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1"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1"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1"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1"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1"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38"/>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39"/>
      <c r="B186" s="22"/>
      <c r="C186" s="603" t="s">
        <v>64</v>
      </c>
      <c r="D186" s="604"/>
      <c r="E186" s="605"/>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1"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1"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1"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1"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1"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1"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38"/>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39"/>
      <c r="B194" s="22"/>
      <c r="C194" s="603" t="s">
        <v>64</v>
      </c>
      <c r="D194" s="604"/>
      <c r="E194" s="605"/>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07" t="s">
        <v>89</v>
      </c>
      <c r="B195" s="408" t="s">
        <v>70</v>
      </c>
      <c r="C195" s="409" t="s">
        <v>1439</v>
      </c>
      <c r="D195" s="410" t="s">
        <v>1440</v>
      </c>
      <c r="E195" s="410" t="s">
        <v>1365</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07" t="s">
        <v>89</v>
      </c>
      <c r="B196" s="408" t="s">
        <v>70</v>
      </c>
      <c r="C196" s="409" t="s">
        <v>1439</v>
      </c>
      <c r="D196" s="410" t="s">
        <v>1441</v>
      </c>
      <c r="E196" s="410" t="s">
        <v>1314</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07" t="s">
        <v>89</v>
      </c>
      <c r="B197" s="408" t="s">
        <v>70</v>
      </c>
      <c r="C197" s="409" t="s">
        <v>1439</v>
      </c>
      <c r="D197" s="410" t="s">
        <v>1442</v>
      </c>
      <c r="E197" s="410" t="s">
        <v>1314</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07" t="s">
        <v>89</v>
      </c>
      <c r="B198" s="408" t="s">
        <v>71</v>
      </c>
      <c r="C198" s="409" t="s">
        <v>1351</v>
      </c>
      <c r="D198" s="410" t="s">
        <v>1443</v>
      </c>
      <c r="E198" s="410" t="s">
        <v>1322</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07" t="s">
        <v>89</v>
      </c>
      <c r="B199" s="408" t="s">
        <v>71</v>
      </c>
      <c r="C199" s="409" t="s">
        <v>1336</v>
      </c>
      <c r="D199" s="410" t="s">
        <v>1444</v>
      </c>
      <c r="E199" s="410" t="s">
        <v>1322</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07" t="s">
        <v>89</v>
      </c>
      <c r="B200" s="408" t="s">
        <v>71</v>
      </c>
      <c r="C200" s="409" t="s">
        <v>1439</v>
      </c>
      <c r="D200" s="410" t="s">
        <v>1445</v>
      </c>
      <c r="E200" s="410" t="s">
        <v>1322</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07" t="s">
        <v>89</v>
      </c>
      <c r="B201" s="408" t="s">
        <v>7</v>
      </c>
      <c r="C201" s="409" t="s">
        <v>1351</v>
      </c>
      <c r="D201" s="410" t="s">
        <v>1446</v>
      </c>
      <c r="E201" s="410" t="s">
        <v>1322</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07" t="s">
        <v>89</v>
      </c>
      <c r="B202" s="408" t="s">
        <v>7</v>
      </c>
      <c r="C202" s="409" t="s">
        <v>1351</v>
      </c>
      <c r="D202" s="411" t="s">
        <v>1447</v>
      </c>
      <c r="E202" s="410" t="s">
        <v>1322</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07" t="s">
        <v>89</v>
      </c>
      <c r="B203" s="408" t="s">
        <v>7</v>
      </c>
      <c r="C203" s="409" t="s">
        <v>1351</v>
      </c>
      <c r="D203" s="411" t="s">
        <v>1448</v>
      </c>
      <c r="E203" s="410" t="s">
        <v>1322</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38"/>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38"/>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38"/>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38"/>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38"/>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38"/>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38"/>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38"/>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38"/>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38"/>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38"/>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38"/>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38"/>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38"/>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38"/>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38"/>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38"/>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38"/>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38"/>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38"/>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38"/>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38"/>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38"/>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38"/>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38"/>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38"/>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38"/>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38"/>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38"/>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38"/>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38"/>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38"/>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38"/>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38"/>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38"/>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38"/>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38"/>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38"/>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38"/>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38"/>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38"/>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38"/>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38"/>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38"/>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38"/>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38"/>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38"/>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38"/>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38"/>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38"/>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38"/>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38"/>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38"/>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38"/>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38"/>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38"/>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38"/>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38"/>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38"/>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38"/>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38"/>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38"/>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38"/>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38"/>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38"/>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38"/>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38"/>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38"/>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38"/>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38"/>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38"/>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38"/>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38"/>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38"/>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38"/>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38"/>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38"/>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38"/>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38"/>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38"/>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38"/>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38"/>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38"/>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38"/>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38"/>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38"/>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38"/>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38"/>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38"/>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38"/>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38"/>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38"/>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38"/>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38"/>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38"/>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38"/>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38"/>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38"/>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38"/>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38"/>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38"/>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38"/>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38"/>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38"/>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38"/>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38"/>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38"/>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38"/>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38"/>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38"/>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38"/>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38"/>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38"/>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38"/>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38"/>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38"/>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38"/>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38"/>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38"/>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38"/>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38"/>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38"/>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38"/>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38"/>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38"/>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38"/>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38"/>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38"/>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38"/>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38"/>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38"/>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38"/>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38"/>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38"/>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38"/>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38"/>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38"/>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38"/>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38"/>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38"/>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38"/>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38"/>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38"/>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38"/>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38"/>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38"/>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38"/>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38"/>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38"/>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38"/>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38"/>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38"/>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38"/>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38"/>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38"/>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38"/>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38"/>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38"/>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38"/>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38"/>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38"/>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38"/>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38"/>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38"/>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38"/>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38"/>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38"/>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38"/>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38"/>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38"/>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38"/>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38"/>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38"/>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38"/>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38"/>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38"/>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38"/>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38"/>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38"/>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38"/>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38"/>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38"/>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38"/>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38"/>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38"/>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38"/>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38"/>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38"/>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38"/>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38"/>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38"/>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38"/>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38"/>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38"/>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38"/>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38"/>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38"/>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38"/>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38"/>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38"/>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2"/>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2"/>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2"/>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2"/>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2"/>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2"/>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2"/>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2"/>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2"/>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2"/>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2"/>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2"/>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2"/>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2"/>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2"/>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2"/>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2"/>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2"/>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2"/>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2"/>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2"/>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2"/>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2"/>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2"/>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2"/>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2"/>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2"/>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2"/>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2"/>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2"/>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2"/>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2"/>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2"/>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2"/>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2"/>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2"/>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2"/>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2"/>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2"/>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2"/>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2"/>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2"/>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2"/>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2"/>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2"/>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2"/>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2"/>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2"/>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2"/>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2"/>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2"/>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2"/>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2"/>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2"/>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2"/>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2"/>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2"/>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2"/>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2"/>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2"/>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2"/>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2"/>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2"/>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2"/>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2"/>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2"/>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2"/>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2"/>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2"/>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2"/>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2"/>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2"/>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2"/>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2"/>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2"/>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2"/>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2"/>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2"/>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2"/>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2"/>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2"/>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2"/>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2"/>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2"/>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2"/>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2"/>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2"/>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2"/>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2"/>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2"/>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2"/>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2"/>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2"/>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2"/>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2"/>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2"/>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2"/>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2"/>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2"/>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2"/>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2"/>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2"/>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2"/>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2"/>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2"/>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2"/>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2"/>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2"/>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2"/>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2"/>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2"/>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2"/>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2"/>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2"/>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2"/>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2"/>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2"/>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2"/>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2"/>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2"/>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2"/>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2"/>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2"/>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2"/>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2"/>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2"/>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2"/>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2"/>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2"/>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2"/>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2"/>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2"/>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2"/>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2"/>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2"/>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2"/>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2"/>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2"/>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2"/>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2"/>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2"/>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2"/>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2"/>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2"/>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2"/>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2"/>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2"/>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2"/>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2"/>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2"/>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2"/>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2"/>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2"/>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2"/>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2"/>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2"/>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2"/>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2"/>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2"/>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2"/>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2"/>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2"/>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2"/>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2"/>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2"/>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2"/>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2"/>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2"/>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2"/>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2"/>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2"/>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2"/>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2"/>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2"/>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2"/>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2"/>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2"/>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2"/>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2"/>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2"/>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2"/>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2"/>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2"/>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2"/>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2"/>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2"/>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2"/>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2"/>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2"/>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2"/>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2"/>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2"/>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2"/>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2"/>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2"/>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2"/>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2"/>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2"/>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2"/>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2"/>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2"/>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2"/>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2"/>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2"/>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2"/>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2"/>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2"/>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2"/>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2"/>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2"/>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2"/>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2"/>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2"/>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2"/>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2"/>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2"/>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2"/>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2"/>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2"/>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2"/>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2"/>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2"/>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2"/>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2"/>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2"/>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2"/>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2"/>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2"/>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2"/>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2"/>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2"/>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2"/>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2"/>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2"/>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2"/>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2"/>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2"/>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2"/>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2"/>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2"/>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2"/>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2"/>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2"/>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2"/>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2"/>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2"/>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2"/>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2"/>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2"/>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2"/>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2"/>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2"/>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2"/>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2"/>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2"/>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2"/>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2"/>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2"/>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2"/>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2"/>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2"/>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2"/>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2"/>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2"/>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2"/>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2"/>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2"/>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2"/>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2"/>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2"/>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2"/>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2"/>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2"/>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2"/>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2"/>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2"/>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2"/>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2"/>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2"/>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2"/>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2"/>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2"/>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2"/>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2"/>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2"/>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2"/>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2"/>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2"/>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2"/>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2"/>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2"/>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2"/>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2"/>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2"/>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2"/>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2"/>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2"/>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2"/>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2"/>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2"/>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2"/>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2"/>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2"/>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2"/>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2"/>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2"/>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2"/>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2"/>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2"/>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2"/>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2"/>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2"/>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2"/>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2"/>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2"/>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2"/>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2"/>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2"/>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2"/>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2"/>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2"/>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2"/>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2"/>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2"/>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2"/>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2"/>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2"/>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2"/>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2"/>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2"/>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2"/>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2"/>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2"/>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2"/>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2"/>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2"/>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2"/>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2"/>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2"/>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2"/>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2"/>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2"/>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2"/>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2"/>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2"/>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2"/>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2"/>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2"/>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2"/>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2"/>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2"/>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2"/>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2"/>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2"/>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2"/>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2"/>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2"/>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2"/>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2"/>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2"/>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2"/>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2"/>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2"/>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2"/>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2"/>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2"/>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2"/>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2"/>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2"/>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2"/>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2"/>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2"/>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2"/>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2"/>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2"/>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2"/>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2"/>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2"/>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2"/>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2"/>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2"/>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2"/>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2"/>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2"/>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2"/>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2"/>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2"/>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2"/>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2"/>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2"/>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2"/>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2"/>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2"/>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2"/>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2"/>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2"/>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2"/>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2"/>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2"/>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2"/>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2"/>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2"/>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2"/>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2"/>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2"/>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2"/>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2"/>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2"/>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2"/>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2"/>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2"/>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2"/>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2"/>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2"/>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2"/>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2"/>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2"/>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2"/>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2"/>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2"/>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2"/>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2"/>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2"/>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2"/>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2"/>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2"/>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2"/>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2"/>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2"/>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2"/>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2"/>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2"/>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2"/>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2"/>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2"/>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2"/>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2"/>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2"/>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2"/>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2"/>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2"/>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2"/>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2"/>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2"/>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2"/>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2"/>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2"/>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2"/>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2"/>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2"/>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2"/>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2"/>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2"/>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2"/>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2"/>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2"/>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2"/>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2"/>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2"/>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2"/>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2"/>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2"/>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2"/>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2"/>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2"/>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2"/>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2"/>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2"/>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2"/>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2"/>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2"/>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2"/>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2"/>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2"/>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2"/>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2"/>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2"/>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2"/>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2"/>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2"/>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2"/>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2"/>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2"/>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2"/>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2"/>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2"/>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2"/>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2"/>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2"/>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2"/>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2"/>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2"/>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2"/>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2"/>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2"/>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2"/>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2"/>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2"/>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2"/>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2"/>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2"/>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2"/>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2"/>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2"/>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2"/>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2"/>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2"/>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2"/>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2"/>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2"/>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2"/>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2"/>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2"/>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2"/>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2"/>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2"/>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2"/>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2"/>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2"/>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2"/>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2"/>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2"/>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2"/>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2"/>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2"/>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2"/>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2"/>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2"/>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2"/>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2"/>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2"/>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2"/>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2"/>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2"/>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2"/>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2"/>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2"/>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2"/>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2"/>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2"/>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2"/>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2"/>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2"/>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2"/>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2"/>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2"/>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2"/>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2"/>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2"/>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2"/>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2"/>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2"/>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2"/>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2"/>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2"/>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2"/>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2"/>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2"/>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2"/>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2"/>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2"/>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2"/>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2"/>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2"/>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2"/>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2"/>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2"/>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2"/>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2"/>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2"/>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2"/>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2"/>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2"/>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2"/>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2"/>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2"/>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2"/>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2"/>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2"/>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2"/>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2"/>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2"/>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2"/>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2"/>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2"/>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2"/>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2"/>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2"/>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2"/>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2"/>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2"/>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2"/>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2"/>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2"/>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2"/>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2"/>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2"/>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abSelected="1" topLeftCell="A6" zoomScale="120" zoomScaleNormal="120" workbookViewId="0">
      <pane xSplit="2" ySplit="1" topLeftCell="C49" activePane="bottomRight" state="frozen"/>
      <selection activeCell="A6" sqref="A6"/>
      <selection pane="topRight" activeCell="C6" sqref="C6"/>
      <selection pane="bottomLeft" activeCell="A7" sqref="A7"/>
      <selection pane="bottomRight" activeCell="F50" sqref="F50"/>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606" t="s">
        <v>1119</v>
      </c>
      <c r="B1" s="607"/>
      <c r="C1" s="607"/>
      <c r="D1" s="607"/>
      <c r="E1" s="607"/>
      <c r="F1" s="607"/>
      <c r="G1" s="607"/>
      <c r="H1" s="607"/>
      <c r="I1" s="607"/>
      <c r="J1" s="607"/>
      <c r="K1" s="607"/>
      <c r="L1" s="607"/>
      <c r="M1" s="608"/>
      <c r="N1" s="31"/>
      <c r="O1" s="32"/>
      <c r="P1" s="32"/>
      <c r="Q1" s="32"/>
      <c r="R1" s="32"/>
      <c r="S1" s="32"/>
      <c r="T1" s="32"/>
      <c r="U1" s="32"/>
      <c r="V1" s="32"/>
      <c r="W1" s="32"/>
      <c r="X1" s="32"/>
      <c r="Y1" s="32"/>
      <c r="Z1" s="32"/>
      <c r="AA1" s="32"/>
      <c r="AB1" s="32"/>
      <c r="AC1" s="32"/>
      <c r="AD1" s="32"/>
      <c r="AE1" s="32"/>
      <c r="AF1" s="32"/>
    </row>
    <row r="2" spans="1:32" ht="24" customHeight="1">
      <c r="A2" s="609"/>
      <c r="B2" s="610"/>
      <c r="C2" s="610"/>
      <c r="D2" s="610"/>
      <c r="E2" s="610"/>
      <c r="F2" s="610"/>
      <c r="G2" s="610"/>
      <c r="H2" s="610"/>
      <c r="I2" s="610"/>
      <c r="J2" s="610"/>
      <c r="K2" s="610"/>
      <c r="L2" s="610"/>
      <c r="M2" s="611"/>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612" t="s">
        <v>90</v>
      </c>
      <c r="B4" s="613"/>
      <c r="C4" s="613"/>
      <c r="D4" s="613"/>
      <c r="E4" s="613"/>
      <c r="F4" s="613"/>
      <c r="G4" s="613"/>
      <c r="H4" s="613"/>
      <c r="I4" s="613"/>
      <c r="J4" s="613"/>
      <c r="K4" s="613"/>
      <c r="L4" s="613"/>
      <c r="M4" s="614"/>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615" t="s">
        <v>91</v>
      </c>
      <c r="J5" s="613"/>
      <c r="K5" s="613"/>
      <c r="L5" s="613"/>
      <c r="M5" s="616"/>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59"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1149</v>
      </c>
      <c r="G7" s="423" t="s">
        <v>1700</v>
      </c>
      <c r="H7" s="53" t="s">
        <v>1150</v>
      </c>
      <c r="I7" s="46" t="s">
        <v>1151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55" t="s">
        <v>103</v>
      </c>
      <c r="E8" s="356" t="s">
        <v>104</v>
      </c>
      <c r="F8" s="356" t="s">
        <v>1152</v>
      </c>
      <c r="G8" s="356" t="s">
        <v>1290</v>
      </c>
      <c r="H8" s="354" t="s">
        <v>1701</v>
      </c>
      <c r="I8" s="357" t="s">
        <v>801</v>
      </c>
      <c r="J8" s="357" t="s">
        <v>801</v>
      </c>
      <c r="K8" s="357" t="s">
        <v>801</v>
      </c>
      <c r="L8" s="357" t="s">
        <v>801</v>
      </c>
      <c r="M8" s="358"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56">
        <f t="shared" si="1"/>
        <v>3</v>
      </c>
      <c r="B9" s="359"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1153</v>
      </c>
      <c r="G9" s="53" t="s">
        <v>1154</v>
      </c>
      <c r="H9" s="53" t="s">
        <v>1155</v>
      </c>
      <c r="I9" s="46" t="s">
        <v>1151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56">
        <f t="shared" si="1"/>
        <v>4</v>
      </c>
      <c r="B10" s="359"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1156</v>
      </c>
      <c r="G10" s="53" t="s">
        <v>1157</v>
      </c>
      <c r="H10" s="53" t="s">
        <v>1158</v>
      </c>
      <c r="I10" s="46" t="s">
        <v>1151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37" customFormat="1" ht="151.5" customHeight="1">
      <c r="A11" s="156">
        <f t="shared" si="1"/>
        <v>5</v>
      </c>
      <c r="B11" s="138" t="s">
        <v>69</v>
      </c>
      <c r="C11" s="181"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1291</v>
      </c>
      <c r="G11" s="53" t="s">
        <v>1292</v>
      </c>
      <c r="H11" s="53" t="s">
        <v>1293</v>
      </c>
      <c r="I11" s="57" t="s">
        <v>1151</v>
      </c>
      <c r="J11" s="57" t="s">
        <v>1151</v>
      </c>
      <c r="K11" s="57" t="s">
        <v>1151</v>
      </c>
      <c r="L11" s="57" t="s">
        <v>1151</v>
      </c>
      <c r="M11" s="196"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56">
        <f t="shared" si="1"/>
        <v>6</v>
      </c>
      <c r="B12" s="53" t="s">
        <v>75</v>
      </c>
      <c r="C12" s="45"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53" t="s">
        <v>103</v>
      </c>
      <c r="E12" s="53" t="s">
        <v>104</v>
      </c>
      <c r="F12" s="53" t="s">
        <v>1159</v>
      </c>
      <c r="G12" s="53" t="s">
        <v>1160</v>
      </c>
      <c r="H12" s="53" t="s">
        <v>1161</v>
      </c>
      <c r="I12" s="46" t="s">
        <v>1151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56">
        <f t="shared" si="1"/>
        <v>7</v>
      </c>
      <c r="B13" s="53" t="s">
        <v>75</v>
      </c>
      <c r="C13" s="45"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53" t="s">
        <v>103</v>
      </c>
      <c r="E13" s="53" t="s">
        <v>104</v>
      </c>
      <c r="F13" s="53" t="s">
        <v>1162</v>
      </c>
      <c r="G13" s="53" t="s">
        <v>1163</v>
      </c>
      <c r="H13" s="53" t="s">
        <v>1164</v>
      </c>
      <c r="I13" s="46" t="s">
        <v>1151</v>
      </c>
      <c r="J13" s="46" t="s">
        <v>1151</v>
      </c>
      <c r="K13" s="46" t="s">
        <v>1151</v>
      </c>
      <c r="L13" s="46" t="s">
        <v>1151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56">
        <f t="shared" si="1"/>
        <v>8</v>
      </c>
      <c r="B14" s="359"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2" t="s">
        <v>105</v>
      </c>
      <c r="F14" s="412" t="s">
        <v>1165</v>
      </c>
      <c r="G14" s="412" t="s">
        <v>1449</v>
      </c>
      <c r="H14" s="412" t="s">
        <v>1166</v>
      </c>
      <c r="I14" s="413" t="s">
        <v>1151</v>
      </c>
      <c r="J14" s="413"/>
      <c r="K14" s="413"/>
      <c r="L14" s="413"/>
      <c r="M14" s="414"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56">
        <f t="shared" si="1"/>
        <v>9</v>
      </c>
      <c r="B15" s="359"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2" t="s">
        <v>105</v>
      </c>
      <c r="F15" s="412" t="s">
        <v>1167</v>
      </c>
      <c r="G15" s="412" t="s">
        <v>1168</v>
      </c>
      <c r="H15" s="412" t="s">
        <v>1169</v>
      </c>
      <c r="I15" s="413" t="s">
        <v>1151</v>
      </c>
      <c r="J15" s="413" t="s">
        <v>1151</v>
      </c>
      <c r="K15" s="413" t="s">
        <v>1151</v>
      </c>
      <c r="L15" s="413" t="s">
        <v>1151</v>
      </c>
      <c r="M15" s="414" t="str">
        <f t="shared" si="0"/>
        <v>Corrupción</v>
      </c>
      <c r="N15" s="32"/>
      <c r="O15" s="32"/>
      <c r="P15" s="32"/>
      <c r="Q15" s="32"/>
      <c r="R15" s="32"/>
      <c r="S15" s="32"/>
      <c r="T15" s="32"/>
      <c r="U15" s="32"/>
      <c r="V15" s="32"/>
      <c r="W15" s="32"/>
      <c r="X15" s="32"/>
      <c r="Y15" s="32"/>
      <c r="Z15" s="32"/>
      <c r="AA15" s="32"/>
      <c r="AB15" s="32"/>
      <c r="AC15" s="32"/>
      <c r="AD15" s="32"/>
      <c r="AE15" s="32"/>
      <c r="AF15" s="32"/>
    </row>
    <row r="16" spans="1:32" s="401" customFormat="1" ht="151.5" customHeight="1">
      <c r="A16" s="156">
        <f t="shared" si="1"/>
        <v>10</v>
      </c>
      <c r="B16" s="359" t="s">
        <v>89</v>
      </c>
      <c r="C16" s="181"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2" t="s">
        <v>104</v>
      </c>
      <c r="F16" s="412" t="s">
        <v>1450</v>
      </c>
      <c r="G16" s="412" t="s">
        <v>1451</v>
      </c>
      <c r="H16" s="53" t="s">
        <v>1452</v>
      </c>
      <c r="I16" s="413" t="s">
        <v>1151</v>
      </c>
      <c r="J16" s="413"/>
      <c r="K16" s="413"/>
      <c r="L16" s="413"/>
      <c r="M16" s="414"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56">
        <f t="shared" si="1"/>
        <v>11</v>
      </c>
      <c r="B17" s="359"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53" t="s">
        <v>106</v>
      </c>
      <c r="E17" s="53" t="s">
        <v>104</v>
      </c>
      <c r="F17" s="53" t="s">
        <v>1170</v>
      </c>
      <c r="G17" s="53" t="s">
        <v>1171</v>
      </c>
      <c r="H17" s="53" t="s">
        <v>1172</v>
      </c>
      <c r="I17" s="46" t="s">
        <v>1151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56">
        <f t="shared" si="1"/>
        <v>12</v>
      </c>
      <c r="B18" s="359"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53" t="s">
        <v>106</v>
      </c>
      <c r="E18" s="53" t="s">
        <v>104</v>
      </c>
      <c r="F18" s="53" t="s">
        <v>1173</v>
      </c>
      <c r="G18" s="53" t="s">
        <v>1174</v>
      </c>
      <c r="H18" s="53" t="s">
        <v>1175</v>
      </c>
      <c r="I18" s="46" t="s">
        <v>1151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56">
        <f t="shared" si="1"/>
        <v>13</v>
      </c>
      <c r="B19" s="359"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53" t="s">
        <v>106</v>
      </c>
      <c r="E19" s="53" t="s">
        <v>104</v>
      </c>
      <c r="F19" s="53" t="s">
        <v>1176</v>
      </c>
      <c r="G19" s="53" t="s">
        <v>1177</v>
      </c>
      <c r="H19" s="53" t="s">
        <v>1178</v>
      </c>
      <c r="I19" s="46" t="s">
        <v>1151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56">
        <f t="shared" si="1"/>
        <v>14</v>
      </c>
      <c r="B20" s="359"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53" t="s">
        <v>106</v>
      </c>
      <c r="E20" s="53" t="s">
        <v>104</v>
      </c>
      <c r="F20" s="53" t="s">
        <v>1179</v>
      </c>
      <c r="G20" s="53" t="s">
        <v>1180</v>
      </c>
      <c r="H20" s="53" t="s">
        <v>1181</v>
      </c>
      <c r="I20" s="46" t="s">
        <v>1151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56">
        <f t="shared" si="1"/>
        <v>15</v>
      </c>
      <c r="B21" s="359"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53" t="s">
        <v>106</v>
      </c>
      <c r="E21" s="53" t="s">
        <v>105</v>
      </c>
      <c r="F21" s="53" t="s">
        <v>1182</v>
      </c>
      <c r="G21" s="53" t="s">
        <v>1183</v>
      </c>
      <c r="H21" s="53" t="s">
        <v>1184</v>
      </c>
      <c r="I21" s="46" t="s">
        <v>1151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56">
        <f t="shared" si="1"/>
        <v>16</v>
      </c>
      <c r="B22" s="359"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53" t="s">
        <v>106</v>
      </c>
      <c r="E22" s="53" t="s">
        <v>105</v>
      </c>
      <c r="F22" s="53" t="s">
        <v>1185</v>
      </c>
      <c r="G22" s="53" t="s">
        <v>1186</v>
      </c>
      <c r="H22" s="48" t="s">
        <v>1187</v>
      </c>
      <c r="I22" s="46" t="s">
        <v>1151</v>
      </c>
      <c r="J22" s="46" t="s">
        <v>1151</v>
      </c>
      <c r="K22" s="46" t="s">
        <v>1151</v>
      </c>
      <c r="L22" s="46" t="s">
        <v>1151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56">
        <f t="shared" si="1"/>
        <v>17</v>
      </c>
      <c r="B23" s="359"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53" t="s">
        <v>106</v>
      </c>
      <c r="E23" s="53" t="s">
        <v>104</v>
      </c>
      <c r="F23" s="53" t="s">
        <v>1185</v>
      </c>
      <c r="G23" s="53" t="s">
        <v>1186</v>
      </c>
      <c r="H23" s="48" t="s">
        <v>1188</v>
      </c>
      <c r="I23" s="46" t="s">
        <v>1151</v>
      </c>
      <c r="J23" s="46" t="s">
        <v>1151</v>
      </c>
      <c r="K23" s="46" t="s">
        <v>1151</v>
      </c>
      <c r="L23" s="46" t="s">
        <v>1151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56">
        <f t="shared" si="1"/>
        <v>18</v>
      </c>
      <c r="B24" s="359"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1189</v>
      </c>
      <c r="G24" s="53" t="s">
        <v>1190</v>
      </c>
      <c r="H24" s="53" t="s">
        <v>1191</v>
      </c>
      <c r="I24" s="46" t="s">
        <v>1151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56">
        <f t="shared" si="1"/>
        <v>19</v>
      </c>
      <c r="B25" s="359"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1192</v>
      </c>
      <c r="G25" s="53" t="s">
        <v>1193</v>
      </c>
      <c r="H25" s="53" t="s">
        <v>1194</v>
      </c>
      <c r="I25" s="46" t="s">
        <v>1151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56">
        <f t="shared" si="1"/>
        <v>20</v>
      </c>
      <c r="B26" s="359"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1195</v>
      </c>
      <c r="G26" s="53" t="s">
        <v>1196</v>
      </c>
      <c r="H26" s="53" t="s">
        <v>1197</v>
      </c>
      <c r="I26" s="49" t="s">
        <v>1151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56">
        <f t="shared" si="1"/>
        <v>21</v>
      </c>
      <c r="B27" s="53" t="s">
        <v>79</v>
      </c>
      <c r="C27" s="45" t="str">
        <f>IF(ISTEXT(B27),VLOOKUP(B27,'Listas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7" s="53" t="s">
        <v>103</v>
      </c>
      <c r="E27" s="53" t="s">
        <v>104</v>
      </c>
      <c r="F27" s="53" t="s">
        <v>1198</v>
      </c>
      <c r="G27" s="53" t="s">
        <v>1199</v>
      </c>
      <c r="H27" s="53" t="s">
        <v>1200</v>
      </c>
      <c r="I27" s="49" t="s">
        <v>1151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56">
        <f t="shared" si="1"/>
        <v>22</v>
      </c>
      <c r="B28" s="53" t="s">
        <v>79</v>
      </c>
      <c r="C28" s="45" t="str">
        <f>IF(ISTEXT(B28),VLOOKUP(B28,'Listas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8" s="53" t="s">
        <v>103</v>
      </c>
      <c r="E28" s="53" t="s">
        <v>104</v>
      </c>
      <c r="F28" s="53" t="s">
        <v>1201</v>
      </c>
      <c r="G28" s="53" t="s">
        <v>1202</v>
      </c>
      <c r="H28" s="53" t="s">
        <v>1203</v>
      </c>
      <c r="I28" s="49" t="s">
        <v>1151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56">
        <f t="shared" si="1"/>
        <v>23</v>
      </c>
      <c r="B29" s="53" t="s">
        <v>79</v>
      </c>
      <c r="C29" s="45" t="str">
        <f>IF(ISTEXT(B29),VLOOKUP(B29,'Listas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9" s="53" t="s">
        <v>103</v>
      </c>
      <c r="E29" s="53" t="s">
        <v>105</v>
      </c>
      <c r="F29" s="53" t="s">
        <v>1204</v>
      </c>
      <c r="G29" s="53" t="s">
        <v>1205</v>
      </c>
      <c r="H29" s="53" t="s">
        <v>1206</v>
      </c>
      <c r="I29" s="49" t="s">
        <v>1151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56">
        <f t="shared" si="1"/>
        <v>24</v>
      </c>
      <c r="B30" s="53" t="s">
        <v>79</v>
      </c>
      <c r="C30" s="181"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1207</v>
      </c>
      <c r="G30" s="53" t="s">
        <v>1208</v>
      </c>
      <c r="H30" s="363" t="s">
        <v>1294</v>
      </c>
      <c r="I30" s="49" t="s">
        <v>1151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56">
        <f t="shared" si="1"/>
        <v>25</v>
      </c>
      <c r="B31" s="53" t="s">
        <v>79</v>
      </c>
      <c r="C31" s="181"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1209</v>
      </c>
      <c r="G31" s="53" t="s">
        <v>1210</v>
      </c>
      <c r="H31" s="53" t="s">
        <v>1211</v>
      </c>
      <c r="I31" s="46" t="s">
        <v>1151</v>
      </c>
      <c r="J31" s="46"/>
      <c r="K31" s="46"/>
      <c r="L31" s="46"/>
      <c r="M31" s="196"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56">
        <f t="shared" si="1"/>
        <v>26</v>
      </c>
      <c r="B32" s="415"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1212</v>
      </c>
      <c r="G32" s="118" t="s">
        <v>1213</v>
      </c>
      <c r="H32" s="118" t="s">
        <v>1214</v>
      </c>
      <c r="I32" s="46" t="s">
        <v>1151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515" customFormat="1" ht="151.5" customHeight="1">
      <c r="A33" s="508">
        <f t="shared" si="1"/>
        <v>27</v>
      </c>
      <c r="B33" s="509" t="s">
        <v>78</v>
      </c>
      <c r="C33" s="510"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509" t="s">
        <v>108</v>
      </c>
      <c r="E33" s="509" t="s">
        <v>104</v>
      </c>
      <c r="F33" s="511" t="s">
        <v>2180</v>
      </c>
      <c r="G33" s="511" t="s">
        <v>2179</v>
      </c>
      <c r="H33" s="511" t="s">
        <v>2178</v>
      </c>
      <c r="I33" s="512" t="s">
        <v>1151</v>
      </c>
      <c r="J33" s="512"/>
      <c r="K33" s="512"/>
      <c r="L33" s="512"/>
      <c r="M33" s="513" t="str">
        <f t="shared" si="0"/>
        <v>Gestión</v>
      </c>
      <c r="N33" s="514"/>
      <c r="O33" s="514"/>
      <c r="P33" s="514"/>
      <c r="Q33" s="514"/>
      <c r="R33" s="514"/>
      <c r="S33" s="514"/>
      <c r="T33" s="514"/>
      <c r="U33" s="514"/>
      <c r="V33" s="514"/>
      <c r="W33" s="514"/>
      <c r="X33" s="514"/>
      <c r="Y33" s="514"/>
      <c r="Z33" s="514"/>
      <c r="AA33" s="514"/>
      <c r="AB33" s="514"/>
      <c r="AC33" s="514"/>
      <c r="AD33" s="514"/>
      <c r="AE33" s="514"/>
      <c r="AF33" s="514"/>
    </row>
    <row r="34" spans="1:32" ht="151.5" customHeight="1">
      <c r="A34" s="156">
        <f t="shared" si="1"/>
        <v>28</v>
      </c>
      <c r="B34" s="359"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1215</v>
      </c>
      <c r="G34" s="359" t="s">
        <v>2186</v>
      </c>
      <c r="H34" s="53" t="s">
        <v>1216</v>
      </c>
      <c r="I34" s="46" t="s">
        <v>1151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56">
        <f t="shared" si="1"/>
        <v>29</v>
      </c>
      <c r="B35" s="359"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1217</v>
      </c>
      <c r="G35" s="53" t="s">
        <v>1218</v>
      </c>
      <c r="H35" s="53" t="s">
        <v>1219</v>
      </c>
      <c r="I35" s="46" t="s">
        <v>1151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56">
        <f t="shared" si="1"/>
        <v>30</v>
      </c>
      <c r="B36" s="359"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1220</v>
      </c>
      <c r="G36" s="53" t="s">
        <v>1221</v>
      </c>
      <c r="H36" s="53" t="s">
        <v>2245</v>
      </c>
      <c r="I36" s="46" t="s">
        <v>1151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56">
        <f t="shared" si="1"/>
        <v>31</v>
      </c>
      <c r="B37" s="359"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1222</v>
      </c>
      <c r="G37" s="53" t="s">
        <v>1223</v>
      </c>
      <c r="H37" s="53" t="s">
        <v>2246</v>
      </c>
      <c r="I37" s="46" t="s">
        <v>1151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56">
        <f t="shared" si="1"/>
        <v>32</v>
      </c>
      <c r="B38" s="359"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1224</v>
      </c>
      <c r="G38" s="53" t="s">
        <v>1225</v>
      </c>
      <c r="H38" s="53" t="s">
        <v>2209</v>
      </c>
      <c r="I38" s="46" t="s">
        <v>1151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56">
        <f t="shared" si="1"/>
        <v>33</v>
      </c>
      <c r="B39" s="359"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1226</v>
      </c>
      <c r="G39" s="53" t="s">
        <v>1227</v>
      </c>
      <c r="H39" s="53" t="s">
        <v>1228</v>
      </c>
      <c r="I39" s="46" t="s">
        <v>1151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56">
        <f t="shared" si="1"/>
        <v>34</v>
      </c>
      <c r="B40" s="416" t="s">
        <v>86</v>
      </c>
      <c r="C40" s="364"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63" t="s">
        <v>103</v>
      </c>
      <c r="E40" s="363" t="s">
        <v>105</v>
      </c>
      <c r="F40" s="363" t="s">
        <v>1229</v>
      </c>
      <c r="G40" s="363" t="s">
        <v>1230</v>
      </c>
      <c r="H40" s="363" t="s">
        <v>1295</v>
      </c>
      <c r="I40" s="365" t="s">
        <v>1151</v>
      </c>
      <c r="J40" s="365"/>
      <c r="K40" s="365"/>
      <c r="L40" s="365"/>
      <c r="M40" s="366"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56">
        <f t="shared" si="1"/>
        <v>35</v>
      </c>
      <c r="B41" s="363" t="s">
        <v>86</v>
      </c>
      <c r="C41" s="364"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63" t="s">
        <v>103</v>
      </c>
      <c r="E41" s="363" t="s">
        <v>104</v>
      </c>
      <c r="F41" s="363" t="s">
        <v>1231</v>
      </c>
      <c r="G41" s="363" t="s">
        <v>1232</v>
      </c>
      <c r="H41" s="363" t="s">
        <v>1233</v>
      </c>
      <c r="I41" s="365" t="s">
        <v>1151</v>
      </c>
      <c r="J41" s="365"/>
      <c r="K41" s="365"/>
      <c r="L41" s="365"/>
      <c r="M41" s="366" t="str">
        <f t="shared" si="0"/>
        <v>Gestión</v>
      </c>
      <c r="N41" s="32"/>
      <c r="O41" s="32"/>
      <c r="P41" s="32"/>
      <c r="Q41" s="32"/>
      <c r="R41" s="32"/>
      <c r="S41" s="32"/>
      <c r="T41" s="32"/>
      <c r="U41" s="32"/>
      <c r="V41" s="32"/>
      <c r="W41" s="32"/>
      <c r="X41" s="32"/>
      <c r="Y41" s="32"/>
      <c r="Z41" s="32"/>
      <c r="AA41" s="32"/>
      <c r="AB41" s="32"/>
      <c r="AC41" s="32"/>
      <c r="AD41" s="32"/>
      <c r="AE41" s="32"/>
      <c r="AF41" s="32"/>
    </row>
    <row r="42" spans="1:32" s="360" customFormat="1" ht="151.5" customHeight="1">
      <c r="A42" s="156">
        <f t="shared" si="1"/>
        <v>36</v>
      </c>
      <c r="B42" s="367" t="s">
        <v>86</v>
      </c>
      <c r="C42" s="364"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63" t="s">
        <v>103</v>
      </c>
      <c r="E42" s="363" t="s">
        <v>1296</v>
      </c>
      <c r="F42" s="363" t="s">
        <v>1297</v>
      </c>
      <c r="G42" s="363" t="s">
        <v>1298</v>
      </c>
      <c r="H42" s="53" t="s">
        <v>1299</v>
      </c>
      <c r="I42" s="365" t="s">
        <v>801</v>
      </c>
      <c r="J42" s="365" t="s">
        <v>801</v>
      </c>
      <c r="K42" s="365" t="s">
        <v>801</v>
      </c>
      <c r="L42" s="365" t="s">
        <v>801</v>
      </c>
      <c r="M42" s="366" t="str">
        <f t="shared" si="0"/>
        <v>Corrupción</v>
      </c>
      <c r="N42" s="32"/>
      <c r="O42" s="362"/>
      <c r="P42" s="362"/>
      <c r="Q42" s="362"/>
      <c r="R42" s="362"/>
      <c r="S42" s="362"/>
      <c r="T42" s="362"/>
      <c r="U42" s="362"/>
      <c r="V42" s="362"/>
      <c r="W42" s="362"/>
      <c r="X42" s="362"/>
      <c r="Y42" s="362"/>
      <c r="Z42" s="362"/>
      <c r="AA42" s="362"/>
      <c r="AB42" s="362"/>
      <c r="AC42" s="362"/>
      <c r="AD42" s="362"/>
      <c r="AE42" s="362"/>
      <c r="AF42" s="362"/>
    </row>
    <row r="43" spans="1:32" ht="151.5" customHeight="1">
      <c r="A43" s="156">
        <f t="shared" si="1"/>
        <v>37</v>
      </c>
      <c r="B43" s="415"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2" t="s">
        <v>104</v>
      </c>
      <c r="F43" s="417" t="s">
        <v>1234</v>
      </c>
      <c r="G43" s="53" t="s">
        <v>1457</v>
      </c>
      <c r="H43" s="417" t="s">
        <v>1235</v>
      </c>
      <c r="I43" s="413" t="s">
        <v>1151</v>
      </c>
      <c r="J43" s="413"/>
      <c r="K43" s="413"/>
      <c r="L43" s="413"/>
      <c r="M43" s="414"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56">
        <f t="shared" si="1"/>
        <v>38</v>
      </c>
      <c r="B44" s="415"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17" t="s">
        <v>104</v>
      </c>
      <c r="F44" s="417" t="s">
        <v>1236</v>
      </c>
      <c r="G44" s="418" t="s">
        <v>1237</v>
      </c>
      <c r="H44" s="417" t="s">
        <v>1238</v>
      </c>
      <c r="I44" s="413" t="s">
        <v>1151</v>
      </c>
      <c r="J44" s="413"/>
      <c r="K44" s="413"/>
      <c r="L44" s="413"/>
      <c r="M44" s="414"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56">
        <f t="shared" si="1"/>
        <v>39</v>
      </c>
      <c r="B45" s="359"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2" t="s">
        <v>104</v>
      </c>
      <c r="F45" s="417" t="s">
        <v>1239</v>
      </c>
      <c r="G45" s="417" t="s">
        <v>1453</v>
      </c>
      <c r="H45" s="118" t="s">
        <v>1454</v>
      </c>
      <c r="I45" s="413" t="s">
        <v>1151</v>
      </c>
      <c r="J45" s="413"/>
      <c r="K45" s="413"/>
      <c r="L45" s="413"/>
      <c r="M45" s="414"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56">
        <f t="shared" si="1"/>
        <v>40</v>
      </c>
      <c r="B46" s="359"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2" t="s">
        <v>104</v>
      </c>
      <c r="F46" s="412" t="s">
        <v>1240</v>
      </c>
      <c r="G46" s="417" t="s">
        <v>1241</v>
      </c>
      <c r="H46" s="417" t="s">
        <v>1242</v>
      </c>
      <c r="I46" s="413" t="s">
        <v>1151</v>
      </c>
      <c r="J46" s="413"/>
      <c r="K46" s="413"/>
      <c r="L46" s="413"/>
      <c r="M46" s="414"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56">
        <f t="shared" si="1"/>
        <v>41</v>
      </c>
      <c r="B47" s="359"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2" t="s">
        <v>104</v>
      </c>
      <c r="F47" s="417" t="s">
        <v>1243</v>
      </c>
      <c r="G47" s="417" t="s">
        <v>1455</v>
      </c>
      <c r="H47" s="118" t="s">
        <v>1456</v>
      </c>
      <c r="I47" s="413" t="s">
        <v>1151</v>
      </c>
      <c r="J47" s="413"/>
      <c r="K47" s="413"/>
      <c r="L47" s="413"/>
      <c r="M47" s="414"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56">
        <f t="shared" si="1"/>
        <v>42</v>
      </c>
      <c r="B48" s="359"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17"/>
      <c r="F48" s="417"/>
      <c r="G48" s="417"/>
      <c r="H48" s="417"/>
      <c r="I48" s="413" t="s">
        <v>1151</v>
      </c>
      <c r="J48" s="413"/>
      <c r="K48" s="413"/>
      <c r="L48" s="413"/>
      <c r="M48" s="414"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56">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1244</v>
      </c>
      <c r="G49" s="53" t="s">
        <v>1245</v>
      </c>
      <c r="H49" s="53" t="s">
        <v>1246</v>
      </c>
      <c r="I49" s="46" t="s">
        <v>1151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56">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1247</v>
      </c>
      <c r="G50" s="53" t="s">
        <v>1248</v>
      </c>
      <c r="H50" s="53" t="s">
        <v>1249</v>
      </c>
      <c r="I50" s="46" t="s">
        <v>1151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56">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1250</v>
      </c>
      <c r="G51" s="53" t="s">
        <v>1251</v>
      </c>
      <c r="H51" s="53" t="s">
        <v>1252</v>
      </c>
      <c r="I51" s="46" t="s">
        <v>1151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56">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478" t="s">
        <v>1714</v>
      </c>
      <c r="G52" s="48" t="s">
        <v>1253</v>
      </c>
      <c r="H52" s="53" t="s">
        <v>1254</v>
      </c>
      <c r="I52" s="46" t="s">
        <v>1151</v>
      </c>
      <c r="J52" s="46" t="s">
        <v>1151</v>
      </c>
      <c r="K52" s="46" t="s">
        <v>1151</v>
      </c>
      <c r="L52" s="46" t="s">
        <v>1151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56">
        <f t="shared" si="1"/>
        <v>47</v>
      </c>
      <c r="B53" s="118" t="s">
        <v>80</v>
      </c>
      <c r="C53" s="45"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118" t="s">
        <v>103</v>
      </c>
      <c r="E53" s="53" t="s">
        <v>105</v>
      </c>
      <c r="F53" s="53" t="s">
        <v>1255</v>
      </c>
      <c r="G53" s="53" t="s">
        <v>1256</v>
      </c>
      <c r="H53" s="53" t="s">
        <v>1257</v>
      </c>
      <c r="I53" s="46" t="s">
        <v>1151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56">
        <f t="shared" si="1"/>
        <v>48</v>
      </c>
      <c r="B54" s="118" t="s">
        <v>80</v>
      </c>
      <c r="C54" s="45"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118" t="s">
        <v>103</v>
      </c>
      <c r="E54" s="53" t="s">
        <v>105</v>
      </c>
      <c r="F54" s="53" t="s">
        <v>1258</v>
      </c>
      <c r="G54" s="53" t="s">
        <v>1259</v>
      </c>
      <c r="H54" s="53" t="s">
        <v>1260</v>
      </c>
      <c r="I54" s="46" t="s">
        <v>1151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56">
        <f t="shared" si="1"/>
        <v>49</v>
      </c>
      <c r="B55" s="118" t="s">
        <v>80</v>
      </c>
      <c r="C55" s="45"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118" t="s">
        <v>103</v>
      </c>
      <c r="E55" s="53" t="s">
        <v>105</v>
      </c>
      <c r="F55" s="53" t="s">
        <v>1261</v>
      </c>
      <c r="G55" s="53" t="s">
        <v>1262</v>
      </c>
      <c r="H55" s="53" t="s">
        <v>1263</v>
      </c>
      <c r="I55" s="46" t="s">
        <v>1151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56">
        <f t="shared" si="1"/>
        <v>50</v>
      </c>
      <c r="B56" s="118" t="s">
        <v>80</v>
      </c>
      <c r="C56" s="45"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118" t="s">
        <v>103</v>
      </c>
      <c r="E56" s="53" t="s">
        <v>105</v>
      </c>
      <c r="F56" s="53" t="s">
        <v>1264</v>
      </c>
      <c r="G56" s="53" t="s">
        <v>1265</v>
      </c>
      <c r="H56" s="53" t="s">
        <v>1266</v>
      </c>
      <c r="I56" s="46" t="s">
        <v>1151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56">
        <f t="shared" si="1"/>
        <v>51</v>
      </c>
      <c r="B57" s="118" t="s">
        <v>80</v>
      </c>
      <c r="C57" s="45"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118" t="s">
        <v>103</v>
      </c>
      <c r="E57" s="53" t="s">
        <v>105</v>
      </c>
      <c r="F57" s="53" t="s">
        <v>1267</v>
      </c>
      <c r="G57" s="48" t="s">
        <v>1268</v>
      </c>
      <c r="H57" s="118" t="s">
        <v>1269</v>
      </c>
      <c r="I57" s="46" t="s">
        <v>1151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56">
        <f t="shared" si="1"/>
        <v>52</v>
      </c>
      <c r="B58" s="118" t="s">
        <v>80</v>
      </c>
      <c r="C58" s="45"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118" t="s">
        <v>103</v>
      </c>
      <c r="E58" s="53" t="s">
        <v>105</v>
      </c>
      <c r="F58" s="53" t="s">
        <v>1270</v>
      </c>
      <c r="G58" s="53" t="s">
        <v>1271</v>
      </c>
      <c r="H58" s="53" t="s">
        <v>1272</v>
      </c>
      <c r="I58" s="46" t="s">
        <v>1151</v>
      </c>
      <c r="J58" s="46" t="s">
        <v>1151</v>
      </c>
      <c r="K58" s="46" t="s">
        <v>1151</v>
      </c>
      <c r="L58" s="46" t="s">
        <v>1151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0" customFormat="1" ht="198" customHeight="1">
      <c r="A59" s="156">
        <f t="shared" si="1"/>
        <v>53</v>
      </c>
      <c r="B59" s="367" t="s">
        <v>80</v>
      </c>
      <c r="C59" s="364" t="str">
        <f>IF(ISTEXT(B59),VLOOKUP(B59,'[5]Listas y tablas'!$Q$3:$R$18,2,FALSE),"")</f>
        <v>Desarrollar las actividades establecidas en el trámite Contractual para adquirir los bienes, servicios y obras públicas que requiere la gestión del IDPC con el fin de cumplir la misión de la entidad.</v>
      </c>
      <c r="D59" s="363" t="s">
        <v>103</v>
      </c>
      <c r="E59" s="363" t="s">
        <v>105</v>
      </c>
      <c r="F59" s="363" t="s">
        <v>1286</v>
      </c>
      <c r="G59" s="368" t="s">
        <v>1300</v>
      </c>
      <c r="H59" s="53" t="s">
        <v>1287</v>
      </c>
      <c r="I59" s="365" t="s">
        <v>1151</v>
      </c>
      <c r="J59" s="365"/>
      <c r="K59" s="365"/>
      <c r="L59" s="365"/>
      <c r="M59" s="366" t="str">
        <f t="shared" si="0"/>
        <v>Gestión</v>
      </c>
      <c r="N59" s="32"/>
      <c r="O59" s="362"/>
      <c r="P59" s="362"/>
      <c r="Q59" s="362"/>
      <c r="R59" s="362"/>
      <c r="S59" s="362"/>
      <c r="T59" s="362"/>
      <c r="U59" s="362"/>
      <c r="V59" s="362"/>
      <c r="W59" s="362"/>
      <c r="X59" s="362"/>
      <c r="Y59" s="362"/>
      <c r="Z59" s="362"/>
      <c r="AA59" s="362"/>
      <c r="AB59" s="362"/>
      <c r="AC59" s="362"/>
      <c r="AD59" s="362"/>
      <c r="AE59" s="362"/>
      <c r="AF59" s="362"/>
    </row>
    <row r="60" spans="1:32" ht="151.5" customHeight="1">
      <c r="A60" s="156">
        <f t="shared" si="1"/>
        <v>54</v>
      </c>
      <c r="B60" s="363" t="s">
        <v>81</v>
      </c>
      <c r="C60" s="364"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63" t="s">
        <v>103</v>
      </c>
      <c r="E60" s="363" t="s">
        <v>104</v>
      </c>
      <c r="F60" s="369" t="s">
        <v>1273</v>
      </c>
      <c r="G60" s="369" t="s">
        <v>1301</v>
      </c>
      <c r="H60" s="363" t="s">
        <v>1302</v>
      </c>
      <c r="I60" s="365" t="s">
        <v>1151</v>
      </c>
      <c r="J60" s="365"/>
      <c r="K60" s="365"/>
      <c r="L60" s="365"/>
      <c r="M60" s="366"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thickBot="1">
      <c r="A61" s="156">
        <f t="shared" si="1"/>
        <v>55</v>
      </c>
      <c r="B61" s="363" t="s">
        <v>81</v>
      </c>
      <c r="C61" s="364"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63" t="s">
        <v>103</v>
      </c>
      <c r="E61" s="363" t="s">
        <v>104</v>
      </c>
      <c r="F61" s="363" t="s">
        <v>1274</v>
      </c>
      <c r="G61" s="363" t="s">
        <v>1303</v>
      </c>
      <c r="H61" s="369" t="s">
        <v>1275</v>
      </c>
      <c r="I61" s="365" t="s">
        <v>1151</v>
      </c>
      <c r="J61" s="365"/>
      <c r="K61" s="365"/>
      <c r="L61" s="365"/>
      <c r="M61" s="366"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thickBot="1">
      <c r="A62" s="156">
        <f t="shared" si="1"/>
        <v>56</v>
      </c>
      <c r="B62" s="363" t="s">
        <v>81</v>
      </c>
      <c r="C62" s="370"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63" t="s">
        <v>103</v>
      </c>
      <c r="E62" s="363" t="s">
        <v>104</v>
      </c>
      <c r="F62" s="369" t="s">
        <v>1276</v>
      </c>
      <c r="G62" s="369" t="s">
        <v>1277</v>
      </c>
      <c r="H62" s="484" t="s">
        <v>1758</v>
      </c>
      <c r="I62" s="365" t="s">
        <v>1151</v>
      </c>
      <c r="J62" s="371"/>
      <c r="K62" s="371"/>
      <c r="L62" s="371"/>
      <c r="M62" s="366"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56">
        <f t="shared" si="1"/>
        <v>57</v>
      </c>
      <c r="B63" s="363" t="s">
        <v>81</v>
      </c>
      <c r="C63" s="372"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63" t="s">
        <v>103</v>
      </c>
      <c r="E63" s="363" t="s">
        <v>104</v>
      </c>
      <c r="F63" s="369" t="s">
        <v>1304</v>
      </c>
      <c r="G63" s="369" t="s">
        <v>1305</v>
      </c>
      <c r="H63" s="369" t="s">
        <v>1306</v>
      </c>
      <c r="I63" s="365" t="s">
        <v>1151</v>
      </c>
      <c r="J63" s="365" t="s">
        <v>1151</v>
      </c>
      <c r="K63" s="365" t="s">
        <v>1151</v>
      </c>
      <c r="L63" s="365" t="s">
        <v>1151</v>
      </c>
      <c r="M63" s="366"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56">
        <f t="shared" si="1"/>
        <v>58</v>
      </c>
      <c r="B64" s="53" t="s">
        <v>82</v>
      </c>
      <c r="C64" s="45"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53" t="s">
        <v>103</v>
      </c>
      <c r="E64" s="53" t="s">
        <v>105</v>
      </c>
      <c r="F64" s="53" t="s">
        <v>1278</v>
      </c>
      <c r="G64" s="53" t="s">
        <v>1279</v>
      </c>
      <c r="H64" s="53" t="s">
        <v>1280</v>
      </c>
      <c r="I64" s="46" t="s">
        <v>1151</v>
      </c>
      <c r="J64" s="46" t="s">
        <v>1151</v>
      </c>
      <c r="K64" s="46" t="s">
        <v>1151</v>
      </c>
      <c r="L64" s="46" t="s">
        <v>1151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56">
        <f t="shared" si="1"/>
        <v>59</v>
      </c>
      <c r="B65" s="363" t="s">
        <v>82</v>
      </c>
      <c r="C65" s="364"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67" t="s">
        <v>103</v>
      </c>
      <c r="E65" s="363" t="s">
        <v>105</v>
      </c>
      <c r="F65" s="363" t="s">
        <v>1281</v>
      </c>
      <c r="G65" s="363" t="s">
        <v>1282</v>
      </c>
      <c r="H65" s="363" t="s">
        <v>1307</v>
      </c>
      <c r="I65" s="365" t="s">
        <v>1151</v>
      </c>
      <c r="J65" s="365"/>
      <c r="K65" s="365"/>
      <c r="L65" s="365"/>
      <c r="M65" s="366"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56">
        <f t="shared" si="1"/>
        <v>60</v>
      </c>
      <c r="B66" s="367" t="s">
        <v>83</v>
      </c>
      <c r="C66" s="364"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63" t="s">
        <v>103</v>
      </c>
      <c r="E66" s="363" t="s">
        <v>104</v>
      </c>
      <c r="F66" s="369" t="s">
        <v>1308</v>
      </c>
      <c r="G66" s="369" t="s">
        <v>1309</v>
      </c>
      <c r="H66" s="363" t="s">
        <v>1310</v>
      </c>
      <c r="I66" s="365" t="s">
        <v>801</v>
      </c>
      <c r="J66" s="365"/>
      <c r="K66" s="365"/>
      <c r="L66" s="365"/>
      <c r="M66" s="366"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56">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1283</v>
      </c>
      <c r="G67" s="53" t="s">
        <v>1734</v>
      </c>
      <c r="H67" s="53" t="s">
        <v>1284</v>
      </c>
      <c r="I67" s="46" t="s">
        <v>1151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56">
        <f t="shared" si="1"/>
        <v>62</v>
      </c>
      <c r="B68" s="367" t="s">
        <v>83</v>
      </c>
      <c r="C68" s="370"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63" t="s">
        <v>103</v>
      </c>
      <c r="E68" s="363" t="s">
        <v>104</v>
      </c>
      <c r="F68" s="369" t="s">
        <v>1311</v>
      </c>
      <c r="G68" s="369" t="s">
        <v>1285</v>
      </c>
      <c r="H68" s="369" t="s">
        <v>1312</v>
      </c>
      <c r="I68" s="365" t="s">
        <v>801</v>
      </c>
      <c r="J68" s="365" t="s">
        <v>801</v>
      </c>
      <c r="K68" s="365" t="s">
        <v>801</v>
      </c>
      <c r="L68" s="365" t="s">
        <v>801</v>
      </c>
      <c r="M68" s="366"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56">
        <f t="shared" si="1"/>
        <v>63</v>
      </c>
      <c r="B69" s="420"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53" t="s">
        <v>103</v>
      </c>
      <c r="E69" s="363" t="s">
        <v>104</v>
      </c>
      <c r="F69" s="53" t="s">
        <v>2216</v>
      </c>
      <c r="G69" s="53" t="s">
        <v>2217</v>
      </c>
      <c r="H69" s="53" t="s">
        <v>2218</v>
      </c>
      <c r="I69" s="46" t="s">
        <v>1151</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customHeight="1">
      <c r="A70" s="156">
        <f t="shared" si="1"/>
        <v>64</v>
      </c>
      <c r="B70" s="420"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53" t="s">
        <v>103</v>
      </c>
      <c r="E70" s="363" t="s">
        <v>104</v>
      </c>
      <c r="F70" s="53" t="s">
        <v>2219</v>
      </c>
      <c r="G70" s="53" t="s">
        <v>2220</v>
      </c>
      <c r="H70" s="53" t="s">
        <v>2221</v>
      </c>
      <c r="I70" s="46" t="s">
        <v>1151</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customHeight="1">
      <c r="A71" s="156" t="str">
        <f t="shared" si="1"/>
        <v/>
      </c>
      <c r="B71" s="420"/>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56" t="str">
        <f t="shared" si="1"/>
        <v/>
      </c>
      <c r="B72" s="420"/>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56" t="str">
        <f t="shared" si="1"/>
        <v/>
      </c>
      <c r="B73" s="420"/>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56" t="str">
        <f t="shared" si="1"/>
        <v/>
      </c>
      <c r="B74" s="420"/>
      <c r="C74" s="45" t="str">
        <f>IF(ISTEXT(B74),VLOOKUP(B74,'Listas y tablas'!$Q$3:$R$18,2,FALSE),"")</f>
        <v/>
      </c>
      <c r="D74" s="53"/>
      <c r="E74" s="53"/>
      <c r="F74" s="53"/>
      <c r="G74" s="53"/>
      <c r="H74" s="145"/>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37" customFormat="1" ht="151.5" customHeight="1">
      <c r="A75" s="156" t="str">
        <f t="shared" ref="A75:A107" si="2">+IF(ISTEXT(B75),A74+1,"")</f>
        <v/>
      </c>
      <c r="B75" s="138"/>
      <c r="C75" s="181" t="str">
        <f>IF(ISTEXT(B75),VLOOKUP(B75,'Listas y tablas'!$Q$3:$R$18,2,FALSE),"")</f>
        <v/>
      </c>
      <c r="D75" s="53"/>
      <c r="E75" s="53"/>
      <c r="F75" s="53"/>
      <c r="G75" s="53"/>
      <c r="H75" s="145"/>
      <c r="I75" s="46"/>
      <c r="J75" s="46"/>
      <c r="K75" s="46"/>
      <c r="L75" s="46"/>
      <c r="M75" s="196" t="str">
        <f t="shared" si="0"/>
        <v/>
      </c>
      <c r="N75" s="55"/>
      <c r="O75" s="55"/>
      <c r="P75" s="55"/>
      <c r="Q75" s="55"/>
      <c r="R75" s="55"/>
      <c r="S75" s="55"/>
      <c r="T75" s="55"/>
      <c r="U75" s="55"/>
      <c r="V75" s="55"/>
      <c r="W75" s="55"/>
      <c r="X75" s="55"/>
      <c r="Y75" s="55"/>
      <c r="Z75" s="55"/>
      <c r="AA75" s="55"/>
      <c r="AB75" s="55"/>
      <c r="AC75" s="55"/>
      <c r="AD75" s="55"/>
      <c r="AE75" s="55"/>
      <c r="AF75" s="55"/>
    </row>
    <row r="76" spans="1:32" s="337" customFormat="1" ht="151.5" customHeight="1">
      <c r="A76" s="156" t="str">
        <f t="shared" si="2"/>
        <v/>
      </c>
      <c r="B76" s="138"/>
      <c r="C76" s="181" t="str">
        <f>IF(ISTEXT(B76),VLOOKUP(B76,'Listas y tablas'!$Q$3:$R$18,2,FALSE),"")</f>
        <v/>
      </c>
      <c r="D76" s="53"/>
      <c r="E76" s="53"/>
      <c r="F76" s="53"/>
      <c r="G76" s="53"/>
      <c r="H76" s="145"/>
      <c r="I76" s="46"/>
      <c r="J76" s="46"/>
      <c r="K76" s="46"/>
      <c r="L76" s="46"/>
      <c r="M76" s="196" t="str">
        <f t="shared" si="0"/>
        <v/>
      </c>
      <c r="N76" s="55"/>
      <c r="O76" s="55"/>
      <c r="P76" s="55"/>
      <c r="Q76" s="55"/>
      <c r="R76" s="55"/>
      <c r="S76" s="55"/>
      <c r="T76" s="55"/>
      <c r="U76" s="55"/>
      <c r="V76" s="55"/>
      <c r="W76" s="55"/>
      <c r="X76" s="55"/>
      <c r="Y76" s="55"/>
      <c r="Z76" s="55"/>
      <c r="AA76" s="55"/>
      <c r="AB76" s="55"/>
      <c r="AC76" s="55"/>
      <c r="AD76" s="55"/>
      <c r="AE76" s="55"/>
      <c r="AF76" s="55"/>
    </row>
    <row r="77" spans="1:32" s="337" customFormat="1" ht="151.5" customHeight="1">
      <c r="A77" s="156" t="str">
        <f t="shared" si="2"/>
        <v/>
      </c>
      <c r="B77" s="138"/>
      <c r="C77" s="181" t="str">
        <f>IF(ISTEXT(B77),VLOOKUP(B77,'Listas y tablas'!$Q$3:$R$18,2,FALSE),"")</f>
        <v/>
      </c>
      <c r="D77" s="53"/>
      <c r="E77" s="53"/>
      <c r="F77" s="53"/>
      <c r="G77" s="53"/>
      <c r="H77" s="145"/>
      <c r="I77" s="46"/>
      <c r="J77" s="46"/>
      <c r="K77" s="46"/>
      <c r="L77" s="46"/>
      <c r="M77" s="196" t="str">
        <f t="shared" si="0"/>
        <v/>
      </c>
      <c r="N77" s="55"/>
      <c r="O77" s="55"/>
      <c r="P77" s="55"/>
      <c r="Q77" s="55"/>
      <c r="R77" s="55"/>
      <c r="S77" s="55"/>
      <c r="T77" s="55"/>
      <c r="U77" s="55"/>
      <c r="V77" s="55"/>
      <c r="W77" s="55"/>
      <c r="X77" s="55"/>
      <c r="Y77" s="55"/>
      <c r="Z77" s="55"/>
      <c r="AA77" s="55"/>
      <c r="AB77" s="55"/>
      <c r="AC77" s="55"/>
      <c r="AD77" s="55"/>
      <c r="AE77" s="55"/>
      <c r="AF77" s="55"/>
    </row>
    <row r="78" spans="1:32" s="337" customFormat="1" ht="151.5" customHeight="1">
      <c r="A78" s="156" t="str">
        <f t="shared" si="2"/>
        <v/>
      </c>
      <c r="B78" s="138"/>
      <c r="C78" s="181" t="str">
        <f>IF(ISTEXT(B78),VLOOKUP(B78,'Listas y tablas'!$Q$3:$R$18,2,FALSE),"")</f>
        <v/>
      </c>
      <c r="D78" s="53"/>
      <c r="E78" s="53"/>
      <c r="F78" s="53"/>
      <c r="G78" s="53"/>
      <c r="H78" s="145"/>
      <c r="I78" s="46"/>
      <c r="J78" s="46"/>
      <c r="K78" s="46"/>
      <c r="L78" s="46"/>
      <c r="M78" s="196" t="str">
        <f t="shared" si="0"/>
        <v/>
      </c>
      <c r="N78" s="55"/>
      <c r="O78" s="55"/>
      <c r="P78" s="55"/>
      <c r="Q78" s="55"/>
      <c r="R78" s="55"/>
      <c r="S78" s="55"/>
      <c r="T78" s="55"/>
      <c r="U78" s="55"/>
      <c r="V78" s="55"/>
      <c r="W78" s="55"/>
      <c r="X78" s="55"/>
      <c r="Y78" s="55"/>
      <c r="Z78" s="55"/>
      <c r="AA78" s="55"/>
      <c r="AB78" s="55"/>
      <c r="AC78" s="55"/>
      <c r="AD78" s="55"/>
      <c r="AE78" s="55"/>
      <c r="AF78" s="55"/>
    </row>
    <row r="79" spans="1:32" s="337" customFormat="1" ht="151.5" customHeight="1">
      <c r="A79" s="156" t="str">
        <f t="shared" si="2"/>
        <v/>
      </c>
      <c r="B79" s="138"/>
      <c r="C79" s="181" t="str">
        <f>IF(ISTEXT(B79),VLOOKUP(B79,'Listas y tablas'!$Q$3:$R$18,2,FALSE),"")</f>
        <v/>
      </c>
      <c r="D79" s="53"/>
      <c r="E79" s="53"/>
      <c r="F79" s="53"/>
      <c r="G79" s="53"/>
      <c r="H79" s="145"/>
      <c r="I79" s="46"/>
      <c r="J79" s="46"/>
      <c r="K79" s="46"/>
      <c r="L79" s="46"/>
      <c r="M79" s="196" t="str">
        <f t="shared" si="0"/>
        <v/>
      </c>
      <c r="N79" s="55"/>
      <c r="O79" s="55"/>
      <c r="P79" s="55"/>
      <c r="Q79" s="55"/>
      <c r="R79" s="55"/>
      <c r="S79" s="55"/>
      <c r="T79" s="55"/>
      <c r="U79" s="55"/>
      <c r="V79" s="55"/>
      <c r="W79" s="55"/>
      <c r="X79" s="55"/>
      <c r="Y79" s="55"/>
      <c r="Z79" s="55"/>
      <c r="AA79" s="55"/>
      <c r="AB79" s="55"/>
      <c r="AC79" s="55"/>
      <c r="AD79" s="55"/>
      <c r="AE79" s="55"/>
      <c r="AF79" s="55"/>
    </row>
    <row r="80" spans="1:32" s="337" customFormat="1" ht="151.5" customHeight="1">
      <c r="A80" s="156" t="str">
        <f t="shared" si="2"/>
        <v/>
      </c>
      <c r="B80" s="138"/>
      <c r="C80" s="181" t="str">
        <f>IF(ISTEXT(B80),VLOOKUP(B80,'Listas y tablas'!$Q$3:$R$18,2,FALSE),"")</f>
        <v/>
      </c>
      <c r="D80" s="53"/>
      <c r="E80" s="53"/>
      <c r="F80" s="53"/>
      <c r="G80" s="53"/>
      <c r="H80" s="145"/>
      <c r="I80" s="46"/>
      <c r="J80" s="46"/>
      <c r="K80" s="46"/>
      <c r="L80" s="46"/>
      <c r="M80" s="196" t="str">
        <f t="shared" si="0"/>
        <v/>
      </c>
      <c r="N80" s="55"/>
      <c r="O80" s="55"/>
      <c r="P80" s="55"/>
      <c r="Q80" s="55"/>
      <c r="R80" s="55"/>
      <c r="S80" s="55"/>
      <c r="T80" s="55"/>
      <c r="U80" s="55"/>
      <c r="V80" s="55"/>
      <c r="W80" s="55"/>
      <c r="X80" s="55"/>
      <c r="Y80" s="55"/>
      <c r="Z80" s="55"/>
      <c r="AA80" s="55"/>
      <c r="AB80" s="55"/>
      <c r="AC80" s="55"/>
      <c r="AD80" s="55"/>
      <c r="AE80" s="55"/>
      <c r="AF80" s="55"/>
    </row>
    <row r="81" spans="1:32" s="337" customFormat="1" ht="151.5" customHeight="1">
      <c r="A81" s="156" t="str">
        <f t="shared" si="2"/>
        <v/>
      </c>
      <c r="B81" s="138"/>
      <c r="C81" s="181" t="str">
        <f>IF(ISTEXT(B81),VLOOKUP(B81,'Listas y tablas'!$Q$3:$R$18,2,FALSE),"")</f>
        <v/>
      </c>
      <c r="D81" s="53"/>
      <c r="E81" s="53"/>
      <c r="F81" s="53"/>
      <c r="G81" s="53"/>
      <c r="H81" s="145"/>
      <c r="I81" s="46"/>
      <c r="J81" s="46"/>
      <c r="K81" s="46"/>
      <c r="L81" s="46"/>
      <c r="M81" s="196" t="str">
        <f t="shared" si="0"/>
        <v/>
      </c>
      <c r="N81" s="55"/>
      <c r="O81" s="55"/>
      <c r="P81" s="55"/>
      <c r="Q81" s="55"/>
      <c r="R81" s="55"/>
      <c r="S81" s="55"/>
      <c r="T81" s="55"/>
      <c r="U81" s="55"/>
      <c r="V81" s="55"/>
      <c r="W81" s="55"/>
      <c r="X81" s="55"/>
      <c r="Y81" s="55"/>
      <c r="Z81" s="55"/>
      <c r="AA81" s="55"/>
      <c r="AB81" s="55"/>
      <c r="AC81" s="55"/>
      <c r="AD81" s="55"/>
      <c r="AE81" s="55"/>
      <c r="AF81" s="55"/>
    </row>
    <row r="82" spans="1:32" s="337" customFormat="1" ht="151.5" customHeight="1">
      <c r="A82" s="156" t="str">
        <f t="shared" si="2"/>
        <v/>
      </c>
      <c r="B82" s="138"/>
      <c r="C82" s="181" t="str">
        <f>IF(ISTEXT(B82),VLOOKUP(B82,'Listas y tablas'!$Q$3:$R$18,2,FALSE),"")</f>
        <v/>
      </c>
      <c r="D82" s="53"/>
      <c r="E82" s="53"/>
      <c r="F82" s="53"/>
      <c r="G82" s="53"/>
      <c r="H82" s="145"/>
      <c r="I82" s="46"/>
      <c r="J82" s="46"/>
      <c r="K82" s="46"/>
      <c r="L82" s="46"/>
      <c r="M82" s="196" t="str">
        <f t="shared" si="0"/>
        <v/>
      </c>
      <c r="N82" s="55"/>
      <c r="O82" s="55"/>
      <c r="P82" s="55"/>
      <c r="Q82" s="55"/>
      <c r="R82" s="55"/>
      <c r="S82" s="55"/>
      <c r="T82" s="55"/>
      <c r="U82" s="55"/>
      <c r="V82" s="55"/>
      <c r="W82" s="55"/>
      <c r="X82" s="55"/>
      <c r="Y82" s="55"/>
      <c r="Z82" s="55"/>
      <c r="AA82" s="55"/>
      <c r="AB82" s="55"/>
      <c r="AC82" s="55"/>
      <c r="AD82" s="55"/>
      <c r="AE82" s="55"/>
      <c r="AF82" s="55"/>
    </row>
    <row r="83" spans="1:32" s="337" customFormat="1" ht="151.5" customHeight="1">
      <c r="A83" s="156" t="str">
        <f t="shared" si="2"/>
        <v/>
      </c>
      <c r="B83" s="138"/>
      <c r="C83" s="181" t="str">
        <f>IF(ISTEXT(B83),VLOOKUP(B83,'Listas y tablas'!$Q$3:$R$18,2,FALSE),"")</f>
        <v/>
      </c>
      <c r="D83" s="53"/>
      <c r="E83" s="53"/>
      <c r="F83" s="53"/>
      <c r="G83" s="53"/>
      <c r="H83" s="145"/>
      <c r="I83" s="46"/>
      <c r="J83" s="46"/>
      <c r="K83" s="46"/>
      <c r="L83" s="46"/>
      <c r="M83" s="196" t="str">
        <f t="shared" si="0"/>
        <v/>
      </c>
      <c r="N83" s="55"/>
      <c r="O83" s="55"/>
      <c r="P83" s="55"/>
      <c r="Q83" s="55"/>
      <c r="R83" s="55"/>
      <c r="S83" s="55"/>
      <c r="T83" s="55"/>
      <c r="U83" s="55"/>
      <c r="V83" s="55"/>
      <c r="W83" s="55"/>
      <c r="X83" s="55"/>
      <c r="Y83" s="55"/>
      <c r="Z83" s="55"/>
      <c r="AA83" s="55"/>
      <c r="AB83" s="55"/>
      <c r="AC83" s="55"/>
      <c r="AD83" s="55"/>
      <c r="AE83" s="55"/>
      <c r="AF83" s="55"/>
    </row>
    <row r="84" spans="1:32" s="337" customFormat="1" ht="151.5" customHeight="1">
      <c r="A84" s="156" t="str">
        <f t="shared" si="2"/>
        <v/>
      </c>
      <c r="B84" s="138"/>
      <c r="C84" s="181" t="str">
        <f>IF(ISTEXT(B84),VLOOKUP(B84,'Listas y tablas'!$Q$3:$R$18,2,FALSE),"")</f>
        <v/>
      </c>
      <c r="D84" s="53"/>
      <c r="E84" s="53"/>
      <c r="F84" s="53"/>
      <c r="G84" s="53"/>
      <c r="H84" s="145"/>
      <c r="I84" s="46"/>
      <c r="J84" s="46"/>
      <c r="K84" s="46"/>
      <c r="L84" s="46"/>
      <c r="M84" s="196" t="str">
        <f t="shared" si="0"/>
        <v/>
      </c>
      <c r="N84" s="55"/>
      <c r="O84" s="55"/>
      <c r="P84" s="55"/>
      <c r="Q84" s="55"/>
      <c r="R84" s="55"/>
      <c r="S84" s="55"/>
      <c r="T84" s="55"/>
      <c r="U84" s="55"/>
      <c r="V84" s="55"/>
      <c r="W84" s="55"/>
      <c r="X84" s="55"/>
      <c r="Y84" s="55"/>
      <c r="Z84" s="55"/>
      <c r="AA84" s="55"/>
      <c r="AB84" s="55"/>
      <c r="AC84" s="55"/>
      <c r="AD84" s="55"/>
      <c r="AE84" s="55"/>
      <c r="AF84" s="55"/>
    </row>
    <row r="85" spans="1:32" s="337" customFormat="1" ht="151.5" customHeight="1">
      <c r="A85" s="156" t="str">
        <f t="shared" si="2"/>
        <v/>
      </c>
      <c r="B85" s="138"/>
      <c r="C85" s="181" t="str">
        <f>IF(ISTEXT(B85),VLOOKUP(B85,'Listas y tablas'!$Q$3:$R$18,2,FALSE),"")</f>
        <v/>
      </c>
      <c r="D85" s="53"/>
      <c r="E85" s="53"/>
      <c r="F85" s="53"/>
      <c r="G85" s="53"/>
      <c r="H85" s="145"/>
      <c r="I85" s="46"/>
      <c r="J85" s="46"/>
      <c r="K85" s="46"/>
      <c r="L85" s="46"/>
      <c r="M85" s="196" t="str">
        <f t="shared" si="0"/>
        <v/>
      </c>
      <c r="N85" s="55"/>
      <c r="O85" s="55"/>
      <c r="P85" s="55"/>
      <c r="Q85" s="55"/>
      <c r="R85" s="55"/>
      <c r="S85" s="55"/>
      <c r="T85" s="55"/>
      <c r="U85" s="55"/>
      <c r="V85" s="55"/>
      <c r="W85" s="55"/>
      <c r="X85" s="55"/>
      <c r="Y85" s="55"/>
      <c r="Z85" s="55"/>
      <c r="AA85" s="55"/>
      <c r="AB85" s="55"/>
      <c r="AC85" s="55"/>
      <c r="AD85" s="55"/>
      <c r="AE85" s="55"/>
      <c r="AF85" s="55"/>
    </row>
    <row r="86" spans="1:32" s="337" customFormat="1" ht="151.5" customHeight="1">
      <c r="A86" s="156" t="str">
        <f t="shared" si="2"/>
        <v/>
      </c>
      <c r="B86" s="138"/>
      <c r="C86" s="181" t="str">
        <f>IF(ISTEXT(B86),VLOOKUP(B86,'Listas y tablas'!$Q$3:$R$18,2,FALSE),"")</f>
        <v/>
      </c>
      <c r="D86" s="53"/>
      <c r="E86" s="53"/>
      <c r="F86" s="53"/>
      <c r="G86" s="53"/>
      <c r="H86" s="145"/>
      <c r="I86" s="46"/>
      <c r="J86" s="46"/>
      <c r="K86" s="46"/>
      <c r="L86" s="46"/>
      <c r="M86" s="196" t="str">
        <f t="shared" si="0"/>
        <v/>
      </c>
      <c r="N86" s="55"/>
      <c r="O86" s="55"/>
      <c r="P86" s="55"/>
      <c r="Q86" s="55"/>
      <c r="R86" s="55"/>
      <c r="S86" s="55"/>
      <c r="T86" s="55"/>
      <c r="U86" s="55"/>
      <c r="V86" s="55"/>
      <c r="W86" s="55"/>
      <c r="X86" s="55"/>
      <c r="Y86" s="55"/>
      <c r="Z86" s="55"/>
      <c r="AA86" s="55"/>
      <c r="AB86" s="55"/>
      <c r="AC86" s="55"/>
      <c r="AD86" s="55"/>
      <c r="AE86" s="55"/>
      <c r="AF86" s="55"/>
    </row>
    <row r="87" spans="1:32" s="337" customFormat="1" ht="151.5" customHeight="1">
      <c r="A87" s="156" t="str">
        <f t="shared" si="2"/>
        <v/>
      </c>
      <c r="B87" s="138"/>
      <c r="C87" s="181" t="str">
        <f>IF(ISTEXT(B87),VLOOKUP(B87,'Listas y tablas'!$Q$3:$R$18,2,FALSE),"")</f>
        <v/>
      </c>
      <c r="D87" s="53"/>
      <c r="E87" s="53"/>
      <c r="F87" s="53"/>
      <c r="G87" s="53"/>
      <c r="H87" s="145"/>
      <c r="I87" s="46"/>
      <c r="J87" s="46"/>
      <c r="K87" s="46"/>
      <c r="L87" s="46"/>
      <c r="M87" s="196" t="str">
        <f t="shared" si="0"/>
        <v/>
      </c>
      <c r="N87" s="55"/>
      <c r="O87" s="55"/>
      <c r="P87" s="55"/>
      <c r="Q87" s="55"/>
      <c r="R87" s="55"/>
      <c r="S87" s="55"/>
      <c r="T87" s="55"/>
      <c r="U87" s="55"/>
      <c r="V87" s="55"/>
      <c r="W87" s="55"/>
      <c r="X87" s="55"/>
      <c r="Y87" s="55"/>
      <c r="Z87" s="55"/>
      <c r="AA87" s="55"/>
      <c r="AB87" s="55"/>
      <c r="AC87" s="55"/>
      <c r="AD87" s="55"/>
      <c r="AE87" s="55"/>
      <c r="AF87" s="55"/>
    </row>
    <row r="88" spans="1:32" s="337" customFormat="1" ht="151.5" customHeight="1">
      <c r="A88" s="156" t="str">
        <f t="shared" si="2"/>
        <v/>
      </c>
      <c r="B88" s="138"/>
      <c r="C88" s="181" t="str">
        <f>IF(ISTEXT(B88),VLOOKUP(B88,'Listas y tablas'!$Q$3:$R$18,2,FALSE),"")</f>
        <v/>
      </c>
      <c r="D88" s="53"/>
      <c r="E88" s="53"/>
      <c r="F88" s="53"/>
      <c r="G88" s="53"/>
      <c r="H88" s="145"/>
      <c r="I88" s="46"/>
      <c r="J88" s="46"/>
      <c r="K88" s="46"/>
      <c r="L88" s="46"/>
      <c r="M88" s="196" t="str">
        <f t="shared" si="0"/>
        <v/>
      </c>
      <c r="N88" s="55"/>
      <c r="O88" s="55"/>
      <c r="P88" s="55"/>
      <c r="Q88" s="55"/>
      <c r="R88" s="55"/>
      <c r="S88" s="55"/>
      <c r="T88" s="55"/>
      <c r="U88" s="55"/>
      <c r="V88" s="55"/>
      <c r="W88" s="55"/>
      <c r="X88" s="55"/>
      <c r="Y88" s="55"/>
      <c r="Z88" s="55"/>
      <c r="AA88" s="55"/>
      <c r="AB88" s="55"/>
      <c r="AC88" s="55"/>
      <c r="AD88" s="55"/>
      <c r="AE88" s="55"/>
      <c r="AF88" s="55"/>
    </row>
    <row r="89" spans="1:32" s="337" customFormat="1" ht="151.5" customHeight="1">
      <c r="A89" s="156" t="str">
        <f t="shared" si="2"/>
        <v/>
      </c>
      <c r="B89" s="138"/>
      <c r="C89" s="181" t="str">
        <f>IF(ISTEXT(B89),VLOOKUP(B89,'Listas y tablas'!$Q$3:$R$18,2,FALSE),"")</f>
        <v/>
      </c>
      <c r="D89" s="53"/>
      <c r="E89" s="53"/>
      <c r="F89" s="53"/>
      <c r="G89" s="53"/>
      <c r="H89" s="145"/>
      <c r="I89" s="46"/>
      <c r="J89" s="46"/>
      <c r="K89" s="46"/>
      <c r="L89" s="46"/>
      <c r="M89" s="196" t="str">
        <f t="shared" si="0"/>
        <v/>
      </c>
      <c r="N89" s="55"/>
      <c r="O89" s="55"/>
      <c r="P89" s="55"/>
      <c r="Q89" s="55"/>
      <c r="R89" s="55"/>
      <c r="S89" s="55"/>
      <c r="T89" s="55"/>
      <c r="U89" s="55"/>
      <c r="V89" s="55"/>
      <c r="W89" s="55"/>
      <c r="X89" s="55"/>
      <c r="Y89" s="55"/>
      <c r="Z89" s="55"/>
      <c r="AA89" s="55"/>
      <c r="AB89" s="55"/>
      <c r="AC89" s="55"/>
      <c r="AD89" s="55"/>
      <c r="AE89" s="55"/>
      <c r="AF89" s="55"/>
    </row>
    <row r="90" spans="1:32" s="337" customFormat="1" ht="151.5" customHeight="1">
      <c r="A90" s="156" t="str">
        <f t="shared" si="2"/>
        <v/>
      </c>
      <c r="B90" s="138"/>
      <c r="C90" s="181" t="str">
        <f>IF(ISTEXT(B90),VLOOKUP(B90,'Listas y tablas'!$Q$3:$R$18,2,FALSE),"")</f>
        <v/>
      </c>
      <c r="D90" s="53"/>
      <c r="E90" s="53"/>
      <c r="F90" s="53"/>
      <c r="G90" s="53"/>
      <c r="H90" s="145"/>
      <c r="I90" s="46"/>
      <c r="J90" s="46"/>
      <c r="K90" s="46"/>
      <c r="L90" s="46"/>
      <c r="M90" s="196" t="str">
        <f t="shared" si="0"/>
        <v/>
      </c>
      <c r="N90" s="55"/>
      <c r="O90" s="55"/>
      <c r="P90" s="55"/>
      <c r="Q90" s="55"/>
      <c r="R90" s="55"/>
      <c r="S90" s="55"/>
      <c r="T90" s="55"/>
      <c r="U90" s="55"/>
      <c r="V90" s="55"/>
      <c r="W90" s="55"/>
      <c r="X90" s="55"/>
      <c r="Y90" s="55"/>
      <c r="Z90" s="55"/>
      <c r="AA90" s="55"/>
      <c r="AB90" s="55"/>
      <c r="AC90" s="55"/>
      <c r="AD90" s="55"/>
      <c r="AE90" s="55"/>
      <c r="AF90" s="55"/>
    </row>
    <row r="91" spans="1:32" s="337" customFormat="1" ht="151.5" customHeight="1">
      <c r="A91" s="156" t="str">
        <f t="shared" si="2"/>
        <v/>
      </c>
      <c r="B91" s="138"/>
      <c r="C91" s="181" t="str">
        <f>IF(ISTEXT(B91),VLOOKUP(B91,'Listas y tablas'!$Q$3:$R$18,2,FALSE),"")</f>
        <v/>
      </c>
      <c r="D91" s="53"/>
      <c r="E91" s="53"/>
      <c r="F91" s="53"/>
      <c r="G91" s="53"/>
      <c r="H91" s="145"/>
      <c r="I91" s="46"/>
      <c r="J91" s="46"/>
      <c r="K91" s="46"/>
      <c r="L91" s="46"/>
      <c r="M91" s="196" t="str">
        <f t="shared" si="0"/>
        <v/>
      </c>
      <c r="N91" s="55"/>
      <c r="O91" s="55"/>
      <c r="P91" s="55"/>
      <c r="Q91" s="55"/>
      <c r="R91" s="55"/>
      <c r="S91" s="55"/>
      <c r="T91" s="55"/>
      <c r="U91" s="55"/>
      <c r="V91" s="55"/>
      <c r="W91" s="55"/>
      <c r="X91" s="55"/>
      <c r="Y91" s="55"/>
      <c r="Z91" s="55"/>
      <c r="AA91" s="55"/>
      <c r="AB91" s="55"/>
      <c r="AC91" s="55"/>
      <c r="AD91" s="55"/>
      <c r="AE91" s="55"/>
      <c r="AF91" s="55"/>
    </row>
    <row r="92" spans="1:32" s="337" customFormat="1" ht="151.5" customHeight="1">
      <c r="A92" s="156" t="str">
        <f t="shared" si="2"/>
        <v/>
      </c>
      <c r="B92" s="138"/>
      <c r="C92" s="181" t="str">
        <f>IF(ISTEXT(B92),VLOOKUP(B92,'Listas y tablas'!$Q$3:$R$18,2,FALSE),"")</f>
        <v/>
      </c>
      <c r="D92" s="53"/>
      <c r="E92" s="53"/>
      <c r="F92" s="53"/>
      <c r="G92" s="53"/>
      <c r="H92" s="145"/>
      <c r="I92" s="46"/>
      <c r="J92" s="46"/>
      <c r="K92" s="46"/>
      <c r="L92" s="46"/>
      <c r="M92" s="196" t="str">
        <f t="shared" si="0"/>
        <v/>
      </c>
      <c r="N92" s="55"/>
      <c r="O92" s="55"/>
      <c r="P92" s="55"/>
      <c r="Q92" s="55"/>
      <c r="R92" s="55"/>
      <c r="S92" s="55"/>
      <c r="T92" s="55"/>
      <c r="U92" s="55"/>
      <c r="V92" s="55"/>
      <c r="W92" s="55"/>
      <c r="X92" s="55"/>
      <c r="Y92" s="55"/>
      <c r="Z92" s="55"/>
      <c r="AA92" s="55"/>
      <c r="AB92" s="55"/>
      <c r="AC92" s="55"/>
      <c r="AD92" s="55"/>
      <c r="AE92" s="55"/>
      <c r="AF92" s="55"/>
    </row>
    <row r="93" spans="1:32" s="337" customFormat="1" ht="151.5" customHeight="1">
      <c r="A93" s="156" t="str">
        <f t="shared" si="2"/>
        <v/>
      </c>
      <c r="B93" s="138"/>
      <c r="C93" s="181" t="str">
        <f>IF(ISTEXT(B93),VLOOKUP(B93,'Listas y tablas'!$Q$3:$R$18,2,FALSE),"")</f>
        <v/>
      </c>
      <c r="D93" s="53"/>
      <c r="E93" s="53"/>
      <c r="F93" s="53"/>
      <c r="G93" s="53"/>
      <c r="H93" s="145"/>
      <c r="I93" s="46"/>
      <c r="J93" s="46"/>
      <c r="K93" s="46"/>
      <c r="L93" s="46"/>
      <c r="M93" s="196" t="str">
        <f t="shared" si="0"/>
        <v/>
      </c>
      <c r="N93" s="55"/>
      <c r="O93" s="55"/>
      <c r="P93" s="55"/>
      <c r="Q93" s="55"/>
      <c r="R93" s="55"/>
      <c r="S93" s="55"/>
      <c r="T93" s="55"/>
      <c r="U93" s="55"/>
      <c r="V93" s="55"/>
      <c r="W93" s="55"/>
      <c r="X93" s="55"/>
      <c r="Y93" s="55"/>
      <c r="Z93" s="55"/>
      <c r="AA93" s="55"/>
      <c r="AB93" s="55"/>
      <c r="AC93" s="55"/>
      <c r="AD93" s="55"/>
      <c r="AE93" s="55"/>
      <c r="AF93" s="55"/>
    </row>
    <row r="94" spans="1:32" s="337" customFormat="1" ht="151.5" customHeight="1">
      <c r="A94" s="156" t="str">
        <f t="shared" si="2"/>
        <v/>
      </c>
      <c r="B94" s="138"/>
      <c r="C94" s="181" t="str">
        <f>IF(ISTEXT(B94),VLOOKUP(B94,'Listas y tablas'!$Q$3:$R$18,2,FALSE),"")</f>
        <v/>
      </c>
      <c r="D94" s="53"/>
      <c r="E94" s="53"/>
      <c r="F94" s="53"/>
      <c r="G94" s="53"/>
      <c r="H94" s="145"/>
      <c r="I94" s="46"/>
      <c r="J94" s="46"/>
      <c r="K94" s="46"/>
      <c r="L94" s="46"/>
      <c r="M94" s="196" t="str">
        <f t="shared" si="0"/>
        <v/>
      </c>
      <c r="N94" s="55"/>
      <c r="O94" s="55"/>
      <c r="P94" s="55"/>
      <c r="Q94" s="55"/>
      <c r="R94" s="55"/>
      <c r="S94" s="55"/>
      <c r="T94" s="55"/>
      <c r="U94" s="55"/>
      <c r="V94" s="55"/>
      <c r="W94" s="55"/>
      <c r="X94" s="55"/>
      <c r="Y94" s="55"/>
      <c r="Z94" s="55"/>
      <c r="AA94" s="55"/>
      <c r="AB94" s="55"/>
      <c r="AC94" s="55"/>
      <c r="AD94" s="55"/>
      <c r="AE94" s="55"/>
      <c r="AF94" s="55"/>
    </row>
    <row r="95" spans="1:32" s="337" customFormat="1" ht="151.5" customHeight="1">
      <c r="A95" s="156" t="str">
        <f t="shared" si="2"/>
        <v/>
      </c>
      <c r="B95" s="138"/>
      <c r="C95" s="181" t="str">
        <f>IF(ISTEXT(B95),VLOOKUP(B95,'Listas y tablas'!$Q$3:$R$18,2,FALSE),"")</f>
        <v/>
      </c>
      <c r="D95" s="53"/>
      <c r="E95" s="53"/>
      <c r="F95" s="53"/>
      <c r="G95" s="53"/>
      <c r="H95" s="145"/>
      <c r="I95" s="46"/>
      <c r="J95" s="46"/>
      <c r="K95" s="46"/>
      <c r="L95" s="46"/>
      <c r="M95" s="196" t="str">
        <f t="shared" si="0"/>
        <v/>
      </c>
      <c r="N95" s="55"/>
      <c r="O95" s="55"/>
      <c r="P95" s="55"/>
      <c r="Q95" s="55"/>
      <c r="R95" s="55"/>
      <c r="S95" s="55"/>
      <c r="T95" s="55"/>
      <c r="U95" s="55"/>
      <c r="V95" s="55"/>
      <c r="W95" s="55"/>
      <c r="X95" s="55"/>
      <c r="Y95" s="55"/>
      <c r="Z95" s="55"/>
      <c r="AA95" s="55"/>
      <c r="AB95" s="55"/>
      <c r="AC95" s="55"/>
      <c r="AD95" s="55"/>
      <c r="AE95" s="55"/>
      <c r="AF95" s="55"/>
    </row>
    <row r="96" spans="1:32" s="337" customFormat="1" ht="151.5" customHeight="1">
      <c r="A96" s="156" t="str">
        <f t="shared" si="2"/>
        <v/>
      </c>
      <c r="B96" s="138"/>
      <c r="C96" s="181" t="str">
        <f>IF(ISTEXT(B96),VLOOKUP(B96,'Listas y tablas'!$Q$3:$R$18,2,FALSE),"")</f>
        <v/>
      </c>
      <c r="D96" s="53"/>
      <c r="E96" s="53"/>
      <c r="F96" s="53"/>
      <c r="G96" s="53"/>
      <c r="H96" s="145"/>
      <c r="I96" s="46"/>
      <c r="J96" s="46"/>
      <c r="K96" s="46"/>
      <c r="L96" s="46"/>
      <c r="M96" s="196" t="str">
        <f t="shared" si="0"/>
        <v/>
      </c>
      <c r="N96" s="55"/>
      <c r="O96" s="55"/>
      <c r="P96" s="55"/>
      <c r="Q96" s="55"/>
      <c r="R96" s="55"/>
      <c r="S96" s="55"/>
      <c r="T96" s="55"/>
      <c r="U96" s="55"/>
      <c r="V96" s="55"/>
      <c r="W96" s="55"/>
      <c r="X96" s="55"/>
      <c r="Y96" s="55"/>
      <c r="Z96" s="55"/>
      <c r="AA96" s="55"/>
      <c r="AB96" s="55"/>
      <c r="AC96" s="55"/>
      <c r="AD96" s="55"/>
      <c r="AE96" s="55"/>
      <c r="AF96" s="55"/>
    </row>
    <row r="97" spans="1:32" s="337" customFormat="1" ht="151.5" customHeight="1">
      <c r="A97" s="156" t="str">
        <f t="shared" si="2"/>
        <v/>
      </c>
      <c r="B97" s="138"/>
      <c r="C97" s="181" t="str">
        <f>IF(ISTEXT(B97),VLOOKUP(B97,'Listas y tablas'!$Q$3:$R$18,2,FALSE),"")</f>
        <v/>
      </c>
      <c r="D97" s="53"/>
      <c r="E97" s="53"/>
      <c r="F97" s="53"/>
      <c r="G97" s="53"/>
      <c r="H97" s="145"/>
      <c r="I97" s="46"/>
      <c r="J97" s="46"/>
      <c r="K97" s="46"/>
      <c r="L97" s="46"/>
      <c r="M97" s="196" t="str">
        <f t="shared" si="0"/>
        <v/>
      </c>
      <c r="N97" s="55"/>
      <c r="O97" s="55"/>
      <c r="P97" s="55"/>
      <c r="Q97" s="55"/>
      <c r="R97" s="55"/>
      <c r="S97" s="55"/>
      <c r="T97" s="55"/>
      <c r="U97" s="55"/>
      <c r="V97" s="55"/>
      <c r="W97" s="55"/>
      <c r="X97" s="55"/>
      <c r="Y97" s="55"/>
      <c r="Z97" s="55"/>
      <c r="AA97" s="55"/>
      <c r="AB97" s="55"/>
      <c r="AC97" s="55"/>
      <c r="AD97" s="55"/>
      <c r="AE97" s="55"/>
      <c r="AF97" s="55"/>
    </row>
    <row r="98" spans="1:32" s="337" customFormat="1" ht="151.5" customHeight="1">
      <c r="A98" s="156" t="str">
        <f t="shared" si="2"/>
        <v/>
      </c>
      <c r="B98" s="138"/>
      <c r="C98" s="181" t="str">
        <f>IF(ISTEXT(B98),VLOOKUP(B98,'Listas y tablas'!$Q$3:$R$18,2,FALSE),"")</f>
        <v/>
      </c>
      <c r="D98" s="53"/>
      <c r="E98" s="53"/>
      <c r="F98" s="53"/>
      <c r="G98" s="53"/>
      <c r="H98" s="145"/>
      <c r="I98" s="46"/>
      <c r="J98" s="46"/>
      <c r="K98" s="46"/>
      <c r="L98" s="46"/>
      <c r="M98" s="196" t="str">
        <f t="shared" si="0"/>
        <v/>
      </c>
      <c r="N98" s="55"/>
      <c r="O98" s="55"/>
      <c r="P98" s="55"/>
      <c r="Q98" s="55"/>
      <c r="R98" s="55"/>
      <c r="S98" s="55"/>
      <c r="T98" s="55"/>
      <c r="U98" s="55"/>
      <c r="V98" s="55"/>
      <c r="W98" s="55"/>
      <c r="X98" s="55"/>
      <c r="Y98" s="55"/>
      <c r="Z98" s="55"/>
      <c r="AA98" s="55"/>
      <c r="AB98" s="55"/>
      <c r="AC98" s="55"/>
      <c r="AD98" s="55"/>
      <c r="AE98" s="55"/>
      <c r="AF98" s="55"/>
    </row>
    <row r="99" spans="1:32" s="337" customFormat="1" ht="151.5" customHeight="1">
      <c r="A99" s="156" t="str">
        <f t="shared" si="2"/>
        <v/>
      </c>
      <c r="B99" s="138"/>
      <c r="C99" s="181" t="str">
        <f>IF(ISTEXT(B99),VLOOKUP(B99,'Listas y tablas'!$Q$3:$R$18,2,FALSE),"")</f>
        <v/>
      </c>
      <c r="D99" s="53"/>
      <c r="E99" s="53"/>
      <c r="F99" s="53"/>
      <c r="G99" s="53"/>
      <c r="H99" s="145"/>
      <c r="I99" s="46"/>
      <c r="J99" s="46"/>
      <c r="K99" s="46"/>
      <c r="L99" s="46"/>
      <c r="M99" s="196" t="str">
        <f t="shared" si="0"/>
        <v/>
      </c>
      <c r="N99" s="55"/>
      <c r="O99" s="55"/>
      <c r="P99" s="55"/>
      <c r="Q99" s="55"/>
      <c r="R99" s="55"/>
      <c r="S99" s="55"/>
      <c r="T99" s="55"/>
      <c r="U99" s="55"/>
      <c r="V99" s="55"/>
      <c r="W99" s="55"/>
      <c r="X99" s="55"/>
      <c r="Y99" s="55"/>
      <c r="Z99" s="55"/>
      <c r="AA99" s="55"/>
      <c r="AB99" s="55"/>
      <c r="AC99" s="55"/>
      <c r="AD99" s="55"/>
      <c r="AE99" s="55"/>
      <c r="AF99" s="55"/>
    </row>
    <row r="100" spans="1:32" s="337" customFormat="1" ht="151.5" customHeight="1">
      <c r="A100" s="156" t="str">
        <f t="shared" si="2"/>
        <v/>
      </c>
      <c r="B100" s="138"/>
      <c r="C100" s="181" t="str">
        <f>IF(ISTEXT(B100),VLOOKUP(B100,'Listas y tablas'!$Q$3:$R$18,2,FALSE),"")</f>
        <v/>
      </c>
      <c r="D100" s="53"/>
      <c r="E100" s="53"/>
      <c r="F100" s="53"/>
      <c r="G100" s="53"/>
      <c r="H100" s="145"/>
      <c r="I100" s="46"/>
      <c r="J100" s="46"/>
      <c r="K100" s="46"/>
      <c r="L100" s="46"/>
      <c r="M100" s="196"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37" customFormat="1" ht="151.5" customHeight="1">
      <c r="A101" s="156" t="str">
        <f t="shared" si="2"/>
        <v/>
      </c>
      <c r="B101" s="138"/>
      <c r="C101" s="181" t="str">
        <f>IF(ISTEXT(B101),VLOOKUP(B101,'Listas y tablas'!$Q$3:$R$18,2,FALSE),"")</f>
        <v/>
      </c>
      <c r="D101" s="53"/>
      <c r="E101" s="53"/>
      <c r="F101" s="53"/>
      <c r="G101" s="53"/>
      <c r="H101" s="145"/>
      <c r="I101" s="46"/>
      <c r="J101" s="46"/>
      <c r="K101" s="46"/>
      <c r="L101" s="46"/>
      <c r="M101" s="196"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37" customFormat="1" ht="151.5" customHeight="1">
      <c r="A102" s="156" t="str">
        <f t="shared" si="2"/>
        <v/>
      </c>
      <c r="B102" s="138"/>
      <c r="C102" s="181" t="str">
        <f>IF(ISTEXT(B102),VLOOKUP(B102,'Listas y tablas'!$Q$3:$R$18,2,FALSE),"")</f>
        <v/>
      </c>
      <c r="D102" s="53"/>
      <c r="E102" s="53"/>
      <c r="F102" s="53"/>
      <c r="G102" s="53"/>
      <c r="H102" s="145"/>
      <c r="I102" s="46"/>
      <c r="J102" s="46"/>
      <c r="K102" s="46"/>
      <c r="L102" s="46"/>
      <c r="M102" s="196"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37" customFormat="1" ht="151.5" customHeight="1">
      <c r="A103" s="156" t="str">
        <f t="shared" si="2"/>
        <v/>
      </c>
      <c r="B103" s="138"/>
      <c r="C103" s="181" t="str">
        <f>IF(ISTEXT(B103),VLOOKUP(B103,'Listas y tablas'!$Q$3:$R$18,2,FALSE),"")</f>
        <v/>
      </c>
      <c r="D103" s="53"/>
      <c r="E103" s="53"/>
      <c r="F103" s="53"/>
      <c r="G103" s="53"/>
      <c r="H103" s="145"/>
      <c r="I103" s="46"/>
      <c r="J103" s="46"/>
      <c r="K103" s="46"/>
      <c r="L103" s="46"/>
      <c r="M103" s="196"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37" customFormat="1" ht="151.5" customHeight="1">
      <c r="A104" s="156" t="str">
        <f t="shared" si="2"/>
        <v/>
      </c>
      <c r="B104" s="138"/>
      <c r="C104" s="181" t="str">
        <f>IF(ISTEXT(B104),VLOOKUP(B104,'Listas y tablas'!$Q$3:$R$18,2,FALSE),"")</f>
        <v/>
      </c>
      <c r="D104" s="53"/>
      <c r="E104" s="53"/>
      <c r="F104" s="53"/>
      <c r="G104" s="53"/>
      <c r="H104" s="145"/>
      <c r="I104" s="46"/>
      <c r="J104" s="46"/>
      <c r="K104" s="46"/>
      <c r="L104" s="46"/>
      <c r="M104" s="196"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37" customFormat="1" ht="151.5" customHeight="1">
      <c r="A105" s="156" t="str">
        <f t="shared" si="2"/>
        <v/>
      </c>
      <c r="B105" s="138"/>
      <c r="C105" s="181" t="str">
        <f>IF(ISTEXT(B105),VLOOKUP(B105,'Listas y tablas'!$Q$3:$R$18,2,FALSE),"")</f>
        <v/>
      </c>
      <c r="D105" s="53"/>
      <c r="E105" s="53"/>
      <c r="F105" s="53"/>
      <c r="G105" s="53"/>
      <c r="H105" s="145"/>
      <c r="I105" s="46"/>
      <c r="J105" s="46"/>
      <c r="K105" s="46"/>
      <c r="L105" s="46"/>
      <c r="M105" s="196"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37" customFormat="1" ht="151.5" customHeight="1">
      <c r="A106" s="156" t="str">
        <f t="shared" si="2"/>
        <v/>
      </c>
      <c r="B106" s="138"/>
      <c r="C106" s="181" t="str">
        <f>IF(ISTEXT(B106),VLOOKUP(B106,'Listas y tablas'!$Q$3:$R$18,2,FALSE),"")</f>
        <v/>
      </c>
      <c r="D106" s="53"/>
      <c r="E106" s="53"/>
      <c r="F106" s="53"/>
      <c r="G106" s="53"/>
      <c r="H106" s="145"/>
      <c r="I106" s="46"/>
      <c r="J106" s="46"/>
      <c r="K106" s="46"/>
      <c r="L106" s="46"/>
      <c r="M106" s="196"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56" t="str">
        <f t="shared" si="2"/>
        <v/>
      </c>
      <c r="B107" s="54"/>
      <c r="C107" s="181" t="str">
        <f>IF(ISTEXT(B107),VLOOKUP(B107,'Listas y tablas'!$Q$3:$R$18,2,FALSE),"")</f>
        <v/>
      </c>
      <c r="D107" s="54"/>
      <c r="E107" s="44"/>
      <c r="F107" s="44"/>
      <c r="G107" s="44"/>
      <c r="H107" s="44"/>
      <c r="I107" s="57"/>
      <c r="J107" s="57"/>
      <c r="K107" s="57"/>
      <c r="L107" s="57"/>
      <c r="M107" s="196"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opLeftCell="A4" zoomScale="110" zoomScaleNormal="110" workbookViewId="0">
      <pane xSplit="2" ySplit="4" topLeftCell="G29" activePane="bottomRight" state="frozen"/>
      <selection activeCell="A4" sqref="A4"/>
      <selection pane="topRight" activeCell="C4" sqref="C4"/>
      <selection pane="bottomLeft" activeCell="A8" sqref="A8"/>
      <selection pane="bottomRight" activeCell="J91" sqref="J91"/>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customWidth="1"/>
    <col min="17" max="17" width="39" customWidth="1"/>
    <col min="18" max="18" width="13.25" customWidth="1"/>
    <col min="19" max="19" width="7.5" customWidth="1"/>
    <col min="20" max="20" width="4.375" customWidth="1"/>
    <col min="21" max="21" width="4.75" customWidth="1"/>
    <col min="22" max="24" width="10.5"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23.375" customWidth="1"/>
    <col min="36" max="36" width="12.875" customWidth="1"/>
    <col min="37" max="37" width="14.125" bestFit="1" customWidth="1"/>
    <col min="38" max="38" width="18.75" style="336" hidden="1" customWidth="1"/>
    <col min="39" max="39" width="18.625" style="336" hidden="1" customWidth="1"/>
    <col min="40" max="40" width="15" style="336" hidden="1" customWidth="1"/>
    <col min="41" max="41" width="17.25" style="336" hidden="1" customWidth="1"/>
    <col min="42" max="72" width="12.875" style="336" hidden="1" customWidth="1"/>
    <col min="73" max="73" width="19.25" customWidth="1"/>
    <col min="74" max="74" width="19.625" customWidth="1"/>
    <col min="75" max="75" width="16.375" customWidth="1"/>
    <col min="76" max="76" width="23.5" customWidth="1"/>
    <col min="77" max="77" width="23.125" customWidth="1"/>
    <col min="78" max="78" width="29.625" customWidth="1"/>
    <col min="79" max="79" width="62.125" style="336" customWidth="1"/>
    <col min="80" max="80" width="40.75" style="336" customWidth="1"/>
    <col min="81" max="81" width="53.75" style="336" customWidth="1"/>
    <col min="82" max="82" width="51.875" style="336" customWidth="1"/>
    <col min="83" max="83" width="18.5" style="336" customWidth="1"/>
    <col min="84" max="85" width="16.375" style="336" customWidth="1"/>
    <col min="86" max="86" width="37.75" style="336" customWidth="1"/>
    <col min="87" max="87" width="16.375" style="336" customWidth="1"/>
    <col min="88" max="88" width="50.75" style="336" customWidth="1"/>
    <col min="89" max="89" width="23.75" style="336" customWidth="1"/>
    <col min="90" max="90" width="118.625" style="336" customWidth="1"/>
    <col min="91" max="91" width="25.125" style="336" customWidth="1"/>
    <col min="92" max="92" width="16.375" style="336" customWidth="1"/>
    <col min="93" max="93" width="62.125" customWidth="1"/>
    <col min="94" max="94" width="40.75" customWidth="1"/>
    <col min="95" max="95" width="53.75" customWidth="1"/>
    <col min="96" max="96" width="51.875" customWidth="1"/>
    <col min="97" max="97" width="18.5" style="336" customWidth="1"/>
    <col min="98" max="99" width="16.375" customWidth="1"/>
    <col min="100" max="100" width="37.75" customWidth="1"/>
    <col min="101" max="101" width="16.375" customWidth="1"/>
    <col min="102" max="102" width="50.75" customWidth="1"/>
    <col min="103" max="103" width="23.75"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36"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634" t="s">
        <v>1288</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6"/>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637"/>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9"/>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640" t="s">
        <v>90</v>
      </c>
      <c r="B4" s="641"/>
      <c r="C4" s="641"/>
      <c r="D4" s="642"/>
      <c r="E4" s="612" t="s">
        <v>114</v>
      </c>
      <c r="F4" s="613"/>
      <c r="G4" s="613"/>
      <c r="H4" s="613"/>
      <c r="I4" s="613"/>
      <c r="J4" s="613"/>
      <c r="K4" s="613"/>
      <c r="L4" s="613"/>
      <c r="M4" s="616"/>
      <c r="N4" s="64"/>
      <c r="O4" s="612" t="s">
        <v>115</v>
      </c>
      <c r="P4" s="613"/>
      <c r="Q4" s="613"/>
      <c r="R4" s="613"/>
      <c r="S4" s="613"/>
      <c r="T4" s="613"/>
      <c r="U4" s="613"/>
      <c r="V4" s="613"/>
      <c r="W4" s="613"/>
      <c r="X4" s="616"/>
      <c r="Y4" s="612" t="s">
        <v>116</v>
      </c>
      <c r="Z4" s="613"/>
      <c r="AA4" s="613"/>
      <c r="AB4" s="613"/>
      <c r="AC4" s="613"/>
      <c r="AD4" s="613"/>
      <c r="AE4" s="616"/>
      <c r="AF4" s="65"/>
      <c r="AG4" s="612" t="s">
        <v>117</v>
      </c>
      <c r="AH4" s="613"/>
      <c r="AI4" s="613"/>
      <c r="AJ4" s="613"/>
      <c r="AK4" s="616"/>
      <c r="AL4" s="620" t="s">
        <v>1127</v>
      </c>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c r="BT4" s="622"/>
      <c r="BU4" s="643" t="s">
        <v>118</v>
      </c>
      <c r="BV4" s="635"/>
      <c r="BW4" s="635"/>
      <c r="BX4" s="635"/>
      <c r="BY4" s="635"/>
      <c r="BZ4" s="644"/>
      <c r="CA4" s="623" t="s">
        <v>956</v>
      </c>
      <c r="CB4" s="624"/>
      <c r="CC4" s="624"/>
      <c r="CD4" s="624"/>
      <c r="CE4" s="625"/>
      <c r="CF4" s="624"/>
      <c r="CG4" s="624"/>
      <c r="CH4" s="624"/>
      <c r="CI4" s="624"/>
      <c r="CJ4" s="624"/>
      <c r="CK4" s="624"/>
      <c r="CL4" s="624"/>
      <c r="CM4" s="624"/>
      <c r="CN4" s="626"/>
      <c r="CO4" s="628" t="s">
        <v>119</v>
      </c>
      <c r="CP4" s="624"/>
      <c r="CQ4" s="624"/>
      <c r="CR4" s="624"/>
      <c r="CS4" s="625"/>
      <c r="CT4" s="624"/>
      <c r="CU4" s="624"/>
      <c r="CV4" s="624"/>
      <c r="CW4" s="624"/>
      <c r="CX4" s="624"/>
      <c r="CY4" s="624"/>
      <c r="CZ4" s="624"/>
      <c r="DA4" s="624"/>
      <c r="DB4" s="626"/>
      <c r="DC4" s="628" t="s">
        <v>120</v>
      </c>
      <c r="DD4" s="624"/>
      <c r="DE4" s="624"/>
      <c r="DF4" s="624"/>
      <c r="DG4" s="625"/>
      <c r="DH4" s="624"/>
      <c r="DI4" s="624"/>
      <c r="DJ4" s="624"/>
      <c r="DK4" s="624"/>
      <c r="DL4" s="624"/>
      <c r="DM4" s="624"/>
      <c r="DN4" s="624"/>
      <c r="DO4" s="624"/>
      <c r="DP4" s="626"/>
    </row>
    <row r="5" spans="1:120" ht="16.5" customHeight="1">
      <c r="A5" s="66"/>
      <c r="B5" s="67"/>
      <c r="C5" s="68"/>
      <c r="D5" s="69"/>
      <c r="E5" s="69"/>
      <c r="F5" s="69"/>
      <c r="G5" s="69"/>
      <c r="H5" s="69"/>
      <c r="I5" s="69"/>
      <c r="J5" s="69"/>
      <c r="K5" s="69"/>
      <c r="L5" s="69"/>
      <c r="M5" s="69"/>
      <c r="N5" s="69"/>
      <c r="O5" s="70"/>
      <c r="P5" s="70"/>
      <c r="Q5" s="68"/>
      <c r="R5" s="68"/>
      <c r="S5" s="615" t="s">
        <v>121</v>
      </c>
      <c r="T5" s="613"/>
      <c r="U5" s="613"/>
      <c r="V5" s="613"/>
      <c r="W5" s="613"/>
      <c r="X5" s="616"/>
      <c r="Y5" s="71"/>
      <c r="Z5" s="71"/>
      <c r="AA5" s="71"/>
      <c r="AB5" s="71"/>
      <c r="AC5" s="71"/>
      <c r="AD5" s="71"/>
      <c r="AE5" s="71"/>
      <c r="AF5" s="37"/>
      <c r="AG5" s="37"/>
      <c r="AH5" s="68"/>
      <c r="AI5" s="37"/>
      <c r="AJ5" s="37"/>
      <c r="AK5" s="37"/>
      <c r="AL5" s="632" t="s">
        <v>1120</v>
      </c>
      <c r="AM5" s="632"/>
      <c r="AN5" s="632"/>
      <c r="AO5" s="632"/>
      <c r="AP5" s="632"/>
      <c r="AQ5" s="632"/>
      <c r="AR5" s="632"/>
      <c r="AS5" s="632"/>
      <c r="AT5" s="632"/>
      <c r="AU5" s="632"/>
      <c r="AV5" s="632"/>
      <c r="AW5" s="632" t="s">
        <v>1128</v>
      </c>
      <c r="AX5" s="632"/>
      <c r="AY5" s="632"/>
      <c r="AZ5" s="632"/>
      <c r="BA5" s="632"/>
      <c r="BB5" s="632"/>
      <c r="BC5" s="632"/>
      <c r="BD5" s="632"/>
      <c r="BE5" s="632"/>
      <c r="BF5" s="632"/>
      <c r="BG5" s="632"/>
      <c r="BH5" s="632" t="s">
        <v>1135</v>
      </c>
      <c r="BI5" s="632"/>
      <c r="BJ5" s="632"/>
      <c r="BK5" s="632"/>
      <c r="BL5" s="632"/>
      <c r="BM5" s="632"/>
      <c r="BN5" s="632"/>
      <c r="BO5" s="632"/>
      <c r="BP5" s="632"/>
      <c r="BQ5" s="632"/>
      <c r="BR5" s="632"/>
      <c r="BS5" s="628" t="s">
        <v>1141</v>
      </c>
      <c r="BT5" s="629"/>
      <c r="BU5" s="637"/>
      <c r="BV5" s="638"/>
      <c r="BW5" s="638"/>
      <c r="BX5" s="638"/>
      <c r="BY5" s="638"/>
      <c r="BZ5" s="645"/>
      <c r="CA5" s="615" t="s">
        <v>122</v>
      </c>
      <c r="CB5" s="613"/>
      <c r="CC5" s="613"/>
      <c r="CD5" s="613"/>
      <c r="CE5" s="627"/>
      <c r="CF5" s="613"/>
      <c r="CG5" s="616"/>
      <c r="CH5" s="615" t="s">
        <v>123</v>
      </c>
      <c r="CI5" s="613"/>
      <c r="CJ5" s="613"/>
      <c r="CK5" s="616"/>
      <c r="CL5" s="612" t="s">
        <v>124</v>
      </c>
      <c r="CM5" s="613"/>
      <c r="CN5" s="616"/>
      <c r="CO5" s="615" t="s">
        <v>122</v>
      </c>
      <c r="CP5" s="613"/>
      <c r="CQ5" s="613"/>
      <c r="CR5" s="613"/>
      <c r="CS5" s="627"/>
      <c r="CT5" s="613"/>
      <c r="CU5" s="616"/>
      <c r="CV5" s="615" t="s">
        <v>123</v>
      </c>
      <c r="CW5" s="613"/>
      <c r="CX5" s="613"/>
      <c r="CY5" s="616"/>
      <c r="CZ5" s="612" t="s">
        <v>124</v>
      </c>
      <c r="DA5" s="613"/>
      <c r="DB5" s="616"/>
      <c r="DC5" s="615" t="s">
        <v>122</v>
      </c>
      <c r="DD5" s="613"/>
      <c r="DE5" s="613"/>
      <c r="DF5" s="613"/>
      <c r="DG5" s="627"/>
      <c r="DH5" s="613"/>
      <c r="DI5" s="616"/>
      <c r="DJ5" s="615" t="s">
        <v>123</v>
      </c>
      <c r="DK5" s="613"/>
      <c r="DL5" s="613"/>
      <c r="DM5" s="616"/>
      <c r="DN5" s="612" t="s">
        <v>124</v>
      </c>
      <c r="DO5" s="613"/>
      <c r="DP5" s="616"/>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632" t="s">
        <v>1121</v>
      </c>
      <c r="AM6" s="632"/>
      <c r="AN6" s="632" t="s">
        <v>1122</v>
      </c>
      <c r="AO6" s="632"/>
      <c r="AP6" s="632" t="s">
        <v>1123</v>
      </c>
      <c r="AQ6" s="632"/>
      <c r="AR6" s="632" t="s">
        <v>1124</v>
      </c>
      <c r="AS6" s="632"/>
      <c r="AT6" s="632" t="s">
        <v>1133</v>
      </c>
      <c r="AU6" s="632"/>
      <c r="AV6" s="632"/>
      <c r="AW6" s="632" t="s">
        <v>1129</v>
      </c>
      <c r="AX6" s="632"/>
      <c r="AY6" s="632" t="s">
        <v>1130</v>
      </c>
      <c r="AZ6" s="632"/>
      <c r="BA6" s="632" t="s">
        <v>1131</v>
      </c>
      <c r="BB6" s="632"/>
      <c r="BC6" s="632" t="s">
        <v>1132</v>
      </c>
      <c r="BD6" s="632"/>
      <c r="BE6" s="632" t="s">
        <v>1134</v>
      </c>
      <c r="BF6" s="632"/>
      <c r="BG6" s="632"/>
      <c r="BH6" s="632" t="s">
        <v>1136</v>
      </c>
      <c r="BI6" s="632"/>
      <c r="BJ6" s="632" t="s">
        <v>1137</v>
      </c>
      <c r="BK6" s="632"/>
      <c r="BL6" s="632" t="s">
        <v>1138</v>
      </c>
      <c r="BM6" s="632"/>
      <c r="BN6" s="632" t="s">
        <v>1139</v>
      </c>
      <c r="BO6" s="632"/>
      <c r="BP6" s="632" t="s">
        <v>1140</v>
      </c>
      <c r="BQ6" s="632"/>
      <c r="BR6" s="632"/>
      <c r="BS6" s="630" t="s">
        <v>1142</v>
      </c>
      <c r="BT6" s="631"/>
      <c r="BU6" s="79"/>
      <c r="BV6" s="79"/>
      <c r="BW6" s="79"/>
      <c r="BX6" s="79"/>
      <c r="BY6" s="79"/>
      <c r="BZ6" s="79"/>
      <c r="CA6" s="615" t="s">
        <v>125</v>
      </c>
      <c r="CB6" s="616"/>
      <c r="CC6" s="633" t="s">
        <v>117</v>
      </c>
      <c r="CD6" s="616"/>
      <c r="CE6" s="617" t="s">
        <v>1146</v>
      </c>
      <c r="CF6" s="618"/>
      <c r="CG6" s="619"/>
      <c r="CH6" s="37"/>
      <c r="CI6" s="37"/>
      <c r="CJ6" s="80"/>
      <c r="CK6" s="80"/>
      <c r="CL6" s="37"/>
      <c r="CM6" s="81"/>
      <c r="CN6" s="37"/>
      <c r="CO6" s="615" t="s">
        <v>125</v>
      </c>
      <c r="CP6" s="616"/>
      <c r="CQ6" s="633" t="s">
        <v>117</v>
      </c>
      <c r="CR6" s="616"/>
      <c r="CS6" s="617" t="s">
        <v>1146</v>
      </c>
      <c r="CT6" s="618"/>
      <c r="CU6" s="619"/>
      <c r="CV6" s="37"/>
      <c r="CW6" s="37"/>
      <c r="CX6" s="80"/>
      <c r="CY6" s="80"/>
      <c r="CZ6" s="37"/>
      <c r="DA6" s="81"/>
      <c r="DB6" s="37"/>
      <c r="DC6" s="615" t="s">
        <v>125</v>
      </c>
      <c r="DD6" s="616"/>
      <c r="DE6" s="633" t="s">
        <v>117</v>
      </c>
      <c r="DF6" s="616"/>
      <c r="DG6" s="617" t="s">
        <v>1146</v>
      </c>
      <c r="DH6" s="618"/>
      <c r="DI6" s="619"/>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1125</v>
      </c>
      <c r="AM7" s="41" t="s">
        <v>1126</v>
      </c>
      <c r="AN7" s="41" t="s">
        <v>1125</v>
      </c>
      <c r="AO7" s="41" t="s">
        <v>1126</v>
      </c>
      <c r="AP7" s="41" t="s">
        <v>1125</v>
      </c>
      <c r="AQ7" s="41" t="s">
        <v>1126</v>
      </c>
      <c r="AR7" s="41" t="s">
        <v>1125</v>
      </c>
      <c r="AS7" s="41" t="s">
        <v>1126</v>
      </c>
      <c r="AT7" s="41" t="s">
        <v>1125</v>
      </c>
      <c r="AU7" s="41" t="s">
        <v>1126</v>
      </c>
      <c r="AV7" s="348" t="s">
        <v>1144</v>
      </c>
      <c r="AW7" s="41" t="s">
        <v>1125</v>
      </c>
      <c r="AX7" s="41" t="s">
        <v>1126</v>
      </c>
      <c r="AY7" s="41" t="s">
        <v>1125</v>
      </c>
      <c r="AZ7" s="41" t="s">
        <v>1126</v>
      </c>
      <c r="BA7" s="41" t="s">
        <v>1125</v>
      </c>
      <c r="BB7" s="41" t="s">
        <v>1126</v>
      </c>
      <c r="BC7" s="41" t="s">
        <v>1125</v>
      </c>
      <c r="BD7" s="41" t="s">
        <v>1126</v>
      </c>
      <c r="BE7" s="41" t="s">
        <v>1125</v>
      </c>
      <c r="BF7" s="41" t="s">
        <v>1126</v>
      </c>
      <c r="BG7" s="348" t="s">
        <v>1144</v>
      </c>
      <c r="BH7" s="41" t="s">
        <v>1125</v>
      </c>
      <c r="BI7" s="41" t="s">
        <v>1126</v>
      </c>
      <c r="BJ7" s="41" t="s">
        <v>1125</v>
      </c>
      <c r="BK7" s="41" t="s">
        <v>1126</v>
      </c>
      <c r="BL7" s="41" t="s">
        <v>1125</v>
      </c>
      <c r="BM7" s="41" t="s">
        <v>1126</v>
      </c>
      <c r="BN7" s="41" t="s">
        <v>1125</v>
      </c>
      <c r="BO7" s="41" t="s">
        <v>1126</v>
      </c>
      <c r="BP7" s="41" t="s">
        <v>1125</v>
      </c>
      <c r="BQ7" s="41" t="s">
        <v>1126</v>
      </c>
      <c r="BR7" s="348" t="s">
        <v>1144</v>
      </c>
      <c r="BS7" s="40" t="s">
        <v>1125</v>
      </c>
      <c r="BT7" s="40" t="s">
        <v>1143</v>
      </c>
      <c r="BU7" s="84" t="s">
        <v>152</v>
      </c>
      <c r="BV7" s="84" t="s">
        <v>153</v>
      </c>
      <c r="BW7" s="84" t="s">
        <v>149</v>
      </c>
      <c r="BX7" s="84" t="s">
        <v>154</v>
      </c>
      <c r="BY7" s="84" t="s">
        <v>155</v>
      </c>
      <c r="BZ7" s="84" t="s">
        <v>156</v>
      </c>
      <c r="CA7" s="348" t="s">
        <v>960</v>
      </c>
      <c r="CB7" s="348" t="s">
        <v>961</v>
      </c>
      <c r="CC7" s="349" t="s">
        <v>962</v>
      </c>
      <c r="CD7" s="349" t="s">
        <v>963</v>
      </c>
      <c r="CE7" s="350" t="s">
        <v>1145</v>
      </c>
      <c r="CF7" s="350" t="s">
        <v>964</v>
      </c>
      <c r="CG7" s="350" t="s">
        <v>965</v>
      </c>
      <c r="CH7" s="347" t="s">
        <v>966</v>
      </c>
      <c r="CI7" s="347" t="s">
        <v>967</v>
      </c>
      <c r="CJ7" s="351" t="s">
        <v>968</v>
      </c>
      <c r="CK7" s="351" t="s">
        <v>969</v>
      </c>
      <c r="CL7" s="347" t="s">
        <v>970</v>
      </c>
      <c r="CM7" s="347" t="s">
        <v>971</v>
      </c>
      <c r="CN7" s="347" t="s">
        <v>972</v>
      </c>
      <c r="CO7" s="41" t="s">
        <v>157</v>
      </c>
      <c r="CP7" s="41" t="s">
        <v>158</v>
      </c>
      <c r="CQ7" s="85" t="s">
        <v>159</v>
      </c>
      <c r="CR7" s="85" t="s">
        <v>160</v>
      </c>
      <c r="CS7" s="350" t="s">
        <v>1147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0" t="s">
        <v>1148</v>
      </c>
      <c r="DH7" s="86" t="s">
        <v>174</v>
      </c>
      <c r="DI7" s="86" t="s">
        <v>175</v>
      </c>
      <c r="DJ7" s="40" t="s">
        <v>176</v>
      </c>
      <c r="DK7" s="40" t="s">
        <v>177</v>
      </c>
      <c r="DL7" s="87" t="s">
        <v>178</v>
      </c>
      <c r="DM7" s="87" t="s">
        <v>179</v>
      </c>
      <c r="DN7" s="40" t="s">
        <v>180</v>
      </c>
      <c r="DO7" s="40" t="s">
        <v>181</v>
      </c>
      <c r="DP7" s="40" t="s">
        <v>182</v>
      </c>
    </row>
    <row r="8" spans="1:120" ht="409.5" customHeight="1">
      <c r="A8" s="419">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1"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2"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405" t="s">
        <v>186</v>
      </c>
      <c r="R8" s="43" t="str">
        <f t="shared" ref="R8:R39" si="3">IF(OR(S8="Preventivo",S8="Detectivo"),"Probabilidad",IF(S8="Correctivo","Impacto",""))</f>
        <v>Probabilidad</v>
      </c>
      <c r="S8" s="394" t="s">
        <v>187</v>
      </c>
      <c r="T8" s="394" t="s">
        <v>188</v>
      </c>
      <c r="U8" s="389" t="str">
        <f t="shared" ref="U8:U39" si="4">IF(AND(S8="Preventivo",T8="Automático"),"50%",IF(AND(S8="Preventivo",T8="Manual"),"40%",IF(AND(S8="Detectivo",T8="Automático"),"40%",IF(AND(S8="Detectivo",T8="Manual"),"30%",IF(AND(S8="Correctivo",T8="Automático"),"35%",IF(AND(S8="Correctivo",T8="Manual"),"25%",""))))))</f>
        <v>40%</v>
      </c>
      <c r="V8" s="402" t="s">
        <v>189</v>
      </c>
      <c r="W8" s="402" t="s">
        <v>190</v>
      </c>
      <c r="X8" s="402" t="s">
        <v>191</v>
      </c>
      <c r="Y8" s="159">
        <f t="shared" ref="Y8:Y31" si="5">IF(A7=A8,IFERROR(IF(AND(R7="Probabilidad",R8="Probabilidad"),(AA7-(+AA7*U8)),IF(R8="Probabilidad",(H7-(+H7*U8)),IF(R8="Impacto",AA7,""))),""),IFERROR(IF(R8="Probabilidad",(H8-(+H8*U8)),IF(R8="Impacto",K8,"")),""))</f>
        <v>0.6</v>
      </c>
      <c r="Z8" s="160" t="str">
        <f>IFERROR(IF(Y8="","",IF(Y8&lt;='Listas y tablas'!$L$3,"Muy Baja",IF(Y8&lt;='Listas y tablas'!$L$4,"Baja",IF(Y8&lt;='Listas y tablas'!$L$5,"Media",IF(Y8&lt;='Listas y tablas'!$L$6,"Alta","Muy Alta"))))),"")</f>
        <v>Media</v>
      </c>
      <c r="AA8" s="158">
        <f t="shared" ref="AA8:AA39" si="6">+Y8</f>
        <v>0.6</v>
      </c>
      <c r="AB8" s="160" t="str">
        <f ca="1">IFERROR(IF(AC8="","",IF(AC8&lt;='Listas y tablas'!$O$3,"Leve",IF(AC8&lt;='Listas y tablas'!$O$4,"Menor",IF(AC8&lt;='Listas y tablas'!$O$5,"Moderado",IF(AC8&lt;='Listas y tablas'!$O$6,"Mayor","Catastrófico"))))),"")</f>
        <v>Moderado</v>
      </c>
      <c r="AC8" s="158">
        <f t="shared" ref="AC8:AC31" ca="1" si="7">IF(A7=A8,IFERROR(IF(AND(R7="Impacto",R8="Impacto"),(AC7-(+L7*U8)),IF(R8="Impacto",($L7-(+$L7*U8)),IF(R8="Probabilidad",L8,""))),""),IFERROR(IF(R8="Impacto",(L8-(+L8*U8)),IF(R8="Probabilidad",L8,"")),""))</f>
        <v>0.6</v>
      </c>
      <c r="AD8" s="161"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88" t="s">
        <v>192</v>
      </c>
      <c r="AF8" s="406" t="s">
        <v>193</v>
      </c>
      <c r="AG8" s="423" t="s">
        <v>194</v>
      </c>
      <c r="AH8" s="423" t="s">
        <v>1702</v>
      </c>
      <c r="AI8" s="423" t="s">
        <v>196</v>
      </c>
      <c r="AJ8" s="424">
        <v>44593</v>
      </c>
      <c r="AK8" s="424">
        <v>44926</v>
      </c>
      <c r="AL8" s="425"/>
      <c r="AM8" s="421"/>
      <c r="AN8" s="421"/>
      <c r="AO8" s="421"/>
      <c r="AP8" s="421"/>
      <c r="AQ8" s="421"/>
      <c r="AR8" s="100"/>
      <c r="AS8" s="100"/>
      <c r="AT8" s="346" t="str">
        <f t="shared" ref="AT8:AT39" si="9">IF((AL8+AN8+AP8+AR8)&gt;0,AL8+AN8+AP8+AR8,"")</f>
        <v/>
      </c>
      <c r="AU8" s="346" t="str">
        <f t="shared" ref="AU8:AU39" si="10">IF((AM8+AO8+AQ8+AS8)&gt;0,AM8+AO8+AQ8+AS8,"")</f>
        <v/>
      </c>
      <c r="AV8" s="346" t="str">
        <f>IF(ISNUMBER(AT9),AU8/AT8,"")</f>
        <v/>
      </c>
      <c r="AW8" s="100"/>
      <c r="AX8" s="100"/>
      <c r="AY8" s="100"/>
      <c r="AZ8" s="100"/>
      <c r="BA8" s="100"/>
      <c r="BB8" s="100"/>
      <c r="BC8" s="100"/>
      <c r="BD8" s="100"/>
      <c r="BE8" s="346" t="str">
        <f t="shared" ref="BE8:BE39" si="11">IF((AW8+AY8+BA8+BC8)&gt;0,AW8+AY8+BA8+BC8,"")</f>
        <v/>
      </c>
      <c r="BF8" s="346" t="str">
        <f t="shared" ref="BF8:BF39" si="12">IF((AX8+AZ8+BB8+BD8)&gt;0,AX8+AZ8+BB8+BD8,"")</f>
        <v/>
      </c>
      <c r="BG8" s="346" t="str">
        <f>IF(ISNUMBER(BE9),BF8/BE8,"")</f>
        <v/>
      </c>
      <c r="BH8" s="100"/>
      <c r="BI8" s="100"/>
      <c r="BJ8" s="100"/>
      <c r="BK8" s="100"/>
      <c r="BL8" s="100"/>
      <c r="BM8" s="100"/>
      <c r="BN8" s="100"/>
      <c r="BO8" s="100"/>
      <c r="BP8" s="346" t="str">
        <f t="shared" ref="BP8:BP39" si="13">IF((BH8+BJ8+BL8+BN8)&gt;0,BH8+BJ8+BL8+BN8,"")</f>
        <v/>
      </c>
      <c r="BQ8" s="346" t="str">
        <f t="shared" ref="BQ8:BQ39" si="14">IF((BI8+BK8+BM8+BO8)&gt;0,BI8+BK8+BM8+BO8,"")</f>
        <v/>
      </c>
      <c r="BR8" s="346" t="str">
        <f>IF(ISNUMBER(BP9),BQ8/BP8,"")</f>
        <v/>
      </c>
      <c r="BS8" s="345" t="str">
        <f t="shared" ref="BS8:BS39" si="15">IF(ISNUMBER(AT8+BE8+BP8),AT8+BE8+BP8,"")</f>
        <v/>
      </c>
      <c r="BT8" s="345" t="str">
        <f t="shared" ref="BT8:BT39" si="16">IF(ISNUMBER(AU8+BF8+BQ8),AU8+BF8+BQ8,"")</f>
        <v/>
      </c>
      <c r="BU8" s="54"/>
      <c r="BV8" s="54"/>
      <c r="BW8" s="54"/>
      <c r="BX8" s="54"/>
      <c r="BY8" s="54"/>
      <c r="BZ8" s="54"/>
      <c r="CA8" s="152" t="s">
        <v>1763</v>
      </c>
      <c r="CB8" s="121" t="s">
        <v>1764</v>
      </c>
      <c r="CC8" s="152" t="s">
        <v>1765</v>
      </c>
      <c r="CD8" s="152" t="s">
        <v>283</v>
      </c>
      <c r="CE8" s="152" t="s">
        <v>291</v>
      </c>
      <c r="CF8" s="121"/>
      <c r="CG8" s="121"/>
      <c r="CH8" s="104" t="s">
        <v>1766</v>
      </c>
      <c r="CI8" s="104" t="s">
        <v>201</v>
      </c>
      <c r="CJ8" s="104" t="s">
        <v>1767</v>
      </c>
      <c r="CK8" s="104"/>
      <c r="CL8" s="488" t="s">
        <v>2146</v>
      </c>
      <c r="CM8" s="105" t="s">
        <v>1772</v>
      </c>
      <c r="CN8" s="196" t="s">
        <v>1773</v>
      </c>
      <c r="CO8" s="101"/>
      <c r="CP8" s="102"/>
      <c r="CQ8" s="101"/>
      <c r="CR8" s="101"/>
      <c r="CS8" s="152"/>
      <c r="CT8" s="103"/>
      <c r="CU8" s="103"/>
      <c r="CV8" s="104"/>
      <c r="CW8" s="104"/>
      <c r="CX8" s="104"/>
      <c r="CY8" s="104"/>
      <c r="CZ8" s="47"/>
      <c r="DA8" s="105"/>
      <c r="DB8" s="47"/>
      <c r="DC8" s="54"/>
      <c r="DD8" s="54"/>
      <c r="DE8" s="54"/>
      <c r="DF8" s="54"/>
      <c r="DG8" s="138"/>
      <c r="DH8" s="54"/>
      <c r="DI8" s="54"/>
      <c r="DJ8" s="47"/>
      <c r="DK8" s="47"/>
      <c r="DL8" s="47"/>
      <c r="DM8" s="47"/>
      <c r="DN8" s="47"/>
      <c r="DO8" s="105"/>
      <c r="DP8" s="47"/>
    </row>
    <row r="9" spans="1:120" ht="138" customHeight="1">
      <c r="A9" s="419">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38">
        <v>3389</v>
      </c>
      <c r="G9" s="390" t="str">
        <f>IF(F9&lt;=0,"",IF(F9&lt;='Listas y tablas'!$B$3,"Muy Baja",IF(F9&lt;='Listas y tablas'!$B$4,"Baja",IF(F9&lt;='Listas y tablas'!$B$5,"Media",IF(F9&lt;='Listas y tablas'!$B$6,"Alta","Muy Alta")))))</f>
        <v>Alta</v>
      </c>
      <c r="H9" s="391">
        <f>IF(G9="","",IF(G9="Muy Baja",'Listas y tablas'!$C$3,IF(G9="Baja",'Listas y tablas'!$C$4,IF(G9="Media",'Listas y tablas'!$C$5,IF(G9="Alta",'Listas y tablas'!$C$6,IF(G9="Muy Alta",'Listas y tablas'!$C$7,))))))</f>
        <v>0.8</v>
      </c>
      <c r="I9" s="422" t="s">
        <v>204</v>
      </c>
      <c r="J9" s="391" t="str">
        <f ca="1">IF(NOT(ISERROR(MATCH(I9,'Tabla Impacto'!$B$221:$B$223,0))),'Tabla Impacto'!$F$223&amp;"Por favor no seleccionar los criterios de impacto(Afectación Económica o presupuestal y Pérdida Reputacional)",I9)</f>
        <v xml:space="preserve">     Afectación menor a 10 SMLMV .</v>
      </c>
      <c r="K9" s="390" t="str">
        <f ca="1">IF(OR(J9='Tabla Impacto'!$C$11,J9='Tabla Impacto'!$D$11),"Leve",IF(OR(J9='Tabla Impacto'!$C$12,J9='Tabla Impacto'!$D$12),"Menor",IF(OR(J9='Tabla Impacto'!$C$13,J9='Tabla Impacto'!$D$13),"Moderado",IF(OR(J9='Tabla Impacto'!$C$14,J9='Tabla Impacto'!$D$14),"Mayor",IF(OR(J9='Tabla Impacto'!$C$15,J9='Tabla Impacto'!$D$15),"Catastrófico","")))))</f>
        <v>Leve</v>
      </c>
      <c r="L9" s="391">
        <f ca="1">IF(K9="","",IF(K9="Leve",'Listas y tablas'!$F$3,IF(K9="Menor",'Listas y tablas'!$F$4,IF(K9="Moderado",'Listas y tablas'!$F$5,IF(K9="Mayor",'Listas y tablas'!$F$6,IF(K9="Catastrófico",'Listas y tablas'!$F$7,))))))</f>
        <v>0.2</v>
      </c>
      <c r="M9" s="392" t="str">
        <f t="shared" ca="1" si="0"/>
        <v>Moderado</v>
      </c>
      <c r="N9" s="392" t="str">
        <f t="shared" si="1"/>
        <v>G</v>
      </c>
      <c r="O9" s="156">
        <f t="shared" ref="O9:O40" si="17">IF(ISTEXT(D9),1+O8,"")</f>
        <v>2</v>
      </c>
      <c r="P9" s="393" t="str">
        <f t="shared" si="2"/>
        <v>G2</v>
      </c>
      <c r="Q9" s="182" t="s">
        <v>205</v>
      </c>
      <c r="R9" s="156" t="str">
        <f t="shared" si="3"/>
        <v>Probabilidad</v>
      </c>
      <c r="S9" s="394" t="s">
        <v>187</v>
      </c>
      <c r="T9" s="394" t="s">
        <v>188</v>
      </c>
      <c r="U9" s="389" t="str">
        <f t="shared" si="4"/>
        <v>40%</v>
      </c>
      <c r="V9" s="402" t="s">
        <v>189</v>
      </c>
      <c r="W9" s="402" t="s">
        <v>190</v>
      </c>
      <c r="X9" s="402" t="s">
        <v>191</v>
      </c>
      <c r="Y9" s="159">
        <f t="shared" si="5"/>
        <v>0.48</v>
      </c>
      <c r="Z9" s="160" t="str">
        <f>IFERROR(IF(Y9="","",IF(Y9&lt;='Listas y tablas'!$L$3,"Muy Baja",IF(Y9&lt;='Listas y tablas'!$L$4,"Baja",IF(Y9&lt;='Listas y tablas'!$L$5,"Media",IF(Y9&lt;='Listas y tablas'!$L$6,"Alta","Muy Alta"))))),"")</f>
        <v>Media</v>
      </c>
      <c r="AA9" s="158">
        <f t="shared" si="6"/>
        <v>0.48</v>
      </c>
      <c r="AB9" s="160" t="str">
        <f ca="1">IFERROR(IF(AC9="","",IF(AC9&lt;='Listas y tablas'!$O$3,"Leve",IF(AC9&lt;='Listas y tablas'!$O$4,"Menor",IF(AC9&lt;='Listas y tablas'!$O$5,"Moderado",IF(AC9&lt;='Listas y tablas'!$O$6,"Mayor","Catastrófico"))))),"")</f>
        <v>Leve</v>
      </c>
      <c r="AC9" s="158">
        <f t="shared" ca="1" si="7"/>
        <v>0.2</v>
      </c>
      <c r="AD9" s="161" t="str">
        <f t="shared" ca="1" si="8"/>
        <v>Moderado</v>
      </c>
      <c r="AE9" s="388" t="s">
        <v>192</v>
      </c>
      <c r="AF9" s="428" t="s">
        <v>1694</v>
      </c>
      <c r="AG9" s="412" t="s">
        <v>207</v>
      </c>
      <c r="AH9" s="412" t="s">
        <v>1695</v>
      </c>
      <c r="AI9" s="53" t="s">
        <v>209</v>
      </c>
      <c r="AJ9" s="430">
        <v>44682</v>
      </c>
      <c r="AK9" s="430">
        <v>44742</v>
      </c>
      <c r="AL9" s="412" t="s">
        <v>1433</v>
      </c>
      <c r="AM9" s="412" t="s">
        <v>1696</v>
      </c>
      <c r="AN9" s="412" t="s">
        <v>1435</v>
      </c>
      <c r="AO9" s="412" t="s">
        <v>1436</v>
      </c>
      <c r="AP9" s="412" t="s">
        <v>1437</v>
      </c>
      <c r="AQ9" s="412" t="s">
        <v>1438</v>
      </c>
      <c r="AR9" s="162"/>
      <c r="AS9" s="162"/>
      <c r="AT9" s="346" t="e">
        <f t="shared" si="9"/>
        <v>#VALUE!</v>
      </c>
      <c r="AU9" s="346" t="e">
        <f t="shared" si="10"/>
        <v>#VALUE!</v>
      </c>
      <c r="AV9" s="346" t="str">
        <f>IF(ISNUMBER(AT10),AU9/AT9,"")</f>
        <v/>
      </c>
      <c r="AW9" s="162"/>
      <c r="AX9" s="162"/>
      <c r="AY9" s="162"/>
      <c r="AZ9" s="162"/>
      <c r="BA9" s="162"/>
      <c r="BB9" s="162"/>
      <c r="BC9" s="162"/>
      <c r="BD9" s="162"/>
      <c r="BE9" s="346" t="str">
        <f t="shared" si="11"/>
        <v/>
      </c>
      <c r="BF9" s="346" t="str">
        <f t="shared" si="12"/>
        <v/>
      </c>
      <c r="BG9" s="346" t="str">
        <f>IF(ISNUMBER(BE10),BF9/BE9,"")</f>
        <v/>
      </c>
      <c r="BH9" s="162"/>
      <c r="BI9" s="162"/>
      <c r="BJ9" s="162"/>
      <c r="BK9" s="162"/>
      <c r="BL9" s="162"/>
      <c r="BM9" s="162"/>
      <c r="BN9" s="162"/>
      <c r="BO9" s="162"/>
      <c r="BP9" s="346" t="str">
        <f t="shared" si="13"/>
        <v/>
      </c>
      <c r="BQ9" s="346" t="str">
        <f t="shared" si="14"/>
        <v/>
      </c>
      <c r="BR9" s="346" t="str">
        <f>IF(ISNUMBER(BP10),BQ9/BP9,"")</f>
        <v/>
      </c>
      <c r="BS9" s="345" t="str">
        <f t="shared" si="15"/>
        <v/>
      </c>
      <c r="BT9" s="345" t="str">
        <f t="shared" si="16"/>
        <v/>
      </c>
      <c r="BU9" s="363" t="s">
        <v>1433</v>
      </c>
      <c r="BV9" s="363" t="s">
        <v>1434</v>
      </c>
      <c r="BW9" s="363" t="s">
        <v>1435</v>
      </c>
      <c r="BX9" s="363" t="s">
        <v>1436</v>
      </c>
      <c r="BY9" s="363" t="s">
        <v>1437</v>
      </c>
      <c r="BZ9" s="363" t="s">
        <v>1438</v>
      </c>
      <c r="CA9" s="152" t="s">
        <v>1776</v>
      </c>
      <c r="CB9" s="152" t="s">
        <v>1777</v>
      </c>
      <c r="CC9" s="152" t="s">
        <v>1778</v>
      </c>
      <c r="CD9" s="121" t="s">
        <v>283</v>
      </c>
      <c r="CE9" s="121" t="s">
        <v>291</v>
      </c>
      <c r="CF9" s="121" t="s">
        <v>1779</v>
      </c>
      <c r="CG9" s="121"/>
      <c r="CH9" s="104" t="s">
        <v>1780</v>
      </c>
      <c r="CI9" s="104" t="s">
        <v>201</v>
      </c>
      <c r="CJ9" s="104" t="s">
        <v>1781</v>
      </c>
      <c r="CK9" s="104" t="s">
        <v>285</v>
      </c>
      <c r="CL9" s="489" t="s">
        <v>1794</v>
      </c>
      <c r="CM9" s="105" t="s">
        <v>1772</v>
      </c>
      <c r="CN9" s="104" t="s">
        <v>1775</v>
      </c>
      <c r="CO9" s="101"/>
      <c r="CP9" s="101"/>
      <c r="CQ9" s="101"/>
      <c r="CR9" s="102"/>
      <c r="CS9" s="121"/>
      <c r="CT9" s="103"/>
      <c r="CU9" s="103"/>
      <c r="CV9" s="104"/>
      <c r="CW9" s="104"/>
      <c r="CX9" s="104"/>
      <c r="CY9" s="104"/>
      <c r="CZ9" s="47"/>
      <c r="DA9" s="105"/>
      <c r="DB9" s="47"/>
      <c r="DC9" s="54"/>
      <c r="DD9" s="54"/>
      <c r="DE9" s="54"/>
      <c r="DF9" s="54"/>
      <c r="DG9" s="138"/>
      <c r="DH9" s="54"/>
      <c r="DI9" s="54"/>
      <c r="DJ9" s="47"/>
      <c r="DK9" s="47"/>
      <c r="DL9" s="47"/>
      <c r="DM9" s="47"/>
      <c r="DN9" s="47"/>
      <c r="DO9" s="105"/>
      <c r="DP9" s="47"/>
    </row>
    <row r="10" spans="1:120" s="360" customFormat="1" ht="342" customHeight="1">
      <c r="A10" s="419">
        <v>3</v>
      </c>
      <c r="B10" s="88" t="str">
        <f>IFERROR(VLOOKUP($A10,Riesgos!$A$7:$H$107,2,FALSE),"")</f>
        <v>Administración de Bienes e Infraestructura</v>
      </c>
      <c r="C10" s="181" t="str">
        <f>IFERROR(VLOOKUP($A10,Riesgos!$A$7:$H$107,7,FALSE),"")</f>
        <v>debido a la falta de mantenimiento, condiciones de seguridad deficientes, uso incorrecto o inadecuado, intención de causar daño y causas naturales.</v>
      </c>
      <c r="D10" s="181"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38">
        <v>3389</v>
      </c>
      <c r="G10" s="390" t="str">
        <f>IF(F10&lt;=0,"",IF(F10&lt;='Listas y tablas'!$B$3,"Muy Baja",IF(F10&lt;='Listas y tablas'!$B$4,"Baja",IF(F10&lt;='Listas y tablas'!$B$5,"Media",IF(F10&lt;='Listas y tablas'!$B$6,"Alta","Muy Alta")))))</f>
        <v>Alta</v>
      </c>
      <c r="H10" s="391">
        <f>IF(G10="","",IF(G10="Muy Baja",'Listas y tablas'!$C$3,IF(G10="Baja",'Listas y tablas'!$C$4,IF(G10="Media",'Listas y tablas'!$C$5,IF(G10="Alta",'Listas y tablas'!$C$6,IF(G10="Muy Alta",'Listas y tablas'!$C$7,))))))</f>
        <v>0.8</v>
      </c>
      <c r="I10" s="422" t="s">
        <v>204</v>
      </c>
      <c r="J10" s="391" t="str">
        <f ca="1">IF(NOT(ISERROR(MATCH(I10,'Tabla Impacto'!$B$221:$B$223,0))),'Tabla Impacto'!$F$223&amp;"Por favor no seleccionar los criterios de impacto(Afectación Económica o presupuestal y Pérdida Reputacional)",I10)</f>
        <v xml:space="preserve">     Afectación menor a 10 SMLMV .</v>
      </c>
      <c r="K10" s="390" t="str">
        <f ca="1">IF(OR(J10='Tabla Impacto'!$C$11,J10='Tabla Impacto'!$D$11),"Leve",IF(OR(J10='Tabla Impacto'!$C$12,J10='Tabla Impacto'!$D$12),"Menor",IF(OR(J10='Tabla Impacto'!$C$13,J10='Tabla Impacto'!$D$13),"Moderado",IF(OR(J10='Tabla Impacto'!$C$14,J10='Tabla Impacto'!$D$14),"Mayor",IF(OR(J10='Tabla Impacto'!$C$15,J10='Tabla Impacto'!$D$15),"Catastrófico","")))))</f>
        <v>Leve</v>
      </c>
      <c r="L10" s="391">
        <f ca="1">IF(K10="","",IF(K10="Leve",'Listas y tablas'!$F$3,IF(K10="Menor",'Listas y tablas'!$F$4,IF(K10="Moderado",'Listas y tablas'!$F$5,IF(K10="Mayor",'Listas y tablas'!$F$6,IF(K10="Catastrófico",'Listas y tablas'!$F$7,))))))</f>
        <v>0.2</v>
      </c>
      <c r="M10" s="392" t="str">
        <f t="shared" ca="1" si="0"/>
        <v>Moderado</v>
      </c>
      <c r="N10" s="392" t="str">
        <f t="shared" si="1"/>
        <v>G</v>
      </c>
      <c r="O10" s="156">
        <f t="shared" si="17"/>
        <v>3</v>
      </c>
      <c r="P10" s="393" t="str">
        <f t="shared" si="2"/>
        <v>G3</v>
      </c>
      <c r="Q10" s="182" t="s">
        <v>1693</v>
      </c>
      <c r="R10" s="156" t="str">
        <f t="shared" si="3"/>
        <v>Probabilidad</v>
      </c>
      <c r="S10" s="394" t="s">
        <v>187</v>
      </c>
      <c r="T10" s="394" t="s">
        <v>188</v>
      </c>
      <c r="U10" s="389" t="str">
        <f t="shared" si="4"/>
        <v>40%</v>
      </c>
      <c r="V10" s="402" t="s">
        <v>189</v>
      </c>
      <c r="W10" s="402" t="s">
        <v>190</v>
      </c>
      <c r="X10" s="402" t="s">
        <v>191</v>
      </c>
      <c r="Y10" s="159">
        <f t="shared" si="5"/>
        <v>0.28799999999999998</v>
      </c>
      <c r="Z10" s="160" t="str">
        <f>IFERROR(IF(Y10="","",IF(Y10&lt;='Listas y tablas'!$L$3,"Muy Baja",IF(Y10&lt;='Listas y tablas'!$L$4,"Baja",IF(Y10&lt;='Listas y tablas'!$L$5,"Media",IF(Y10&lt;='Listas y tablas'!$L$6,"Alta","Muy Alta"))))),"")</f>
        <v>Baja</v>
      </c>
      <c r="AA10" s="158">
        <f t="shared" si="6"/>
        <v>0.28799999999999998</v>
      </c>
      <c r="AB10" s="160" t="str">
        <f ca="1">IFERROR(IF(AC10="","",IF(AC10&lt;='Listas y tablas'!$O$3,"Leve",IF(AC10&lt;='Listas y tablas'!$O$4,"Menor",IF(AC10&lt;='Listas y tablas'!$O$5,"Moderado",IF(AC10&lt;='Listas y tablas'!$O$6,"Mayor","Catastrófico"))))),"")</f>
        <v>Leve</v>
      </c>
      <c r="AC10" s="158">
        <f t="shared" ca="1" si="7"/>
        <v>0.2</v>
      </c>
      <c r="AD10" s="161" t="str">
        <f t="shared" ca="1" si="8"/>
        <v>Bajo</v>
      </c>
      <c r="AE10" s="388" t="s">
        <v>217</v>
      </c>
      <c r="AF10" s="116" t="s">
        <v>1697</v>
      </c>
      <c r="AG10" s="412" t="s">
        <v>1428</v>
      </c>
      <c r="AH10" s="412" t="s">
        <v>1429</v>
      </c>
      <c r="AI10" s="412" t="s">
        <v>209</v>
      </c>
      <c r="AJ10" s="430">
        <v>44621</v>
      </c>
      <c r="AK10" s="430">
        <v>44742</v>
      </c>
      <c r="AL10" s="426"/>
      <c r="AM10" s="426"/>
      <c r="AN10" s="426"/>
      <c r="AO10" s="426"/>
      <c r="AP10" s="426"/>
      <c r="AQ10" s="426"/>
      <c r="AR10" s="162"/>
      <c r="AS10" s="162"/>
      <c r="AT10" s="346" t="str">
        <f t="shared" si="9"/>
        <v/>
      </c>
      <c r="AU10" s="346" t="str">
        <f t="shared" si="10"/>
        <v/>
      </c>
      <c r="AV10" s="346" t="str">
        <f>IF(ISNUMBER(AT12),AU10/AT10,"")</f>
        <v/>
      </c>
      <c r="AW10" s="162"/>
      <c r="AX10" s="162"/>
      <c r="AY10" s="162"/>
      <c r="AZ10" s="162"/>
      <c r="BA10" s="162"/>
      <c r="BB10" s="162"/>
      <c r="BC10" s="162"/>
      <c r="BD10" s="162"/>
      <c r="BE10" s="346" t="str">
        <f t="shared" si="11"/>
        <v/>
      </c>
      <c r="BF10" s="346" t="str">
        <f t="shared" si="12"/>
        <v/>
      </c>
      <c r="BG10" s="346" t="str">
        <f>IF(ISNUMBER(BE12),BF10/BE10,"")</f>
        <v/>
      </c>
      <c r="BH10" s="162"/>
      <c r="BI10" s="162"/>
      <c r="BJ10" s="162"/>
      <c r="BK10" s="162"/>
      <c r="BL10" s="162"/>
      <c r="BM10" s="162"/>
      <c r="BN10" s="162"/>
      <c r="BO10" s="162"/>
      <c r="BP10" s="346" t="str">
        <f t="shared" si="13"/>
        <v/>
      </c>
      <c r="BQ10" s="346" t="str">
        <f t="shared" si="14"/>
        <v/>
      </c>
      <c r="BR10" s="346" t="str">
        <f>IF(ISNUMBER(BP12),BQ10/BP10,"")</f>
        <v/>
      </c>
      <c r="BS10" s="345" t="str">
        <f t="shared" si="15"/>
        <v/>
      </c>
      <c r="BT10" s="345" t="str">
        <f t="shared" si="16"/>
        <v/>
      </c>
      <c r="BU10" s="138"/>
      <c r="BV10" s="138"/>
      <c r="BW10" s="138"/>
      <c r="BX10" s="138"/>
      <c r="BY10" s="138"/>
      <c r="BZ10" s="138"/>
      <c r="CA10" s="152" t="s">
        <v>1782</v>
      </c>
      <c r="CB10" s="152" t="s">
        <v>283</v>
      </c>
      <c r="CC10" s="152" t="s">
        <v>1783</v>
      </c>
      <c r="CD10" s="121" t="s">
        <v>1784</v>
      </c>
      <c r="CE10" s="121" t="s">
        <v>291</v>
      </c>
      <c r="CF10" s="121"/>
      <c r="CG10" s="121"/>
      <c r="CH10" s="104" t="s">
        <v>1785</v>
      </c>
      <c r="CI10" s="104" t="s">
        <v>292</v>
      </c>
      <c r="CJ10" s="104" t="s">
        <v>1786</v>
      </c>
      <c r="CK10" s="104" t="s">
        <v>327</v>
      </c>
      <c r="CL10" s="489" t="s">
        <v>2145</v>
      </c>
      <c r="CM10" s="105" t="s">
        <v>1772</v>
      </c>
      <c r="CN10" s="104" t="s">
        <v>1775</v>
      </c>
      <c r="CO10" s="152"/>
      <c r="CP10" s="152"/>
      <c r="CQ10" s="152"/>
      <c r="CR10" s="121"/>
      <c r="CS10" s="121"/>
      <c r="CT10" s="121"/>
      <c r="CU10" s="121"/>
      <c r="CV10" s="104"/>
      <c r="CW10" s="104"/>
      <c r="CX10" s="104"/>
      <c r="CY10" s="104"/>
      <c r="CZ10" s="196"/>
      <c r="DA10" s="105"/>
      <c r="DB10" s="196"/>
      <c r="DC10" s="138"/>
      <c r="DD10" s="138"/>
      <c r="DE10" s="138"/>
      <c r="DF10" s="138"/>
      <c r="DG10" s="138"/>
      <c r="DH10" s="138"/>
      <c r="DI10" s="138"/>
      <c r="DJ10" s="196"/>
      <c r="DK10" s="196"/>
      <c r="DL10" s="196"/>
      <c r="DM10" s="196"/>
      <c r="DN10" s="196"/>
      <c r="DO10" s="105"/>
      <c r="DP10" s="196"/>
    </row>
    <row r="11" spans="1:120" ht="88.9" customHeight="1">
      <c r="A11" s="419">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38">
        <v>4</v>
      </c>
      <c r="G11" s="390" t="str">
        <f>IF(F11&lt;=0,"",IF(F11&lt;='Listas y tablas'!$B$3,"Muy Baja",IF(F11&lt;='Listas y tablas'!$B$4,"Baja",IF(F11&lt;='Listas y tablas'!$B$5,"Media",IF(F11&lt;='Listas y tablas'!$B$6,"Alta","Muy Alta")))))</f>
        <v>Baja</v>
      </c>
      <c r="H11" s="391">
        <f>IF(G11="","",IF(G11="Muy Baja",'Listas y tablas'!$C$3,IF(G11="Baja",'Listas y tablas'!$C$4,IF(G11="Media",'Listas y tablas'!$C$5,IF(G11="Alta",'Listas y tablas'!$C$6,IF(G11="Muy Alta",'Listas y tablas'!$C$7,))))))</f>
        <v>0.4</v>
      </c>
      <c r="I11" s="422" t="s">
        <v>204</v>
      </c>
      <c r="J11" s="391" t="str">
        <f ca="1">IF(NOT(ISERROR(MATCH(I11,'Tabla Impacto'!$B$221:$B$223,0))),'Tabla Impacto'!$F$223&amp;"Por favor no seleccionar los criterios de impacto(Afectación Económica o presupuestal y Pérdida Reputacional)",I11)</f>
        <v xml:space="preserve">     Afectación menor a 10 SMLMV .</v>
      </c>
      <c r="K11" s="390" t="str">
        <f ca="1">IF(OR(J11='Tabla Impacto'!$C$11,J11='Tabla Impacto'!$D$11),"Leve",IF(OR(J11='Tabla Impacto'!$C$12,J11='Tabla Impacto'!$D$12),"Menor",IF(OR(J11='Tabla Impacto'!$C$13,J11='Tabla Impacto'!$D$13),"Moderado",IF(OR(J11='Tabla Impacto'!$C$14,J11='Tabla Impacto'!$D$14),"Mayor",IF(OR(J11='Tabla Impacto'!$C$15,J11='Tabla Impacto'!$D$15),"Catastrófico","")))))</f>
        <v>Leve</v>
      </c>
      <c r="L11" s="391">
        <f ca="1">IF(K11="","",IF(K11="Leve",'Listas y tablas'!$F$3,IF(K11="Menor",'Listas y tablas'!$F$4,IF(K11="Moderado",'Listas y tablas'!$F$5,IF(K11="Mayor",'Listas y tablas'!$F$6,IF(K11="Catastrófico",'Listas y tablas'!$F$7,))))))</f>
        <v>0.2</v>
      </c>
      <c r="M11" s="392" t="str">
        <f t="shared" ca="1" si="0"/>
        <v>Bajo</v>
      </c>
      <c r="N11" s="392" t="str">
        <f t="shared" si="1"/>
        <v>G</v>
      </c>
      <c r="O11" s="156">
        <f t="shared" si="17"/>
        <v>4</v>
      </c>
      <c r="P11" s="393" t="str">
        <f t="shared" si="2"/>
        <v>G4</v>
      </c>
      <c r="Q11" s="182" t="s">
        <v>1430</v>
      </c>
      <c r="R11" s="156" t="str">
        <f t="shared" si="3"/>
        <v>Probabilidad</v>
      </c>
      <c r="S11" s="394" t="s">
        <v>233</v>
      </c>
      <c r="T11" s="394" t="s">
        <v>188</v>
      </c>
      <c r="U11" s="389" t="str">
        <f t="shared" si="4"/>
        <v>30%</v>
      </c>
      <c r="V11" s="402" t="s">
        <v>189</v>
      </c>
      <c r="W11" s="402" t="s">
        <v>190</v>
      </c>
      <c r="X11" s="402" t="s">
        <v>191</v>
      </c>
      <c r="Y11" s="159">
        <f t="shared" si="5"/>
        <v>0.28000000000000003</v>
      </c>
      <c r="Z11" s="160" t="str">
        <f>IFERROR(IF(Y11="","",IF(Y11&lt;='Listas y tablas'!$L$3,"Muy Baja",IF(Y11&lt;='Listas y tablas'!$L$4,"Baja",IF(Y11&lt;='Listas y tablas'!$L$5,"Media",IF(Y11&lt;='Listas y tablas'!$L$6,"Alta","Muy Alta"))))),"")</f>
        <v>Baja</v>
      </c>
      <c r="AA11" s="158">
        <f t="shared" si="6"/>
        <v>0.28000000000000003</v>
      </c>
      <c r="AB11" s="160" t="str">
        <f ca="1">IFERROR(IF(AC11="","",IF(AC11&lt;='Listas y tablas'!$O$3,"Leve",IF(AC11&lt;='Listas y tablas'!$O$4,"Menor",IF(AC11&lt;='Listas y tablas'!$O$5,"Moderado",IF(AC11&lt;='Listas y tablas'!$O$6,"Mayor","Catastrófico"))))),"")</f>
        <v>Leve</v>
      </c>
      <c r="AC11" s="158">
        <f t="shared" ca="1" si="7"/>
        <v>0.2</v>
      </c>
      <c r="AD11" s="161" t="str">
        <f t="shared" ca="1" si="8"/>
        <v>Bajo</v>
      </c>
      <c r="AE11" s="388" t="s">
        <v>192</v>
      </c>
      <c r="AF11" s="428" t="s">
        <v>1698</v>
      </c>
      <c r="AG11" s="412" t="s">
        <v>1431</v>
      </c>
      <c r="AH11" s="412" t="s">
        <v>1432</v>
      </c>
      <c r="AI11" s="412" t="s">
        <v>209</v>
      </c>
      <c r="AJ11" s="430">
        <v>44743</v>
      </c>
      <c r="AK11" s="430">
        <v>44773</v>
      </c>
      <c r="AL11" s="426"/>
      <c r="AM11" s="426"/>
      <c r="AN11" s="426"/>
      <c r="AO11" s="426"/>
      <c r="AP11" s="426"/>
      <c r="AQ11" s="426"/>
      <c r="AR11" s="162"/>
      <c r="AS11" s="162"/>
      <c r="AT11" s="346" t="str">
        <f t="shared" si="9"/>
        <v/>
      </c>
      <c r="AU11" s="346" t="str">
        <f t="shared" si="10"/>
        <v/>
      </c>
      <c r="AV11" s="346" t="str">
        <f t="shared" ref="AV11:AV21" si="18">IF(ISNUMBER(AT12),AU11/AT11,"")</f>
        <v/>
      </c>
      <c r="AW11" s="162"/>
      <c r="AX11" s="162"/>
      <c r="AY11" s="162"/>
      <c r="AZ11" s="162"/>
      <c r="BA11" s="162"/>
      <c r="BB11" s="162"/>
      <c r="BC11" s="162"/>
      <c r="BD11" s="162"/>
      <c r="BE11" s="346" t="str">
        <f t="shared" si="11"/>
        <v/>
      </c>
      <c r="BF11" s="346" t="str">
        <f t="shared" si="12"/>
        <v/>
      </c>
      <c r="BG11" s="346" t="str">
        <f t="shared" ref="BG11:BG21" si="19">IF(ISNUMBER(BE12),BF11/BE11,"")</f>
        <v/>
      </c>
      <c r="BH11" s="162"/>
      <c r="BI11" s="162"/>
      <c r="BJ11" s="162"/>
      <c r="BK11" s="162"/>
      <c r="BL11" s="162"/>
      <c r="BM11" s="162"/>
      <c r="BN11" s="162"/>
      <c r="BO11" s="162"/>
      <c r="BP11" s="346" t="str">
        <f t="shared" si="13"/>
        <v/>
      </c>
      <c r="BQ11" s="346" t="str">
        <f t="shared" si="14"/>
        <v/>
      </c>
      <c r="BR11" s="346" t="str">
        <f t="shared" ref="BR11:BR21" si="20">IF(ISNUMBER(BP12),BQ11/BP11,"")</f>
        <v/>
      </c>
      <c r="BS11" s="345" t="str">
        <f t="shared" si="15"/>
        <v/>
      </c>
      <c r="BT11" s="345" t="str">
        <f t="shared" si="16"/>
        <v/>
      </c>
      <c r="BU11" s="54"/>
      <c r="BV11" s="54"/>
      <c r="BW11" s="54"/>
      <c r="BX11" s="54"/>
      <c r="BY11" s="54"/>
      <c r="BZ11" s="54"/>
      <c r="CA11" s="152" t="s">
        <v>1782</v>
      </c>
      <c r="CB11" s="152" t="s">
        <v>283</v>
      </c>
      <c r="CC11" s="152" t="s">
        <v>1782</v>
      </c>
      <c r="CD11" s="152" t="s">
        <v>283</v>
      </c>
      <c r="CE11" s="152" t="s">
        <v>291</v>
      </c>
      <c r="CF11" s="121"/>
      <c r="CG11" s="121"/>
      <c r="CH11" s="104" t="s">
        <v>1785</v>
      </c>
      <c r="CI11" s="104" t="s">
        <v>292</v>
      </c>
      <c r="CJ11" s="104" t="s">
        <v>1787</v>
      </c>
      <c r="CK11" s="104" t="s">
        <v>285</v>
      </c>
      <c r="CL11" s="489" t="s">
        <v>1793</v>
      </c>
      <c r="CM11" s="105" t="s">
        <v>1772</v>
      </c>
      <c r="CN11" s="104" t="s">
        <v>1775</v>
      </c>
      <c r="CO11" s="101"/>
      <c r="CP11" s="101"/>
      <c r="CQ11" s="101"/>
      <c r="CR11" s="101"/>
      <c r="CS11" s="152"/>
      <c r="CT11" s="103"/>
      <c r="CU11" s="103"/>
      <c r="CV11" s="104"/>
      <c r="CW11" s="104"/>
      <c r="CX11" s="107"/>
      <c r="CY11" s="104"/>
      <c r="CZ11" s="47"/>
      <c r="DA11" s="105"/>
      <c r="DB11" s="47"/>
      <c r="DC11" s="54"/>
      <c r="DD11" s="54"/>
      <c r="DE11" s="54"/>
      <c r="DF11" s="54"/>
      <c r="DG11" s="138"/>
      <c r="DH11" s="54"/>
      <c r="DI11" s="54"/>
      <c r="DJ11" s="47"/>
      <c r="DK11" s="47"/>
      <c r="DL11" s="47"/>
      <c r="DM11" s="47"/>
      <c r="DN11" s="47"/>
      <c r="DO11" s="105"/>
      <c r="DP11" s="47"/>
    </row>
    <row r="12" spans="1:120" ht="82.15" customHeight="1">
      <c r="A12" s="419">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67">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2"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56">
        <f t="shared" si="17"/>
        <v>5</v>
      </c>
      <c r="P12" s="43" t="str">
        <f t="shared" si="2"/>
        <v>G5</v>
      </c>
      <c r="Q12" s="182" t="s">
        <v>241</v>
      </c>
      <c r="R12" s="43" t="str">
        <f t="shared" si="3"/>
        <v>Probabilidad</v>
      </c>
      <c r="S12" s="394" t="s">
        <v>187</v>
      </c>
      <c r="T12" s="394" t="s">
        <v>188</v>
      </c>
      <c r="U12" s="95" t="str">
        <f t="shared" si="4"/>
        <v>40%</v>
      </c>
      <c r="V12" s="402" t="s">
        <v>242</v>
      </c>
      <c r="W12" s="402" t="s">
        <v>190</v>
      </c>
      <c r="X12" s="402" t="s">
        <v>191</v>
      </c>
      <c r="Y12" s="159">
        <f t="shared" si="5"/>
        <v>0.24</v>
      </c>
      <c r="Z12" s="160" t="str">
        <f>IFERROR(IF(Y12="","",IF(Y12&lt;='Listas y tablas'!$L$3,"Muy Baja",IF(Y12&lt;='Listas y tablas'!$L$4,"Baja",IF(Y12&lt;='Listas y tablas'!$L$5,"Media",IF(Y12&lt;='Listas y tablas'!$L$6,"Alta","Muy Alta"))))),"")</f>
        <v>Baja</v>
      </c>
      <c r="AA12" s="158">
        <f t="shared" si="6"/>
        <v>0.24</v>
      </c>
      <c r="AB12" s="160" t="str">
        <f ca="1">IFERROR(IF(AC12="","",IF(AC12&lt;='Listas y tablas'!$O$3,"Leve",IF(AC12&lt;='Listas y tablas'!$O$4,"Menor",IF(AC12&lt;='Listas y tablas'!$O$5,"Moderado",IF(AC12&lt;='Listas y tablas'!$O$6,"Mayor","Catastrófico"))))),"")</f>
        <v>Moderado</v>
      </c>
      <c r="AC12" s="158">
        <f t="shared" ca="1" si="7"/>
        <v>0.6</v>
      </c>
      <c r="AD12" s="161" t="str">
        <f t="shared" ca="1" si="8"/>
        <v>Moderado</v>
      </c>
      <c r="AE12" s="388" t="s">
        <v>192</v>
      </c>
      <c r="AF12" s="116" t="s">
        <v>244</v>
      </c>
      <c r="AG12" s="53" t="s">
        <v>245</v>
      </c>
      <c r="AH12" s="53" t="s">
        <v>246</v>
      </c>
      <c r="AI12" s="53" t="s">
        <v>247</v>
      </c>
      <c r="AJ12" s="162">
        <v>44378</v>
      </c>
      <c r="AK12" s="162">
        <v>44561</v>
      </c>
      <c r="AL12" s="162"/>
      <c r="AM12" s="162"/>
      <c r="AN12" s="162"/>
      <c r="AO12" s="162"/>
      <c r="AP12" s="162"/>
      <c r="AQ12" s="162"/>
      <c r="AR12" s="162"/>
      <c r="AS12" s="162"/>
      <c r="AT12" s="346" t="str">
        <f t="shared" si="9"/>
        <v/>
      </c>
      <c r="AU12" s="346" t="str">
        <f t="shared" si="10"/>
        <v/>
      </c>
      <c r="AV12" s="346" t="str">
        <f t="shared" si="18"/>
        <v/>
      </c>
      <c r="AW12" s="162"/>
      <c r="AX12" s="162"/>
      <c r="AY12" s="162"/>
      <c r="AZ12" s="162"/>
      <c r="BA12" s="162"/>
      <c r="BB12" s="162"/>
      <c r="BC12" s="162"/>
      <c r="BD12" s="162"/>
      <c r="BE12" s="346" t="str">
        <f t="shared" si="11"/>
        <v/>
      </c>
      <c r="BF12" s="346" t="str">
        <f t="shared" si="12"/>
        <v/>
      </c>
      <c r="BG12" s="346" t="str">
        <f t="shared" si="19"/>
        <v/>
      </c>
      <c r="BH12" s="162"/>
      <c r="BI12" s="162"/>
      <c r="BJ12" s="162"/>
      <c r="BK12" s="162"/>
      <c r="BL12" s="162"/>
      <c r="BM12" s="162"/>
      <c r="BN12" s="162"/>
      <c r="BO12" s="162"/>
      <c r="BP12" s="346" t="str">
        <f t="shared" si="13"/>
        <v/>
      </c>
      <c r="BQ12" s="346" t="str">
        <f t="shared" si="14"/>
        <v/>
      </c>
      <c r="BR12" s="346" t="str">
        <f t="shared" si="20"/>
        <v/>
      </c>
      <c r="BS12" s="345" t="str">
        <f t="shared" si="15"/>
        <v/>
      </c>
      <c r="BT12" s="345" t="str">
        <f t="shared" si="16"/>
        <v/>
      </c>
      <c r="BU12" s="54"/>
      <c r="BV12" s="54"/>
      <c r="BW12" s="54"/>
      <c r="BX12" s="54"/>
      <c r="BY12" s="54"/>
      <c r="BZ12" s="54"/>
      <c r="CA12" s="152" t="s">
        <v>1795</v>
      </c>
      <c r="CB12" s="121" t="s">
        <v>1796</v>
      </c>
      <c r="CC12" s="152" t="s">
        <v>1797</v>
      </c>
      <c r="CD12" s="152" t="s">
        <v>1798</v>
      </c>
      <c r="CE12" s="121" t="s">
        <v>291</v>
      </c>
      <c r="CF12" s="121" t="s">
        <v>283</v>
      </c>
      <c r="CG12" s="121"/>
      <c r="CH12" s="110" t="s">
        <v>1799</v>
      </c>
      <c r="CI12" s="104" t="s">
        <v>201</v>
      </c>
      <c r="CJ12" s="110" t="s">
        <v>1800</v>
      </c>
      <c r="CK12" s="104" t="s">
        <v>215</v>
      </c>
      <c r="CL12" s="489" t="s">
        <v>1806</v>
      </c>
      <c r="CM12" s="105" t="s">
        <v>1772</v>
      </c>
      <c r="CN12" s="104" t="s">
        <v>1775</v>
      </c>
      <c r="CO12" s="101"/>
      <c r="CP12" s="102"/>
      <c r="CQ12" s="109"/>
      <c r="CR12" s="103"/>
      <c r="CS12" s="121"/>
      <c r="CT12" s="103"/>
      <c r="CU12" s="103"/>
      <c r="CV12" s="110"/>
      <c r="CW12" s="104"/>
      <c r="CX12" s="111"/>
      <c r="CY12" s="104"/>
      <c r="CZ12" s="47"/>
      <c r="DA12" s="105"/>
      <c r="DB12" s="47"/>
      <c r="DC12" s="54"/>
      <c r="DD12" s="54"/>
      <c r="DE12" s="54"/>
      <c r="DF12" s="54"/>
      <c r="DG12" s="138"/>
      <c r="DH12" s="54"/>
      <c r="DI12" s="54"/>
      <c r="DJ12" s="47"/>
      <c r="DK12" s="47"/>
      <c r="DL12" s="47"/>
      <c r="DM12" s="47"/>
      <c r="DN12" s="47"/>
      <c r="DO12" s="105"/>
      <c r="DP12" s="47"/>
    </row>
    <row r="13" spans="1:120" ht="104.45" customHeight="1">
      <c r="A13" s="419">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2"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56">
        <f t="shared" si="17"/>
        <v>6</v>
      </c>
      <c r="P13" s="43" t="str">
        <f t="shared" si="2"/>
        <v>G6</v>
      </c>
      <c r="Q13" s="182" t="s">
        <v>253</v>
      </c>
      <c r="R13" s="43" t="str">
        <f t="shared" si="3"/>
        <v>Probabilidad</v>
      </c>
      <c r="S13" s="394" t="s">
        <v>187</v>
      </c>
      <c r="T13" s="394" t="s">
        <v>188</v>
      </c>
      <c r="U13" s="95" t="str">
        <f t="shared" si="4"/>
        <v>40%</v>
      </c>
      <c r="V13" s="402" t="s">
        <v>189</v>
      </c>
      <c r="W13" s="402" t="s">
        <v>190</v>
      </c>
      <c r="X13" s="402" t="s">
        <v>191</v>
      </c>
      <c r="Y13" s="159">
        <f t="shared" si="5"/>
        <v>0.36</v>
      </c>
      <c r="Z13" s="160" t="str">
        <f>IFERROR(IF(Y13="","",IF(Y13&lt;='Listas y tablas'!$L$3,"Muy Baja",IF(Y13&lt;='Listas y tablas'!$L$4,"Baja",IF(Y13&lt;='Listas y tablas'!$L$5,"Media",IF(Y13&lt;='Listas y tablas'!$L$6,"Alta","Muy Alta"))))),"")</f>
        <v>Baja</v>
      </c>
      <c r="AA13" s="158">
        <f t="shared" si="6"/>
        <v>0.36</v>
      </c>
      <c r="AB13" s="160" t="str">
        <f ca="1">IFERROR(IF(AC13="","",IF(AC13&lt;='Listas y tablas'!$O$3,"Leve",IF(AC13&lt;='Listas y tablas'!$O$4,"Menor",IF(AC13&lt;='Listas y tablas'!$O$5,"Moderado",IF(AC13&lt;='Listas y tablas'!$O$6,"Mayor","Catastrófico"))))),"")</f>
        <v>Leve</v>
      </c>
      <c r="AC13" s="158">
        <f t="shared" ca="1" si="7"/>
        <v>0.2</v>
      </c>
      <c r="AD13" s="161" t="str">
        <f t="shared" ca="1" si="8"/>
        <v>Bajo</v>
      </c>
      <c r="AE13" s="388" t="s">
        <v>192</v>
      </c>
      <c r="AF13" s="118" t="s">
        <v>1458</v>
      </c>
      <c r="AG13" s="118" t="s">
        <v>255</v>
      </c>
      <c r="AH13" s="118" t="s">
        <v>1459</v>
      </c>
      <c r="AI13" s="213" t="s">
        <v>257</v>
      </c>
      <c r="AJ13" s="114" t="s">
        <v>1460</v>
      </c>
      <c r="AK13" s="114" t="s">
        <v>1461</v>
      </c>
      <c r="AL13" s="162"/>
      <c r="AM13" s="162"/>
      <c r="AN13" s="162"/>
      <c r="AO13" s="162"/>
      <c r="AP13" s="162"/>
      <c r="AQ13" s="162"/>
      <c r="AR13" s="162"/>
      <c r="AS13" s="162"/>
      <c r="AT13" s="346" t="str">
        <f t="shared" si="9"/>
        <v/>
      </c>
      <c r="AU13" s="346" t="str">
        <f t="shared" si="10"/>
        <v/>
      </c>
      <c r="AV13" s="346" t="str">
        <f t="shared" si="18"/>
        <v/>
      </c>
      <c r="AW13" s="162"/>
      <c r="AX13" s="162"/>
      <c r="AY13" s="162"/>
      <c r="AZ13" s="162"/>
      <c r="BA13" s="162"/>
      <c r="BB13" s="162"/>
      <c r="BC13" s="162"/>
      <c r="BD13" s="162"/>
      <c r="BE13" s="346" t="str">
        <f t="shared" si="11"/>
        <v/>
      </c>
      <c r="BF13" s="346" t="str">
        <f t="shared" si="12"/>
        <v/>
      </c>
      <c r="BG13" s="346" t="str">
        <f t="shared" si="19"/>
        <v/>
      </c>
      <c r="BH13" s="162"/>
      <c r="BI13" s="162"/>
      <c r="BJ13" s="162"/>
      <c r="BK13" s="162"/>
      <c r="BL13" s="162"/>
      <c r="BM13" s="162"/>
      <c r="BN13" s="162"/>
      <c r="BO13" s="162"/>
      <c r="BP13" s="346" t="str">
        <f t="shared" si="13"/>
        <v/>
      </c>
      <c r="BQ13" s="346" t="str">
        <f t="shared" si="14"/>
        <v/>
      </c>
      <c r="BR13" s="346" t="str">
        <f t="shared" si="20"/>
        <v/>
      </c>
      <c r="BS13" s="345" t="str">
        <f t="shared" si="15"/>
        <v/>
      </c>
      <c r="BT13" s="345" t="str">
        <f t="shared" si="16"/>
        <v/>
      </c>
      <c r="BU13" s="54"/>
      <c r="BV13" s="54"/>
      <c r="BW13" s="54"/>
      <c r="BX13" s="54"/>
      <c r="BY13" s="54"/>
      <c r="BZ13" s="54"/>
      <c r="CA13" s="152"/>
      <c r="CB13" s="121"/>
      <c r="CC13" s="152"/>
      <c r="CD13" s="152"/>
      <c r="CE13" s="152"/>
      <c r="CF13" s="121"/>
      <c r="CG13" s="121"/>
      <c r="CH13" s="104"/>
      <c r="CI13" s="104"/>
      <c r="CJ13" s="104"/>
      <c r="CK13" s="104"/>
      <c r="CL13" s="196"/>
      <c r="CM13" s="105"/>
      <c r="CN13" s="196"/>
      <c r="CO13" s="101"/>
      <c r="CP13" s="102"/>
      <c r="CQ13" s="101"/>
      <c r="CR13" s="101"/>
      <c r="CS13" s="152"/>
      <c r="CT13" s="103"/>
      <c r="CU13" s="103"/>
      <c r="CV13" s="104"/>
      <c r="CW13" s="104"/>
      <c r="CX13" s="104"/>
      <c r="CY13" s="104"/>
      <c r="CZ13" s="47"/>
      <c r="DA13" s="105"/>
      <c r="DB13" s="47"/>
      <c r="DC13" s="54"/>
      <c r="DD13" s="54"/>
      <c r="DE13" s="54"/>
      <c r="DF13" s="54"/>
      <c r="DG13" s="138"/>
      <c r="DH13" s="54"/>
      <c r="DI13" s="54"/>
      <c r="DJ13" s="47"/>
      <c r="DK13" s="47"/>
      <c r="DL13" s="47"/>
      <c r="DM13" s="47"/>
      <c r="DN13" s="47"/>
      <c r="DO13" s="105"/>
      <c r="DP13" s="47"/>
    </row>
    <row r="14" spans="1:120" ht="127.15" customHeight="1">
      <c r="A14" s="419">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2"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56">
        <f t="shared" si="17"/>
        <v>7</v>
      </c>
      <c r="P14" s="43" t="str">
        <f t="shared" si="2"/>
        <v>G7</v>
      </c>
      <c r="Q14" s="182" t="s">
        <v>263</v>
      </c>
      <c r="R14" s="43" t="str">
        <f t="shared" si="3"/>
        <v>Probabilidad</v>
      </c>
      <c r="S14" s="394" t="s">
        <v>187</v>
      </c>
      <c r="T14" s="394" t="s">
        <v>188</v>
      </c>
      <c r="U14" s="95" t="str">
        <f t="shared" si="4"/>
        <v>40%</v>
      </c>
      <c r="V14" s="402" t="s">
        <v>189</v>
      </c>
      <c r="W14" s="402" t="s">
        <v>190</v>
      </c>
      <c r="X14" s="402" t="s">
        <v>191</v>
      </c>
      <c r="Y14" s="159">
        <f t="shared" si="5"/>
        <v>0.216</v>
      </c>
      <c r="Z14" s="160" t="str">
        <f>IFERROR(IF(Y14="","",IF(Y14&lt;='Listas y tablas'!$L$3,"Muy Baja",IF(Y14&lt;='Listas y tablas'!$L$4,"Baja",IF(Y14&lt;='Listas y tablas'!$L$5,"Media",IF(Y14&lt;='Listas y tablas'!$L$6,"Alta","Muy Alta"))))),"")</f>
        <v>Baja</v>
      </c>
      <c r="AA14" s="158">
        <f t="shared" si="6"/>
        <v>0.216</v>
      </c>
      <c r="AB14" s="160" t="str">
        <f ca="1">IFERROR(IF(AC14="","",IF(AC14&lt;='Listas y tablas'!$O$3,"Leve",IF(AC14&lt;='Listas y tablas'!$O$4,"Menor",IF(AC14&lt;='Listas y tablas'!$O$5,"Moderado",IF(AC14&lt;='Listas y tablas'!$O$6,"Mayor","Catastrófico"))))),"")</f>
        <v>Leve</v>
      </c>
      <c r="AC14" s="158">
        <f t="shared" ca="1" si="7"/>
        <v>0.2</v>
      </c>
      <c r="AD14" s="161" t="str">
        <f t="shared" ca="1" si="8"/>
        <v>Bajo</v>
      </c>
      <c r="AE14" s="388" t="s">
        <v>192</v>
      </c>
      <c r="AF14" s="118" t="s">
        <v>264</v>
      </c>
      <c r="AG14" s="118" t="s">
        <v>1462</v>
      </c>
      <c r="AH14" s="118" t="s">
        <v>1463</v>
      </c>
      <c r="AI14" s="53" t="s">
        <v>257</v>
      </c>
      <c r="AJ14" s="114" t="s">
        <v>1464</v>
      </c>
      <c r="AK14" s="114" t="s">
        <v>1465</v>
      </c>
      <c r="AL14" s="162"/>
      <c r="AM14" s="162"/>
      <c r="AN14" s="162"/>
      <c r="AO14" s="162"/>
      <c r="AP14" s="162"/>
      <c r="AQ14" s="162"/>
      <c r="AR14" s="162"/>
      <c r="AS14" s="162"/>
      <c r="AT14" s="346" t="str">
        <f t="shared" si="9"/>
        <v/>
      </c>
      <c r="AU14" s="346" t="str">
        <f t="shared" si="10"/>
        <v/>
      </c>
      <c r="AV14" s="346" t="str">
        <f t="shared" si="18"/>
        <v/>
      </c>
      <c r="AW14" s="162"/>
      <c r="AX14" s="162"/>
      <c r="AY14" s="162"/>
      <c r="AZ14" s="162"/>
      <c r="BA14" s="162"/>
      <c r="BB14" s="162"/>
      <c r="BC14" s="162"/>
      <c r="BD14" s="162"/>
      <c r="BE14" s="346" t="str">
        <f t="shared" si="11"/>
        <v/>
      </c>
      <c r="BF14" s="346" t="str">
        <f t="shared" si="12"/>
        <v/>
      </c>
      <c r="BG14" s="346" t="str">
        <f t="shared" si="19"/>
        <v/>
      </c>
      <c r="BH14" s="162"/>
      <c r="BI14" s="162"/>
      <c r="BJ14" s="162"/>
      <c r="BK14" s="162"/>
      <c r="BL14" s="162"/>
      <c r="BM14" s="162"/>
      <c r="BN14" s="162"/>
      <c r="BO14" s="162"/>
      <c r="BP14" s="346" t="str">
        <f t="shared" si="13"/>
        <v/>
      </c>
      <c r="BQ14" s="346" t="str">
        <f t="shared" si="14"/>
        <v/>
      </c>
      <c r="BR14" s="346" t="str">
        <f t="shared" si="20"/>
        <v/>
      </c>
      <c r="BS14" s="345" t="str">
        <f t="shared" si="15"/>
        <v/>
      </c>
      <c r="BT14" s="345" t="str">
        <f t="shared" si="16"/>
        <v/>
      </c>
      <c r="BU14" s="54"/>
      <c r="BV14" s="54"/>
      <c r="BW14" s="54"/>
      <c r="BX14" s="54"/>
      <c r="BY14" s="54"/>
      <c r="BZ14" s="54"/>
      <c r="CA14" s="112"/>
      <c r="CB14" s="112"/>
      <c r="CC14" s="152"/>
      <c r="CD14" s="121"/>
      <c r="CE14" s="121"/>
      <c r="CF14" s="121"/>
      <c r="CG14" s="121"/>
      <c r="CH14" s="104"/>
      <c r="CI14" s="104"/>
      <c r="CJ14" s="104"/>
      <c r="CK14" s="104"/>
      <c r="CL14" s="196"/>
      <c r="CM14" s="105"/>
      <c r="CN14" s="196"/>
      <c r="CO14" s="112"/>
      <c r="CP14" s="112"/>
      <c r="CQ14" s="101"/>
      <c r="CR14" s="102"/>
      <c r="CS14" s="121"/>
      <c r="CT14" s="103"/>
      <c r="CU14" s="103"/>
      <c r="CV14" s="104"/>
      <c r="CW14" s="104"/>
      <c r="CX14" s="104"/>
      <c r="CY14" s="104"/>
      <c r="CZ14" s="47"/>
      <c r="DA14" s="105"/>
      <c r="DB14" s="47"/>
      <c r="DC14" s="54"/>
      <c r="DD14" s="54"/>
      <c r="DE14" s="54"/>
      <c r="DF14" s="54"/>
      <c r="DG14" s="138"/>
      <c r="DH14" s="54"/>
      <c r="DI14" s="54"/>
      <c r="DJ14" s="47"/>
      <c r="DK14" s="47"/>
      <c r="DL14" s="47"/>
      <c r="DM14" s="47"/>
      <c r="DN14" s="47"/>
      <c r="DO14" s="105"/>
      <c r="DP14" s="47"/>
    </row>
    <row r="15" spans="1:120" ht="151.5" customHeight="1">
      <c r="A15" s="419">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2"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56">
        <f t="shared" si="17"/>
        <v>8</v>
      </c>
      <c r="P15" s="43" t="str">
        <f t="shared" si="2"/>
        <v>G8</v>
      </c>
      <c r="Q15" s="182" t="s">
        <v>1466</v>
      </c>
      <c r="R15" s="43" t="str">
        <f t="shared" si="3"/>
        <v>Probabilidad</v>
      </c>
      <c r="S15" s="394" t="s">
        <v>187</v>
      </c>
      <c r="T15" s="394" t="s">
        <v>188</v>
      </c>
      <c r="U15" s="95" t="str">
        <f t="shared" si="4"/>
        <v>40%</v>
      </c>
      <c r="V15" s="402" t="s">
        <v>189</v>
      </c>
      <c r="W15" s="402" t="s">
        <v>190</v>
      </c>
      <c r="X15" s="402" t="s">
        <v>191</v>
      </c>
      <c r="Y15" s="159">
        <f t="shared" si="5"/>
        <v>0.36</v>
      </c>
      <c r="Z15" s="160" t="str">
        <f>IFERROR(IF(Y15="","",IF(Y15&lt;='Listas y tablas'!$L$3,"Muy Baja",IF(Y15&lt;='Listas y tablas'!$L$4,"Baja",IF(Y15&lt;='Listas y tablas'!$L$5,"Media",IF(Y15&lt;='Listas y tablas'!$L$6,"Alta","Muy Alta"))))),"")</f>
        <v>Baja</v>
      </c>
      <c r="AA15" s="158">
        <f t="shared" si="6"/>
        <v>0.36</v>
      </c>
      <c r="AB15" s="160" t="str">
        <f ca="1">IFERROR(IF(AC15="","",IF(AC15&lt;='Listas y tablas'!$O$3,"Leve",IF(AC15&lt;='Listas y tablas'!$O$4,"Menor",IF(AC15&lt;='Listas y tablas'!$O$5,"Moderado",IF(AC15&lt;='Listas y tablas'!$O$6,"Mayor","Catastrófico"))))),"")</f>
        <v>Moderado</v>
      </c>
      <c r="AC15" s="158">
        <f t="shared" ca="1" si="7"/>
        <v>0.6</v>
      </c>
      <c r="AD15" s="161" t="str">
        <f t="shared" ca="1" si="8"/>
        <v>Moderado</v>
      </c>
      <c r="AE15" s="388" t="s">
        <v>192</v>
      </c>
      <c r="AF15" s="116" t="s">
        <v>1470</v>
      </c>
      <c r="AG15" s="166"/>
      <c r="AH15" s="166"/>
      <c r="AI15" s="166"/>
      <c r="AJ15" s="166"/>
      <c r="AK15" s="166"/>
      <c r="AL15" s="162"/>
      <c r="AM15" s="162"/>
      <c r="AN15" s="162"/>
      <c r="AO15" s="162"/>
      <c r="AP15" s="162"/>
      <c r="AQ15" s="162"/>
      <c r="AR15" s="162"/>
      <c r="AS15" s="162"/>
      <c r="AT15" s="346" t="str">
        <f t="shared" si="9"/>
        <v/>
      </c>
      <c r="AU15" s="346" t="str">
        <f t="shared" si="10"/>
        <v/>
      </c>
      <c r="AV15" s="346" t="str">
        <f t="shared" si="18"/>
        <v/>
      </c>
      <c r="AW15" s="162"/>
      <c r="AX15" s="162"/>
      <c r="AY15" s="162"/>
      <c r="AZ15" s="162"/>
      <c r="BA15" s="162"/>
      <c r="BB15" s="162"/>
      <c r="BC15" s="162"/>
      <c r="BD15" s="162"/>
      <c r="BE15" s="346" t="str">
        <f t="shared" si="11"/>
        <v/>
      </c>
      <c r="BF15" s="346" t="str">
        <f t="shared" si="12"/>
        <v/>
      </c>
      <c r="BG15" s="346" t="str">
        <f t="shared" si="19"/>
        <v/>
      </c>
      <c r="BH15" s="162"/>
      <c r="BI15" s="162"/>
      <c r="BJ15" s="162"/>
      <c r="BK15" s="162"/>
      <c r="BL15" s="162"/>
      <c r="BM15" s="162"/>
      <c r="BN15" s="162"/>
      <c r="BO15" s="162"/>
      <c r="BP15" s="346" t="str">
        <f t="shared" si="13"/>
        <v/>
      </c>
      <c r="BQ15" s="346" t="str">
        <f t="shared" si="14"/>
        <v/>
      </c>
      <c r="BR15" s="346" t="str">
        <f t="shared" si="20"/>
        <v/>
      </c>
      <c r="BS15" s="345" t="str">
        <f t="shared" si="15"/>
        <v/>
      </c>
      <c r="BT15" s="345" t="str">
        <f t="shared" si="16"/>
        <v/>
      </c>
      <c r="BU15" s="54"/>
      <c r="BV15" s="54"/>
      <c r="BW15" s="54"/>
      <c r="BX15" s="54"/>
      <c r="BY15" s="54"/>
      <c r="BZ15" s="54"/>
      <c r="CA15" s="152"/>
      <c r="CB15" s="152"/>
      <c r="CC15" s="152"/>
      <c r="CD15" s="121"/>
      <c r="CE15" s="121"/>
      <c r="CF15" s="121"/>
      <c r="CG15" s="121"/>
      <c r="CH15" s="104"/>
      <c r="CI15" s="104"/>
      <c r="CJ15" s="196"/>
      <c r="CK15" s="104"/>
      <c r="CL15" s="196"/>
      <c r="CM15" s="105"/>
      <c r="CN15" s="196"/>
      <c r="CO15" s="101"/>
      <c r="CP15" s="101"/>
      <c r="CQ15" s="101"/>
      <c r="CR15" s="103"/>
      <c r="CS15" s="121"/>
      <c r="CT15" s="103"/>
      <c r="CU15" s="103"/>
      <c r="CV15" s="104"/>
      <c r="CW15" s="104"/>
      <c r="CX15" s="47"/>
      <c r="CY15" s="104"/>
      <c r="CZ15" s="47"/>
      <c r="DA15" s="105"/>
      <c r="DB15" s="47"/>
      <c r="DC15" s="54"/>
      <c r="DD15" s="54"/>
      <c r="DE15" s="54"/>
      <c r="DF15" s="54"/>
      <c r="DG15" s="138"/>
      <c r="DH15" s="54"/>
      <c r="DI15" s="54"/>
      <c r="DJ15" s="47"/>
      <c r="DK15" s="47"/>
      <c r="DL15" s="47"/>
      <c r="DM15" s="47"/>
      <c r="DN15" s="47"/>
      <c r="DO15" s="105"/>
      <c r="DP15" s="47"/>
    </row>
    <row r="16" spans="1:120" ht="151.5" customHeight="1">
      <c r="A16" s="419">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2"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56">
        <f t="shared" si="17"/>
        <v>9</v>
      </c>
      <c r="P16" s="43" t="str">
        <f t="shared" si="2"/>
        <v>G9</v>
      </c>
      <c r="Q16" s="182" t="s">
        <v>1467</v>
      </c>
      <c r="R16" s="43" t="str">
        <f t="shared" si="3"/>
        <v>Probabilidad</v>
      </c>
      <c r="S16" s="394" t="s">
        <v>187</v>
      </c>
      <c r="T16" s="394" t="s">
        <v>188</v>
      </c>
      <c r="U16" s="95" t="str">
        <f t="shared" si="4"/>
        <v>40%</v>
      </c>
      <c r="V16" s="402" t="s">
        <v>189</v>
      </c>
      <c r="W16" s="402" t="s">
        <v>190</v>
      </c>
      <c r="X16" s="402" t="s">
        <v>191</v>
      </c>
      <c r="Y16" s="159">
        <f t="shared" si="5"/>
        <v>0.216</v>
      </c>
      <c r="Z16" s="160" t="str">
        <f>IFERROR(IF(Y16="","",IF(Y16&lt;='Listas y tablas'!$L$3,"Muy Baja",IF(Y16&lt;='Listas y tablas'!$L$4,"Baja",IF(Y16&lt;='Listas y tablas'!$L$5,"Media",IF(Y16&lt;='Listas y tablas'!$L$6,"Alta","Muy Alta"))))),"")</f>
        <v>Baja</v>
      </c>
      <c r="AA16" s="158">
        <f t="shared" si="6"/>
        <v>0.216</v>
      </c>
      <c r="AB16" s="160" t="str">
        <f ca="1">IFERROR(IF(AC16="","",IF(AC16&lt;='Listas y tablas'!$O$3,"Leve",IF(AC16&lt;='Listas y tablas'!$O$4,"Menor",IF(AC16&lt;='Listas y tablas'!$O$5,"Moderado",IF(AC16&lt;='Listas y tablas'!$O$6,"Mayor","Catastrófico"))))),"")</f>
        <v>Moderado</v>
      </c>
      <c r="AC16" s="158">
        <f t="shared" ca="1" si="7"/>
        <v>0.6</v>
      </c>
      <c r="AD16" s="161" t="str">
        <f t="shared" ca="1" si="8"/>
        <v>Moderado</v>
      </c>
      <c r="AE16" s="388"/>
      <c r="AF16" s="116" t="s">
        <v>1471</v>
      </c>
      <c r="AG16" s="53" t="s">
        <v>1472</v>
      </c>
      <c r="AH16" s="53" t="s">
        <v>1473</v>
      </c>
      <c r="AI16" s="53" t="s">
        <v>1474</v>
      </c>
      <c r="AJ16" s="115">
        <v>44562</v>
      </c>
      <c r="AK16" s="115">
        <v>44742</v>
      </c>
      <c r="AL16" s="115"/>
      <c r="AM16" s="115"/>
      <c r="AN16" s="115"/>
      <c r="AO16" s="115"/>
      <c r="AP16" s="115"/>
      <c r="AQ16" s="115"/>
      <c r="AR16" s="115"/>
      <c r="AS16" s="115"/>
      <c r="AT16" s="346" t="str">
        <f t="shared" si="9"/>
        <v/>
      </c>
      <c r="AU16" s="346" t="str">
        <f t="shared" si="10"/>
        <v/>
      </c>
      <c r="AV16" s="346" t="str">
        <f t="shared" si="18"/>
        <v/>
      </c>
      <c r="AW16" s="115"/>
      <c r="AX16" s="115"/>
      <c r="AY16" s="115"/>
      <c r="AZ16" s="115"/>
      <c r="BA16" s="115"/>
      <c r="BB16" s="115"/>
      <c r="BC16" s="115"/>
      <c r="BD16" s="115"/>
      <c r="BE16" s="346" t="str">
        <f t="shared" si="11"/>
        <v/>
      </c>
      <c r="BF16" s="346" t="str">
        <f t="shared" si="12"/>
        <v/>
      </c>
      <c r="BG16" s="346" t="str">
        <f t="shared" si="19"/>
        <v/>
      </c>
      <c r="BH16" s="115"/>
      <c r="BI16" s="115"/>
      <c r="BJ16" s="115"/>
      <c r="BK16" s="115"/>
      <c r="BL16" s="115"/>
      <c r="BM16" s="115"/>
      <c r="BN16" s="115"/>
      <c r="BO16" s="115"/>
      <c r="BP16" s="346" t="str">
        <f t="shared" si="13"/>
        <v/>
      </c>
      <c r="BQ16" s="346" t="str">
        <f t="shared" si="14"/>
        <v/>
      </c>
      <c r="BR16" s="346" t="str">
        <f t="shared" si="20"/>
        <v/>
      </c>
      <c r="BS16" s="345" t="str">
        <f t="shared" si="15"/>
        <v/>
      </c>
      <c r="BT16" s="345" t="str">
        <f t="shared" si="16"/>
        <v/>
      </c>
      <c r="BU16" s="54"/>
      <c r="BV16" s="54"/>
      <c r="BW16" s="54"/>
      <c r="BX16" s="54"/>
      <c r="BY16" s="54"/>
      <c r="BZ16" s="54"/>
      <c r="CA16" s="152"/>
      <c r="CB16" s="152"/>
      <c r="CC16" s="152"/>
      <c r="CD16" s="152"/>
      <c r="CE16" s="152"/>
      <c r="CF16" s="121"/>
      <c r="CG16" s="121"/>
      <c r="CH16" s="104"/>
      <c r="CI16" s="104"/>
      <c r="CJ16" s="104"/>
      <c r="CK16" s="104"/>
      <c r="CL16" s="196"/>
      <c r="CM16" s="105"/>
      <c r="CN16" s="196"/>
      <c r="CO16" s="101"/>
      <c r="CP16" s="101"/>
      <c r="CQ16" s="101"/>
      <c r="CR16" s="101"/>
      <c r="CS16" s="152"/>
      <c r="CT16" s="103"/>
      <c r="CU16" s="103"/>
      <c r="CV16" s="104"/>
      <c r="CW16" s="104"/>
      <c r="CX16" s="104"/>
      <c r="CY16" s="104"/>
      <c r="CZ16" s="47"/>
      <c r="DA16" s="105"/>
      <c r="DB16" s="47"/>
      <c r="DC16" s="54"/>
      <c r="DD16" s="54"/>
      <c r="DE16" s="54"/>
      <c r="DF16" s="54"/>
      <c r="DG16" s="138"/>
      <c r="DH16" s="54"/>
      <c r="DI16" s="54"/>
      <c r="DJ16" s="47"/>
      <c r="DK16" s="47"/>
      <c r="DL16" s="47"/>
      <c r="DM16" s="47"/>
      <c r="DN16" s="47"/>
      <c r="DO16" s="105"/>
      <c r="DP16" s="47"/>
    </row>
    <row r="17" spans="1:120" ht="145.15" customHeight="1">
      <c r="A17" s="419">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2"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56">
        <f t="shared" si="17"/>
        <v>10</v>
      </c>
      <c r="P17" s="43" t="str">
        <f t="shared" si="2"/>
        <v>G10</v>
      </c>
      <c r="Q17" s="182" t="s">
        <v>1468</v>
      </c>
      <c r="R17" s="43" t="str">
        <f t="shared" si="3"/>
        <v>Probabilidad</v>
      </c>
      <c r="S17" s="394" t="s">
        <v>187</v>
      </c>
      <c r="T17" s="394" t="s">
        <v>188</v>
      </c>
      <c r="U17" s="95" t="str">
        <f t="shared" si="4"/>
        <v>40%</v>
      </c>
      <c r="V17" s="402" t="s">
        <v>189</v>
      </c>
      <c r="W17" s="402" t="s">
        <v>190</v>
      </c>
      <c r="X17" s="402" t="s">
        <v>191</v>
      </c>
      <c r="Y17" s="159">
        <f t="shared" si="5"/>
        <v>0.12959999999999999</v>
      </c>
      <c r="Z17" s="160" t="str">
        <f>IFERROR(IF(Y17="","",IF(Y17&lt;='Listas y tablas'!$L$3,"Muy Baja",IF(Y17&lt;='Listas y tablas'!$L$4,"Baja",IF(Y17&lt;='Listas y tablas'!$L$5,"Media",IF(Y17&lt;='Listas y tablas'!$L$6,"Alta","Muy Alta"))))),"")</f>
        <v>Muy Baja</v>
      </c>
      <c r="AA17" s="158">
        <f t="shared" si="6"/>
        <v>0.12959999999999999</v>
      </c>
      <c r="AB17" s="160" t="str">
        <f ca="1">IFERROR(IF(AC17="","",IF(AC17&lt;='Listas y tablas'!$O$3,"Leve",IF(AC17&lt;='Listas y tablas'!$O$4,"Menor",IF(AC17&lt;='Listas y tablas'!$O$5,"Moderado",IF(AC17&lt;='Listas y tablas'!$O$6,"Mayor","Catastrófico"))))),"")</f>
        <v>Moderado</v>
      </c>
      <c r="AC17" s="158">
        <f t="shared" ca="1" si="7"/>
        <v>0.6</v>
      </c>
      <c r="AD17" s="161" t="str">
        <f t="shared" ca="1" si="8"/>
        <v>Moderado</v>
      </c>
      <c r="AE17" s="388"/>
      <c r="AF17" s="116" t="s">
        <v>1475</v>
      </c>
      <c r="AG17" s="53" t="s">
        <v>1476</v>
      </c>
      <c r="AH17" s="53" t="s">
        <v>1477</v>
      </c>
      <c r="AI17" s="53" t="s">
        <v>1474</v>
      </c>
      <c r="AJ17" s="115">
        <v>44593</v>
      </c>
      <c r="AK17" s="115">
        <v>44926</v>
      </c>
      <c r="AL17" s="344"/>
      <c r="AM17" s="344"/>
      <c r="AN17" s="344"/>
      <c r="AO17" s="344"/>
      <c r="AP17" s="344"/>
      <c r="AQ17" s="344"/>
      <c r="AR17" s="344"/>
      <c r="AS17" s="344"/>
      <c r="AT17" s="346" t="str">
        <f t="shared" si="9"/>
        <v/>
      </c>
      <c r="AU17" s="346" t="str">
        <f t="shared" si="10"/>
        <v/>
      </c>
      <c r="AV17" s="346" t="str">
        <f t="shared" si="18"/>
        <v/>
      </c>
      <c r="AW17" s="344"/>
      <c r="AX17" s="344"/>
      <c r="AY17" s="344"/>
      <c r="AZ17" s="344"/>
      <c r="BA17" s="344"/>
      <c r="BB17" s="344"/>
      <c r="BC17" s="344"/>
      <c r="BD17" s="344"/>
      <c r="BE17" s="346" t="str">
        <f t="shared" si="11"/>
        <v/>
      </c>
      <c r="BF17" s="346" t="str">
        <f t="shared" si="12"/>
        <v/>
      </c>
      <c r="BG17" s="346" t="str">
        <f t="shared" si="19"/>
        <v/>
      </c>
      <c r="BH17" s="344"/>
      <c r="BI17" s="344"/>
      <c r="BJ17" s="344"/>
      <c r="BK17" s="344"/>
      <c r="BL17" s="344"/>
      <c r="BM17" s="344"/>
      <c r="BN17" s="344"/>
      <c r="BO17" s="344"/>
      <c r="BP17" s="346" t="str">
        <f t="shared" si="13"/>
        <v/>
      </c>
      <c r="BQ17" s="346" t="str">
        <f t="shared" si="14"/>
        <v/>
      </c>
      <c r="BR17" s="346" t="str">
        <f t="shared" si="20"/>
        <v/>
      </c>
      <c r="BS17" s="345" t="str">
        <f t="shared" si="15"/>
        <v/>
      </c>
      <c r="BT17" s="345" t="str">
        <f t="shared" si="16"/>
        <v/>
      </c>
      <c r="BU17" s="55"/>
      <c r="BV17" s="54"/>
      <c r="BW17" s="54"/>
      <c r="BX17" s="54"/>
      <c r="BY17" s="54"/>
      <c r="BZ17" s="54"/>
      <c r="CA17" s="152"/>
      <c r="CB17" s="152"/>
      <c r="CC17" s="152"/>
      <c r="CD17" s="152"/>
      <c r="CE17" s="152"/>
      <c r="CF17" s="121"/>
      <c r="CG17" s="121"/>
      <c r="CH17" s="104"/>
      <c r="CI17" s="104"/>
      <c r="CJ17" s="104"/>
      <c r="CK17" s="104"/>
      <c r="CL17" s="196"/>
      <c r="CM17" s="105"/>
      <c r="CN17" s="196"/>
      <c r="CO17" s="101"/>
      <c r="CP17" s="101"/>
      <c r="CQ17" s="101"/>
      <c r="CR17" s="101"/>
      <c r="CS17" s="152"/>
      <c r="CT17" s="103"/>
      <c r="CU17" s="103"/>
      <c r="CV17" s="104"/>
      <c r="CW17" s="104"/>
      <c r="CX17" s="104"/>
      <c r="CY17" s="104"/>
      <c r="CZ17" s="47"/>
      <c r="DA17" s="105"/>
      <c r="DB17" s="47"/>
      <c r="DC17" s="54"/>
      <c r="DD17" s="54"/>
      <c r="DE17" s="54"/>
      <c r="DF17" s="54"/>
      <c r="DG17" s="138"/>
      <c r="DH17" s="54"/>
      <c r="DI17" s="54"/>
      <c r="DJ17" s="47"/>
      <c r="DK17" s="47"/>
      <c r="DL17" s="47"/>
      <c r="DM17" s="47"/>
      <c r="DN17" s="47"/>
      <c r="DO17" s="105"/>
      <c r="DP17" s="47"/>
    </row>
    <row r="18" spans="1:120" ht="183" customHeight="1">
      <c r="A18" s="419">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2"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56">
        <f t="shared" si="17"/>
        <v>11</v>
      </c>
      <c r="P18" s="43" t="str">
        <f t="shared" si="2"/>
        <v>G11</v>
      </c>
      <c r="Q18" s="182" t="s">
        <v>1468</v>
      </c>
      <c r="R18" s="43" t="str">
        <f t="shared" si="3"/>
        <v>Probabilidad</v>
      </c>
      <c r="S18" s="394" t="s">
        <v>187</v>
      </c>
      <c r="T18" s="394" t="s">
        <v>188</v>
      </c>
      <c r="U18" s="95" t="str">
        <f t="shared" si="4"/>
        <v>40%</v>
      </c>
      <c r="V18" s="402" t="s">
        <v>189</v>
      </c>
      <c r="W18" s="402" t="s">
        <v>190</v>
      </c>
      <c r="X18" s="402" t="s">
        <v>191</v>
      </c>
      <c r="Y18" s="159">
        <f t="shared" si="5"/>
        <v>7.7759999999999996E-2</v>
      </c>
      <c r="Z18" s="160" t="str">
        <f>IFERROR(IF(Y18="","",IF(Y18&lt;='Listas y tablas'!$L$3,"Muy Baja",IF(Y18&lt;='Listas y tablas'!$L$4,"Baja",IF(Y18&lt;='Listas y tablas'!$L$5,"Media",IF(Y18&lt;='Listas y tablas'!$L$6,"Alta","Muy Alta"))))),"")</f>
        <v>Muy Baja</v>
      </c>
      <c r="AA18" s="158">
        <f t="shared" si="6"/>
        <v>7.7759999999999996E-2</v>
      </c>
      <c r="AB18" s="160" t="str">
        <f ca="1">IFERROR(IF(AC18="","",IF(AC18&lt;='Listas y tablas'!$O$3,"Leve",IF(AC18&lt;='Listas y tablas'!$O$4,"Menor",IF(AC18&lt;='Listas y tablas'!$O$5,"Moderado",IF(AC18&lt;='Listas y tablas'!$O$6,"Mayor","Catastrófico"))))),"")</f>
        <v>Moderado</v>
      </c>
      <c r="AC18" s="158">
        <f t="shared" ca="1" si="7"/>
        <v>0.6</v>
      </c>
      <c r="AD18" s="161" t="str">
        <f t="shared" ca="1" si="8"/>
        <v>Moderado</v>
      </c>
      <c r="AE18" s="388"/>
      <c r="AF18" s="116" t="s">
        <v>1475</v>
      </c>
      <c r="AG18" s="53" t="s">
        <v>1478</v>
      </c>
      <c r="AH18" s="53" t="s">
        <v>1479</v>
      </c>
      <c r="AI18" s="53" t="s">
        <v>1474</v>
      </c>
      <c r="AJ18" s="115">
        <v>44593</v>
      </c>
      <c r="AK18" s="115">
        <v>44804</v>
      </c>
      <c r="AL18" s="115"/>
      <c r="AM18" s="115"/>
      <c r="AN18" s="115"/>
      <c r="AO18" s="115"/>
      <c r="AP18" s="115"/>
      <c r="AQ18" s="115"/>
      <c r="AR18" s="115"/>
      <c r="AS18" s="115"/>
      <c r="AT18" s="346" t="str">
        <f t="shared" si="9"/>
        <v/>
      </c>
      <c r="AU18" s="346" t="str">
        <f t="shared" si="10"/>
        <v/>
      </c>
      <c r="AV18" s="346" t="str">
        <f t="shared" si="18"/>
        <v/>
      </c>
      <c r="AW18" s="115"/>
      <c r="AX18" s="115"/>
      <c r="AY18" s="115"/>
      <c r="AZ18" s="115"/>
      <c r="BA18" s="115"/>
      <c r="BB18" s="115"/>
      <c r="BC18" s="115"/>
      <c r="BD18" s="115"/>
      <c r="BE18" s="346" t="str">
        <f t="shared" si="11"/>
        <v/>
      </c>
      <c r="BF18" s="346" t="str">
        <f t="shared" si="12"/>
        <v/>
      </c>
      <c r="BG18" s="346" t="str">
        <f t="shared" si="19"/>
        <v/>
      </c>
      <c r="BH18" s="115"/>
      <c r="BI18" s="115"/>
      <c r="BJ18" s="115"/>
      <c r="BK18" s="115"/>
      <c r="BL18" s="115"/>
      <c r="BM18" s="115"/>
      <c r="BN18" s="115"/>
      <c r="BO18" s="115"/>
      <c r="BP18" s="346" t="str">
        <f t="shared" si="13"/>
        <v/>
      </c>
      <c r="BQ18" s="346" t="str">
        <f t="shared" si="14"/>
        <v/>
      </c>
      <c r="BR18" s="346" t="str">
        <f t="shared" si="20"/>
        <v/>
      </c>
      <c r="BS18" s="345" t="str">
        <f t="shared" si="15"/>
        <v/>
      </c>
      <c r="BT18" s="345" t="str">
        <f t="shared" si="16"/>
        <v/>
      </c>
      <c r="BU18" s="54"/>
      <c r="BV18" s="54"/>
      <c r="BW18" s="54"/>
      <c r="BX18" s="54"/>
      <c r="BY18" s="54"/>
      <c r="BZ18" s="54"/>
      <c r="CA18" s="152"/>
      <c r="CB18" s="152"/>
      <c r="CC18" s="152"/>
      <c r="CD18" s="121"/>
      <c r="CE18" s="121"/>
      <c r="CF18" s="121"/>
      <c r="CG18" s="121"/>
      <c r="CH18" s="104"/>
      <c r="CI18" s="104"/>
      <c r="CJ18" s="196"/>
      <c r="CK18" s="104"/>
      <c r="CL18" s="196"/>
      <c r="CM18" s="105"/>
      <c r="CN18" s="196"/>
      <c r="CO18" s="101"/>
      <c r="CP18" s="101"/>
      <c r="CQ18" s="101"/>
      <c r="CR18" s="102"/>
      <c r="CS18" s="121"/>
      <c r="CT18" s="103"/>
      <c r="CU18" s="103"/>
      <c r="CV18" s="104"/>
      <c r="CW18" s="104"/>
      <c r="CX18" s="107"/>
      <c r="CY18" s="104"/>
      <c r="CZ18" s="47"/>
      <c r="DA18" s="105"/>
      <c r="DB18" s="47"/>
      <c r="DC18" s="54"/>
      <c r="DD18" s="54"/>
      <c r="DE18" s="54"/>
      <c r="DF18" s="54"/>
      <c r="DG18" s="138"/>
      <c r="DH18" s="54"/>
      <c r="DI18" s="54"/>
      <c r="DJ18" s="47"/>
      <c r="DK18" s="47"/>
      <c r="DL18" s="47"/>
      <c r="DM18" s="47"/>
      <c r="DN18" s="47"/>
      <c r="DO18" s="105"/>
      <c r="DP18" s="47"/>
    </row>
    <row r="19" spans="1:120" ht="138" customHeight="1">
      <c r="A19" s="419">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2"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56">
        <f t="shared" si="17"/>
        <v>12</v>
      </c>
      <c r="P19" s="43" t="str">
        <f t="shared" si="2"/>
        <v>G12</v>
      </c>
      <c r="Q19" s="182" t="s">
        <v>1469</v>
      </c>
      <c r="R19" s="43" t="str">
        <f t="shared" si="3"/>
        <v>Probabilidad</v>
      </c>
      <c r="S19" s="394" t="s">
        <v>187</v>
      </c>
      <c r="T19" s="394" t="s">
        <v>188</v>
      </c>
      <c r="U19" s="95" t="str">
        <f t="shared" si="4"/>
        <v>40%</v>
      </c>
      <c r="V19" s="402" t="s">
        <v>242</v>
      </c>
      <c r="W19" s="402" t="s">
        <v>190</v>
      </c>
      <c r="X19" s="402" t="s">
        <v>191</v>
      </c>
      <c r="Y19" s="159">
        <f t="shared" si="5"/>
        <v>4.6655999999999996E-2</v>
      </c>
      <c r="Z19" s="160" t="str">
        <f>IFERROR(IF(Y19="","",IF(Y19&lt;='Listas y tablas'!$L$3,"Muy Baja",IF(Y19&lt;='Listas y tablas'!$L$4,"Baja",IF(Y19&lt;='Listas y tablas'!$L$5,"Media",IF(Y19&lt;='Listas y tablas'!$L$6,"Alta","Muy Alta"))))),"")</f>
        <v>Muy Baja</v>
      </c>
      <c r="AA19" s="158">
        <f t="shared" si="6"/>
        <v>4.6655999999999996E-2</v>
      </c>
      <c r="AB19" s="160" t="str">
        <f ca="1">IFERROR(IF(AC19="","",IF(AC19&lt;='Listas y tablas'!$O$3,"Leve",IF(AC19&lt;='Listas y tablas'!$O$4,"Menor",IF(AC19&lt;='Listas y tablas'!$O$5,"Moderado",IF(AC19&lt;='Listas y tablas'!$O$6,"Mayor","Catastrófico"))))),"")</f>
        <v>Moderado</v>
      </c>
      <c r="AC19" s="158">
        <f t="shared" ca="1" si="7"/>
        <v>0.6</v>
      </c>
      <c r="AD19" s="161" t="str">
        <f t="shared" ca="1" si="8"/>
        <v>Moderado</v>
      </c>
      <c r="AE19" s="388"/>
      <c r="AF19" s="116" t="s">
        <v>1480</v>
      </c>
      <c r="AG19" s="53"/>
      <c r="AH19" s="53"/>
      <c r="AI19" s="53"/>
      <c r="AJ19" s="115"/>
      <c r="AK19" s="115"/>
      <c r="AL19" s="115"/>
      <c r="AM19" s="115"/>
      <c r="AN19" s="115"/>
      <c r="AO19" s="115"/>
      <c r="AP19" s="115"/>
      <c r="AQ19" s="115"/>
      <c r="AR19" s="115"/>
      <c r="AS19" s="115"/>
      <c r="AT19" s="346" t="str">
        <f t="shared" si="9"/>
        <v/>
      </c>
      <c r="AU19" s="346" t="str">
        <f t="shared" si="10"/>
        <v/>
      </c>
      <c r="AV19" s="346" t="str">
        <f t="shared" si="18"/>
        <v/>
      </c>
      <c r="AW19" s="115"/>
      <c r="AX19" s="115"/>
      <c r="AY19" s="115"/>
      <c r="AZ19" s="115"/>
      <c r="BA19" s="115"/>
      <c r="BB19" s="115"/>
      <c r="BC19" s="115"/>
      <c r="BD19" s="115"/>
      <c r="BE19" s="346" t="str">
        <f t="shared" si="11"/>
        <v/>
      </c>
      <c r="BF19" s="346" t="str">
        <f t="shared" si="12"/>
        <v/>
      </c>
      <c r="BG19" s="346" t="str">
        <f t="shared" si="19"/>
        <v/>
      </c>
      <c r="BH19" s="115"/>
      <c r="BI19" s="115"/>
      <c r="BJ19" s="115"/>
      <c r="BK19" s="115"/>
      <c r="BL19" s="115"/>
      <c r="BM19" s="115"/>
      <c r="BN19" s="115"/>
      <c r="BO19" s="115"/>
      <c r="BP19" s="346" t="str">
        <f t="shared" si="13"/>
        <v/>
      </c>
      <c r="BQ19" s="346" t="str">
        <f t="shared" si="14"/>
        <v/>
      </c>
      <c r="BR19" s="346" t="str">
        <f t="shared" si="20"/>
        <v/>
      </c>
      <c r="BS19" s="345" t="str">
        <f t="shared" si="15"/>
        <v/>
      </c>
      <c r="BT19" s="345" t="str">
        <f t="shared" si="16"/>
        <v/>
      </c>
      <c r="BU19" s="44"/>
      <c r="BV19" s="54"/>
      <c r="BW19" s="54"/>
      <c r="BX19" s="54"/>
      <c r="BY19" s="54"/>
      <c r="BZ19" s="54"/>
      <c r="CA19" s="152"/>
      <c r="CB19" s="152"/>
      <c r="CC19" s="152"/>
      <c r="CD19" s="121"/>
      <c r="CE19" s="121"/>
      <c r="CF19" s="121"/>
      <c r="CG19" s="121"/>
      <c r="CH19" s="104"/>
      <c r="CI19" s="104"/>
      <c r="CJ19" s="196"/>
      <c r="CK19" s="104"/>
      <c r="CL19" s="196"/>
      <c r="CM19" s="105"/>
      <c r="CN19" s="196"/>
      <c r="CO19" s="101"/>
      <c r="CP19" s="101"/>
      <c r="CQ19" s="101"/>
      <c r="CR19" s="102"/>
      <c r="CS19" s="121"/>
      <c r="CT19" s="102"/>
      <c r="CU19" s="103"/>
      <c r="CV19" s="104"/>
      <c r="CW19" s="104"/>
      <c r="CX19" s="47"/>
      <c r="CY19" s="104"/>
      <c r="CZ19" s="47"/>
      <c r="DA19" s="105"/>
      <c r="DB19" s="47"/>
      <c r="DC19" s="54"/>
      <c r="DD19" s="54"/>
      <c r="DE19" s="54"/>
      <c r="DF19" s="54"/>
      <c r="DG19" s="138"/>
      <c r="DH19" s="54"/>
      <c r="DI19" s="54"/>
      <c r="DJ19" s="47"/>
      <c r="DK19" s="47"/>
      <c r="DL19" s="47"/>
      <c r="DM19" s="47"/>
      <c r="DN19" s="47"/>
      <c r="DO19" s="105"/>
      <c r="DP19" s="47"/>
    </row>
    <row r="20" spans="1:120" ht="109.5" customHeight="1">
      <c r="A20" s="419">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26">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2"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56">
        <f t="shared" si="17"/>
        <v>13</v>
      </c>
      <c r="P20" s="43" t="str">
        <f t="shared" si="2"/>
        <v>G13</v>
      </c>
      <c r="Q20" s="427" t="s">
        <v>270</v>
      </c>
      <c r="R20" s="43" t="str">
        <f t="shared" si="3"/>
        <v>Probabilidad</v>
      </c>
      <c r="S20" s="394" t="s">
        <v>187</v>
      </c>
      <c r="T20" s="394" t="s">
        <v>188</v>
      </c>
      <c r="U20" s="95" t="str">
        <f t="shared" si="4"/>
        <v>40%</v>
      </c>
      <c r="V20" s="402" t="s">
        <v>189</v>
      </c>
      <c r="W20" s="402" t="s">
        <v>190</v>
      </c>
      <c r="X20" s="402" t="s">
        <v>191</v>
      </c>
      <c r="Y20" s="159">
        <f t="shared" si="5"/>
        <v>0.36</v>
      </c>
      <c r="Z20" s="160" t="str">
        <f>IFERROR(IF(Y20="","",IF(Y20&lt;='Listas y tablas'!$L$3,"Muy Baja",IF(Y20&lt;='Listas y tablas'!$L$4,"Baja",IF(Y20&lt;='Listas y tablas'!$L$5,"Media",IF(Y20&lt;='Listas y tablas'!$L$6,"Alta","Muy Alta"))))),"")</f>
        <v>Baja</v>
      </c>
      <c r="AA20" s="158">
        <f t="shared" si="6"/>
        <v>0.36</v>
      </c>
      <c r="AB20" s="160" t="str">
        <f ca="1">IFERROR(IF(AC20="","",IF(AC20&lt;='Listas y tablas'!$O$3,"Leve",IF(AC20&lt;='Listas y tablas'!$O$4,"Menor",IF(AC20&lt;='Listas y tablas'!$O$5,"Moderado",IF(AC20&lt;='Listas y tablas'!$O$6,"Mayor","Catastrófico"))))),"")</f>
        <v>Moderado</v>
      </c>
      <c r="AC20" s="158">
        <f t="shared" ca="1" si="7"/>
        <v>0.6</v>
      </c>
      <c r="AD20" s="161" t="str">
        <f t="shared" ca="1" si="8"/>
        <v>Moderado</v>
      </c>
      <c r="AE20" s="388" t="s">
        <v>192</v>
      </c>
      <c r="AF20" s="428" t="s">
        <v>1481</v>
      </c>
      <c r="AG20" s="412" t="s">
        <v>1482</v>
      </c>
      <c r="AH20" s="412" t="s">
        <v>1483</v>
      </c>
      <c r="AI20" s="412" t="s">
        <v>1484</v>
      </c>
      <c r="AJ20" s="429">
        <v>44593</v>
      </c>
      <c r="AK20" s="429">
        <v>44926</v>
      </c>
      <c r="AL20" s="115"/>
      <c r="AM20" s="115"/>
      <c r="AN20" s="115"/>
      <c r="AO20" s="115"/>
      <c r="AP20" s="115"/>
      <c r="AQ20" s="115"/>
      <c r="AR20" s="115"/>
      <c r="AS20" s="115"/>
      <c r="AT20" s="346" t="str">
        <f t="shared" si="9"/>
        <v/>
      </c>
      <c r="AU20" s="346" t="str">
        <f t="shared" si="10"/>
        <v/>
      </c>
      <c r="AV20" s="346" t="str">
        <f t="shared" si="18"/>
        <v/>
      </c>
      <c r="AW20" s="115"/>
      <c r="AX20" s="115"/>
      <c r="AY20" s="115"/>
      <c r="AZ20" s="115"/>
      <c r="BA20" s="115"/>
      <c r="BB20" s="115"/>
      <c r="BC20" s="115"/>
      <c r="BD20" s="115"/>
      <c r="BE20" s="346" t="str">
        <f t="shared" si="11"/>
        <v/>
      </c>
      <c r="BF20" s="346" t="str">
        <f t="shared" si="12"/>
        <v/>
      </c>
      <c r="BG20" s="346" t="str">
        <f t="shared" si="19"/>
        <v/>
      </c>
      <c r="BH20" s="115"/>
      <c r="BI20" s="115"/>
      <c r="BJ20" s="115"/>
      <c r="BK20" s="115"/>
      <c r="BL20" s="115"/>
      <c r="BM20" s="115"/>
      <c r="BN20" s="115"/>
      <c r="BO20" s="115"/>
      <c r="BP20" s="346" t="str">
        <f t="shared" si="13"/>
        <v/>
      </c>
      <c r="BQ20" s="346" t="str">
        <f t="shared" si="14"/>
        <v/>
      </c>
      <c r="BR20" s="346" t="str">
        <f t="shared" si="20"/>
        <v/>
      </c>
      <c r="BS20" s="345" t="str">
        <f t="shared" si="15"/>
        <v/>
      </c>
      <c r="BT20" s="345" t="str">
        <f t="shared" si="16"/>
        <v/>
      </c>
      <c r="BU20" s="54"/>
      <c r="BV20" s="54"/>
      <c r="BW20" s="54"/>
      <c r="BX20" s="54"/>
      <c r="BY20" s="54"/>
      <c r="BZ20" s="54"/>
      <c r="CA20" s="152" t="s">
        <v>1807</v>
      </c>
      <c r="CB20" s="152" t="s">
        <v>1808</v>
      </c>
      <c r="CC20" s="152" t="s">
        <v>1809</v>
      </c>
      <c r="CD20" s="490" t="s">
        <v>283</v>
      </c>
      <c r="CE20" s="121" t="s">
        <v>1779</v>
      </c>
      <c r="CF20" s="121" t="s">
        <v>1779</v>
      </c>
      <c r="CG20" s="121" t="s">
        <v>283</v>
      </c>
      <c r="CH20" s="104" t="s">
        <v>1766</v>
      </c>
      <c r="CI20" s="104" t="s">
        <v>201</v>
      </c>
      <c r="CJ20" s="104" t="s">
        <v>1771</v>
      </c>
      <c r="CK20" s="104"/>
      <c r="CL20" s="489" t="s">
        <v>1839</v>
      </c>
      <c r="CM20" s="105" t="s">
        <v>1772</v>
      </c>
      <c r="CN20" s="104" t="s">
        <v>1775</v>
      </c>
      <c r="CO20" s="101"/>
      <c r="CP20" s="101"/>
      <c r="CQ20" s="101"/>
      <c r="CR20" s="102"/>
      <c r="CS20" s="121"/>
      <c r="CT20" s="102"/>
      <c r="CU20" s="103"/>
      <c r="CV20" s="104"/>
      <c r="CW20" s="104"/>
      <c r="CX20" s="104"/>
      <c r="CY20" s="104"/>
      <c r="CZ20" s="47"/>
      <c r="DA20" s="105"/>
      <c r="DB20" s="47"/>
      <c r="DC20" s="54"/>
      <c r="DD20" s="54"/>
      <c r="DE20" s="54"/>
      <c r="DF20" s="54"/>
      <c r="DG20" s="138"/>
      <c r="DH20" s="54"/>
      <c r="DI20" s="54"/>
      <c r="DJ20" s="47"/>
      <c r="DK20" s="47"/>
      <c r="DL20" s="47"/>
      <c r="DM20" s="47"/>
      <c r="DN20" s="47"/>
      <c r="DO20" s="105"/>
      <c r="DP20" s="47"/>
    </row>
    <row r="21" spans="1:120" ht="110.25" customHeight="1">
      <c r="A21" s="419">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26">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2"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56">
        <f t="shared" si="17"/>
        <v>14</v>
      </c>
      <c r="P21" s="43" t="str">
        <f t="shared" si="2"/>
        <v>G14</v>
      </c>
      <c r="Q21" s="427"/>
      <c r="R21" s="43" t="str">
        <f t="shared" si="3"/>
        <v/>
      </c>
      <c r="S21" s="394"/>
      <c r="T21" s="394"/>
      <c r="U21" s="95" t="str">
        <f t="shared" si="4"/>
        <v/>
      </c>
      <c r="V21" s="402" t="s">
        <v>189</v>
      </c>
      <c r="W21" s="402" t="s">
        <v>190</v>
      </c>
      <c r="X21" s="402" t="s">
        <v>191</v>
      </c>
      <c r="Y21" s="159" t="str">
        <f t="shared" si="5"/>
        <v/>
      </c>
      <c r="Z21" s="160" t="str">
        <f>IFERROR(IF(Y21="","",IF(Y21&lt;='Listas y tablas'!$L$3,"Muy Baja",IF(Y21&lt;='Listas y tablas'!$L$4,"Baja",IF(Y21&lt;='Listas y tablas'!$L$5,"Media",IF(Y21&lt;='Listas y tablas'!$L$6,"Alta","Muy Alta"))))),"")</f>
        <v/>
      </c>
      <c r="AA21" s="158" t="str">
        <f t="shared" si="6"/>
        <v/>
      </c>
      <c r="AB21" s="160" t="str">
        <f>IFERROR(IF(AC21="","",IF(AC21&lt;='Listas y tablas'!$O$3,"Leve",IF(AC21&lt;='Listas y tablas'!$O$4,"Menor",IF(AC21&lt;='Listas y tablas'!$O$5,"Moderado",IF(AC21&lt;='Listas y tablas'!$O$6,"Mayor","Catastrófico"))))),"")</f>
        <v/>
      </c>
      <c r="AC21" s="158" t="str">
        <f t="shared" si="7"/>
        <v/>
      </c>
      <c r="AD21" s="161" t="str">
        <f t="shared" si="8"/>
        <v/>
      </c>
      <c r="AE21" s="388"/>
      <c r="AF21" s="99"/>
      <c r="AG21" s="412" t="s">
        <v>1485</v>
      </c>
      <c r="AH21" s="412" t="s">
        <v>1486</v>
      </c>
      <c r="AI21" s="412" t="s">
        <v>1484</v>
      </c>
      <c r="AJ21" s="430">
        <v>44593</v>
      </c>
      <c r="AK21" s="430">
        <v>44681</v>
      </c>
      <c r="AL21" s="100"/>
      <c r="AM21" s="100"/>
      <c r="AN21" s="100"/>
      <c r="AO21" s="100"/>
      <c r="AP21" s="100"/>
      <c r="AQ21" s="100"/>
      <c r="AR21" s="100"/>
      <c r="AS21" s="100"/>
      <c r="AT21" s="346" t="str">
        <f t="shared" si="9"/>
        <v/>
      </c>
      <c r="AU21" s="346" t="str">
        <f t="shared" si="10"/>
        <v/>
      </c>
      <c r="AV21" s="346" t="str">
        <f t="shared" si="18"/>
        <v/>
      </c>
      <c r="AW21" s="100"/>
      <c r="AX21" s="100"/>
      <c r="AY21" s="100"/>
      <c r="AZ21" s="100"/>
      <c r="BA21" s="100"/>
      <c r="BB21" s="100"/>
      <c r="BC21" s="100"/>
      <c r="BD21" s="100"/>
      <c r="BE21" s="346" t="str">
        <f t="shared" si="11"/>
        <v/>
      </c>
      <c r="BF21" s="346" t="str">
        <f t="shared" si="12"/>
        <v/>
      </c>
      <c r="BG21" s="346" t="str">
        <f t="shared" si="19"/>
        <v/>
      </c>
      <c r="BH21" s="100"/>
      <c r="BI21" s="100"/>
      <c r="BJ21" s="100"/>
      <c r="BK21" s="100"/>
      <c r="BL21" s="100"/>
      <c r="BM21" s="100"/>
      <c r="BN21" s="100"/>
      <c r="BO21" s="100"/>
      <c r="BP21" s="346" t="str">
        <f t="shared" si="13"/>
        <v/>
      </c>
      <c r="BQ21" s="346" t="str">
        <f t="shared" si="14"/>
        <v/>
      </c>
      <c r="BR21" s="346" t="str">
        <f t="shared" si="20"/>
        <v/>
      </c>
      <c r="BS21" s="345" t="str">
        <f t="shared" si="15"/>
        <v/>
      </c>
      <c r="BT21" s="345" t="str">
        <f t="shared" si="16"/>
        <v/>
      </c>
      <c r="BU21" s="54"/>
      <c r="BV21" s="54"/>
      <c r="BW21" s="54"/>
      <c r="BX21" s="54"/>
      <c r="BY21" s="54"/>
      <c r="BZ21" s="54"/>
      <c r="CA21" s="112" t="s">
        <v>283</v>
      </c>
      <c r="CB21" s="112" t="s">
        <v>283</v>
      </c>
      <c r="CC21" s="152" t="s">
        <v>1810</v>
      </c>
      <c r="CD21" s="152" t="s">
        <v>1811</v>
      </c>
      <c r="CE21" s="121"/>
      <c r="CF21" s="121"/>
      <c r="CG21" s="121"/>
      <c r="CH21" s="104" t="s">
        <v>283</v>
      </c>
      <c r="CI21" s="104"/>
      <c r="CJ21" s="104" t="s">
        <v>1812</v>
      </c>
      <c r="CK21" s="104" t="s">
        <v>215</v>
      </c>
      <c r="CL21" s="491" t="s">
        <v>1837</v>
      </c>
      <c r="CM21" s="105" t="s">
        <v>1836</v>
      </c>
      <c r="CN21" s="104" t="s">
        <v>1775</v>
      </c>
      <c r="CO21" s="101"/>
      <c r="CP21" s="101"/>
      <c r="CQ21" s="101"/>
      <c r="CR21" s="102"/>
      <c r="CS21" s="121"/>
      <c r="CT21" s="103"/>
      <c r="CU21" s="103"/>
      <c r="CV21" s="104"/>
      <c r="CW21" s="104"/>
      <c r="CX21" s="47"/>
      <c r="CY21" s="104"/>
      <c r="CZ21" s="47"/>
      <c r="DA21" s="105"/>
      <c r="DB21" s="47"/>
      <c r="DC21" s="54"/>
      <c r="DD21" s="54"/>
      <c r="DE21" s="54"/>
      <c r="DF21" s="54"/>
      <c r="DG21" s="138"/>
      <c r="DH21" s="54"/>
      <c r="DI21" s="54"/>
      <c r="DJ21" s="47"/>
      <c r="DK21" s="47"/>
      <c r="DL21" s="47"/>
      <c r="DM21" s="47"/>
      <c r="DN21" s="47"/>
      <c r="DO21" s="105"/>
      <c r="DP21" s="47"/>
    </row>
    <row r="22" spans="1:120" ht="128.25" customHeight="1">
      <c r="A22" s="419">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26">
        <v>120</v>
      </c>
      <c r="G22" s="153" t="str">
        <f>IF(F22&lt;=0,"",IF(F22&lt;='Listas y tablas'!$B$3,"Muy Baja",IF(F22&lt;='Listas y tablas'!$B$4,"Baja",IF(F22&lt;='Listas y tablas'!$B$5,"Media",IF(F22&lt;='Listas y tablas'!$B$6,"Alta","Muy Alta")))))</f>
        <v>Media</v>
      </c>
      <c r="H22" s="154">
        <f>IF(G22="","",IF(G22="Muy Baja",'Listas y tablas'!$C$3,IF(G22="Baja",'Listas y tablas'!$C$4,IF(G22="Media",'Listas y tablas'!$C$5,IF(G22="Alta",'Listas y tablas'!$C$6,IF(G22="Muy Alta",'Listas y tablas'!$C$7,))))))</f>
        <v>0.6</v>
      </c>
      <c r="I22" s="422"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56">
        <f t="shared" si="17"/>
        <v>15</v>
      </c>
      <c r="P22" s="43" t="str">
        <f t="shared" si="2"/>
        <v>G15</v>
      </c>
      <c r="Q22" s="427" t="s">
        <v>286</v>
      </c>
      <c r="R22" s="43" t="str">
        <f t="shared" si="3"/>
        <v>Probabilidad</v>
      </c>
      <c r="S22" s="394" t="s">
        <v>187</v>
      </c>
      <c r="T22" s="394" t="s">
        <v>188</v>
      </c>
      <c r="U22" s="95" t="str">
        <f t="shared" si="4"/>
        <v>40%</v>
      </c>
      <c r="V22" s="402" t="s">
        <v>189</v>
      </c>
      <c r="W22" s="402" t="s">
        <v>190</v>
      </c>
      <c r="X22" s="402" t="s">
        <v>191</v>
      </c>
      <c r="Y22" s="159">
        <f t="shared" si="5"/>
        <v>0.36</v>
      </c>
      <c r="Z22" s="160" t="str">
        <f>IFERROR(IF(Y22="","",IF(Y22&lt;='Listas y tablas'!$L$3,"Muy Baja",IF(Y22&lt;='Listas y tablas'!$L$4,"Baja",IF(Y22&lt;='Listas y tablas'!$L$5,"Media",IF(Y22&lt;='Listas y tablas'!$L$6,"Alta","Muy Alta"))))),"")</f>
        <v>Baja</v>
      </c>
      <c r="AA22" s="158">
        <f t="shared" si="6"/>
        <v>0.36</v>
      </c>
      <c r="AB22" s="160" t="str">
        <f ca="1">IFERROR(IF(AC22="","",IF(AC22&lt;='Listas y tablas'!$O$3,"Leve",IF(AC22&lt;='Listas y tablas'!$O$4,"Menor",IF(AC22&lt;='Listas y tablas'!$O$5,"Moderado",IF(AC22&lt;='Listas y tablas'!$O$6,"Mayor","Catastrófico"))))),"")</f>
        <v>Moderado</v>
      </c>
      <c r="AC22" s="158">
        <f t="shared" ca="1" si="7"/>
        <v>0.6</v>
      </c>
      <c r="AD22" s="161" t="str">
        <f t="shared" ca="1" si="8"/>
        <v>Moderado</v>
      </c>
      <c r="AE22" s="388" t="s">
        <v>192</v>
      </c>
      <c r="AF22" s="428" t="s">
        <v>1487</v>
      </c>
      <c r="AG22" s="412" t="s">
        <v>1488</v>
      </c>
      <c r="AH22" s="412" t="s">
        <v>1489</v>
      </c>
      <c r="AI22" s="412" t="s">
        <v>1484</v>
      </c>
      <c r="AJ22" s="429">
        <v>44593</v>
      </c>
      <c r="AK22" s="429">
        <v>44926</v>
      </c>
      <c r="AL22" s="100"/>
      <c r="AM22" s="100"/>
      <c r="AN22" s="100"/>
      <c r="AO22" s="100"/>
      <c r="AP22" s="100"/>
      <c r="AQ22" s="100"/>
      <c r="AR22" s="100"/>
      <c r="AS22" s="100"/>
      <c r="AT22" s="346" t="str">
        <f t="shared" si="9"/>
        <v/>
      </c>
      <c r="AU22" s="346" t="str">
        <f t="shared" si="10"/>
        <v/>
      </c>
      <c r="AV22" s="346" t="str">
        <f>IF(ISNUMBER(AT24),AU22/AT22,"")</f>
        <v/>
      </c>
      <c r="AW22" s="100"/>
      <c r="AX22" s="100"/>
      <c r="AY22" s="100"/>
      <c r="AZ22" s="100"/>
      <c r="BA22" s="100"/>
      <c r="BB22" s="100"/>
      <c r="BC22" s="100"/>
      <c r="BD22" s="100"/>
      <c r="BE22" s="346" t="str">
        <f t="shared" si="11"/>
        <v/>
      </c>
      <c r="BF22" s="346" t="str">
        <f t="shared" si="12"/>
        <v/>
      </c>
      <c r="BG22" s="346" t="str">
        <f>IF(ISNUMBER(BE24),BF22/BE22,"")</f>
        <v/>
      </c>
      <c r="BH22" s="100"/>
      <c r="BI22" s="100"/>
      <c r="BJ22" s="100"/>
      <c r="BK22" s="100"/>
      <c r="BL22" s="100"/>
      <c r="BM22" s="100"/>
      <c r="BN22" s="100"/>
      <c r="BO22" s="100"/>
      <c r="BP22" s="346" t="str">
        <f t="shared" si="13"/>
        <v/>
      </c>
      <c r="BQ22" s="346" t="str">
        <f t="shared" si="14"/>
        <v/>
      </c>
      <c r="BR22" s="346" t="str">
        <f>IF(ISNUMBER(BP24),BQ22/BP22,"")</f>
        <v/>
      </c>
      <c r="BS22" s="345" t="str">
        <f t="shared" si="15"/>
        <v/>
      </c>
      <c r="BT22" s="345" t="str">
        <f t="shared" si="16"/>
        <v/>
      </c>
      <c r="BU22" s="44"/>
      <c r="BV22" s="117"/>
      <c r="BW22" s="44"/>
      <c r="BX22" s="44"/>
      <c r="BY22" s="44"/>
      <c r="BZ22" s="44"/>
      <c r="CA22" s="152" t="s">
        <v>1813</v>
      </c>
      <c r="CB22" s="152" t="s">
        <v>1814</v>
      </c>
      <c r="CC22" s="152" t="s">
        <v>1815</v>
      </c>
      <c r="CD22" s="152" t="s">
        <v>1816</v>
      </c>
      <c r="CE22" s="152"/>
      <c r="CF22" s="121"/>
      <c r="CG22" s="121"/>
      <c r="CH22" s="104" t="s">
        <v>1766</v>
      </c>
      <c r="CI22" s="104" t="s">
        <v>201</v>
      </c>
      <c r="CJ22" s="104" t="s">
        <v>1817</v>
      </c>
      <c r="CK22" s="104" t="s">
        <v>215</v>
      </c>
      <c r="CL22" s="489" t="s">
        <v>1838</v>
      </c>
      <c r="CM22" s="105" t="s">
        <v>1772</v>
      </c>
      <c r="CN22" s="104" t="s">
        <v>1775</v>
      </c>
      <c r="CO22" s="101"/>
      <c r="CP22" s="101"/>
      <c r="CQ22" s="101"/>
      <c r="CR22" s="101"/>
      <c r="CS22" s="152"/>
      <c r="CT22" s="103"/>
      <c r="CU22" s="103"/>
      <c r="CV22" s="104"/>
      <c r="CW22" s="104"/>
      <c r="CX22" s="47"/>
      <c r="CY22" s="104"/>
      <c r="CZ22" s="47"/>
      <c r="DA22" s="105"/>
      <c r="DB22" s="47"/>
      <c r="DC22" s="54"/>
      <c r="DD22" s="54"/>
      <c r="DE22" s="54"/>
      <c r="DF22" s="54"/>
      <c r="DG22" s="138"/>
      <c r="DH22" s="54"/>
      <c r="DI22" s="54"/>
      <c r="DJ22" s="47"/>
      <c r="DK22" s="47"/>
      <c r="DL22" s="47"/>
      <c r="DM22" s="47"/>
      <c r="DN22" s="47"/>
      <c r="DO22" s="105"/>
      <c r="DP22" s="47"/>
    </row>
    <row r="23" spans="1:120" s="361" customFormat="1" ht="156" customHeight="1">
      <c r="A23" s="419">
        <v>13</v>
      </c>
      <c r="B23" s="181" t="str">
        <f>IFERROR(VLOOKUP($A23,Riesgos!$A$7:$H$107,2,FALSE),"")</f>
        <v>Protección e Intervención del Patrimonio</v>
      </c>
      <c r="C23" s="181" t="str">
        <f>IFERROR(VLOOKUP($A23,Riesgos!$A$7:$H$107,7,FALSE),"")</f>
        <v xml:space="preserve">
Deficiencias en los procedimientos.</v>
      </c>
      <c r="D23" s="181" t="str">
        <f>IFERROR(VLOOKUP($A23,Riesgos!$A$7:$H$107,8,FALSE),"")</f>
        <v>Posibilidad de afectación reputacional por responder de manera inoportuna las solicitudes que se reciben, debido a deficiencias en los procedimientos.</v>
      </c>
      <c r="E23" s="53" t="s">
        <v>183</v>
      </c>
      <c r="F23" s="426">
        <v>140</v>
      </c>
      <c r="G23" s="153" t="str">
        <f>IF(F23&lt;=0,"",IF(F23&lt;='Listas y tablas'!$B$3,"Muy Baja",IF(F23&lt;='Listas y tablas'!$B$4,"Baja",IF(F23&lt;='Listas y tablas'!$B$5,"Media",IF(F23&lt;='Listas y tablas'!$B$6,"Alta","Muy Alta")))))</f>
        <v>Media</v>
      </c>
      <c r="H23" s="154">
        <f>IF(G23="","",IF(G23="Muy Baja",'Listas y tablas'!$C$3,IF(G23="Baja",'Listas y tablas'!$C$4,IF(G23="Media",'Listas y tablas'!$C$5,IF(G23="Alta",'Listas y tablas'!$C$6,IF(G23="Muy Alta",'Listas y tablas'!$C$7,))))))</f>
        <v>0.6</v>
      </c>
      <c r="I23" s="422" t="s">
        <v>185</v>
      </c>
      <c r="J23" s="154"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3"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4">
        <f ca="1">IF(K23="","",IF(K23="Leve",'Listas y tablas'!$F$3,IF(K23="Menor",'Listas y tablas'!$F$4,IF(K23="Moderado",'Listas y tablas'!$F$5,IF(K23="Mayor",'Listas y tablas'!$F$6,IF(K23="Catastrófico",'Listas y tablas'!$F$7,))))))</f>
        <v>0.6</v>
      </c>
      <c r="M23" s="155" t="str">
        <f t="shared" ca="1" si="0"/>
        <v>Moderado</v>
      </c>
      <c r="N23" s="155" t="str">
        <f t="shared" si="1"/>
        <v>G</v>
      </c>
      <c r="O23" s="156">
        <f t="shared" si="17"/>
        <v>16</v>
      </c>
      <c r="P23" s="156" t="str">
        <f t="shared" si="2"/>
        <v>G16</v>
      </c>
      <c r="Q23" s="417" t="s">
        <v>293</v>
      </c>
      <c r="R23" s="393" t="str">
        <f t="shared" si="3"/>
        <v>Probabilidad</v>
      </c>
      <c r="S23" s="394" t="s">
        <v>187</v>
      </c>
      <c r="T23" s="394" t="s">
        <v>188</v>
      </c>
      <c r="U23" s="395" t="str">
        <f t="shared" si="4"/>
        <v>40%</v>
      </c>
      <c r="V23" s="402" t="s">
        <v>189</v>
      </c>
      <c r="W23" s="402" t="s">
        <v>190</v>
      </c>
      <c r="X23" s="402" t="s">
        <v>191</v>
      </c>
      <c r="Y23" s="159">
        <f t="shared" si="5"/>
        <v>0.36</v>
      </c>
      <c r="Z23" s="160" t="str">
        <f>IFERROR(IF(Y23="","",IF(Y23&lt;='Listas y tablas'!$L$3,"Muy Baja",IF(Y23&lt;='Listas y tablas'!$L$4,"Baja",IF(Y23&lt;='Listas y tablas'!$L$5,"Media",IF(Y23&lt;='Listas y tablas'!$L$6,"Alta","Muy Alta"))))),"")</f>
        <v>Baja</v>
      </c>
      <c r="AA23" s="158">
        <f t="shared" si="6"/>
        <v>0.36</v>
      </c>
      <c r="AB23" s="160" t="str">
        <f ca="1">IFERROR(IF(AC23="","",IF(AC23&lt;='Listas y tablas'!$O$3,"Leve",IF(AC23&lt;='Listas y tablas'!$O$4,"Menor",IF(AC23&lt;='Listas y tablas'!$O$5,"Moderado",IF(AC23&lt;='Listas y tablas'!$O$6,"Mayor","Catastrófico"))))),"")</f>
        <v>Moderado</v>
      </c>
      <c r="AC23" s="158">
        <f t="shared" ca="1" si="7"/>
        <v>0.6</v>
      </c>
      <c r="AD23" s="161" t="str">
        <f t="shared" ca="1" si="8"/>
        <v>Moderado</v>
      </c>
      <c r="AE23" s="388" t="s">
        <v>192</v>
      </c>
      <c r="AF23" s="428" t="s">
        <v>294</v>
      </c>
      <c r="AG23" s="412" t="s">
        <v>1490</v>
      </c>
      <c r="AH23" s="412" t="s">
        <v>1491</v>
      </c>
      <c r="AI23" s="412" t="s">
        <v>1484</v>
      </c>
      <c r="AJ23" s="429">
        <v>44593</v>
      </c>
      <c r="AK23" s="429">
        <v>44926</v>
      </c>
      <c r="AL23" s="100"/>
      <c r="AM23" s="100"/>
      <c r="AN23" s="100"/>
      <c r="AO23" s="100"/>
      <c r="AP23" s="100"/>
      <c r="AQ23" s="100"/>
      <c r="AR23" s="100"/>
      <c r="AS23" s="100"/>
      <c r="AT23" s="346" t="str">
        <f t="shared" si="9"/>
        <v/>
      </c>
      <c r="AU23" s="346" t="str">
        <f t="shared" si="10"/>
        <v/>
      </c>
      <c r="AV23" s="346" t="str">
        <f>IF(ISNUMBER(AT26),AU23/AT23,"")</f>
        <v/>
      </c>
      <c r="AW23" s="100"/>
      <c r="AX23" s="100"/>
      <c r="AY23" s="100"/>
      <c r="AZ23" s="100"/>
      <c r="BA23" s="100"/>
      <c r="BB23" s="100"/>
      <c r="BC23" s="100"/>
      <c r="BD23" s="100"/>
      <c r="BE23" s="346" t="str">
        <f t="shared" si="11"/>
        <v/>
      </c>
      <c r="BF23" s="346" t="str">
        <f t="shared" si="12"/>
        <v/>
      </c>
      <c r="BG23" s="346" t="str">
        <f>IF(ISNUMBER(BE26),BF23/BE23,"")</f>
        <v/>
      </c>
      <c r="BH23" s="100"/>
      <c r="BI23" s="100"/>
      <c r="BJ23" s="100"/>
      <c r="BK23" s="100"/>
      <c r="BL23" s="100"/>
      <c r="BM23" s="100"/>
      <c r="BN23" s="100"/>
      <c r="BO23" s="100"/>
      <c r="BP23" s="346" t="str">
        <f t="shared" si="13"/>
        <v/>
      </c>
      <c r="BQ23" s="346" t="str">
        <f t="shared" si="14"/>
        <v/>
      </c>
      <c r="BR23" s="346" t="str">
        <f>IF(ISNUMBER(BP26),BQ23/BP23,"")</f>
        <v/>
      </c>
      <c r="BS23" s="345" t="str">
        <f t="shared" si="15"/>
        <v/>
      </c>
      <c r="BT23" s="345" t="str">
        <f t="shared" si="16"/>
        <v/>
      </c>
      <c r="BU23" s="53"/>
      <c r="BV23" s="213"/>
      <c r="BW23" s="53"/>
      <c r="BX23" s="53"/>
      <c r="BY23" s="53"/>
      <c r="BZ23" s="53"/>
      <c r="CA23" s="152" t="s">
        <v>1818</v>
      </c>
      <c r="CB23" s="152" t="s">
        <v>1819</v>
      </c>
      <c r="CC23" s="152" t="s">
        <v>1820</v>
      </c>
      <c r="CD23" s="152" t="s">
        <v>1821</v>
      </c>
      <c r="CE23" s="152"/>
      <c r="CF23" s="121"/>
      <c r="CG23" s="121"/>
      <c r="CH23" s="104" t="s">
        <v>1766</v>
      </c>
      <c r="CI23" s="104" t="s">
        <v>201</v>
      </c>
      <c r="CJ23" s="104" t="s">
        <v>1817</v>
      </c>
      <c r="CK23" s="104" t="s">
        <v>215</v>
      </c>
      <c r="CL23" s="489" t="s">
        <v>2084</v>
      </c>
      <c r="CM23" s="105" t="s">
        <v>1772</v>
      </c>
      <c r="CN23" s="196" t="s">
        <v>1773</v>
      </c>
      <c r="CO23" s="152"/>
      <c r="CP23" s="152"/>
      <c r="CQ23" s="152"/>
      <c r="CR23" s="152"/>
      <c r="CS23" s="152"/>
      <c r="CT23" s="121"/>
      <c r="CU23" s="121"/>
      <c r="CV23" s="104"/>
      <c r="CW23" s="104"/>
      <c r="CX23" s="196"/>
      <c r="CY23" s="104"/>
      <c r="CZ23" s="196"/>
      <c r="DA23" s="105"/>
      <c r="DB23" s="196"/>
      <c r="DC23" s="138"/>
      <c r="DD23" s="138"/>
      <c r="DE23" s="138"/>
      <c r="DF23" s="138"/>
      <c r="DG23" s="138"/>
      <c r="DH23" s="138"/>
      <c r="DI23" s="138"/>
      <c r="DJ23" s="196"/>
      <c r="DK23" s="196"/>
      <c r="DL23" s="196"/>
      <c r="DM23" s="196"/>
      <c r="DN23" s="196"/>
      <c r="DO23" s="105"/>
      <c r="DP23" s="196"/>
    </row>
    <row r="24" spans="1:120" ht="69" customHeight="1">
      <c r="A24" s="419">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26">
        <v>4</v>
      </c>
      <c r="G24" s="153" t="str">
        <f>IF(F24&lt;=0,"",IF(F24&lt;='Listas y tablas'!$B$3,"Muy Baja",IF(F24&lt;='Listas y tablas'!$B$4,"Baja",IF(F24&lt;='Listas y tablas'!$B$5,"Media",IF(F24&lt;='Listas y tablas'!$B$6,"Alta","Muy Alta")))))</f>
        <v>Baja</v>
      </c>
      <c r="H24" s="154">
        <f>IF(G24="","",IF(G24="Muy Baja",'Listas y tablas'!$C$3,IF(G24="Baja",'Listas y tablas'!$C$4,IF(G24="Media",'Listas y tablas'!$C$5,IF(G24="Alta",'Listas y tablas'!$C$6,IF(G24="Muy Alta",'Listas y tablas'!$C$7,))))))</f>
        <v>0.4</v>
      </c>
      <c r="I24" s="422" t="s">
        <v>185</v>
      </c>
      <c r="J24" s="154"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3"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4">
        <f ca="1">IF(K24="","",IF(K24="Leve",'Listas y tablas'!$F$3,IF(K24="Menor",'Listas y tablas'!$F$4,IF(K24="Moderado",'Listas y tablas'!$F$5,IF(K24="Mayor",'Listas y tablas'!$F$6,IF(K24="Catastrófico",'Listas y tablas'!$F$7,))))))</f>
        <v>0.6</v>
      </c>
      <c r="M24" s="155" t="str">
        <f t="shared" ca="1" si="0"/>
        <v>Moderado</v>
      </c>
      <c r="N24" s="155" t="str">
        <f t="shared" si="1"/>
        <v>G</v>
      </c>
      <c r="O24" s="156">
        <f t="shared" si="17"/>
        <v>17</v>
      </c>
      <c r="P24" s="156" t="str">
        <f t="shared" si="2"/>
        <v>G17</v>
      </c>
      <c r="Q24" s="427" t="s">
        <v>297</v>
      </c>
      <c r="R24" s="43" t="str">
        <f t="shared" si="3"/>
        <v>Probabilidad</v>
      </c>
      <c r="S24" s="394" t="s">
        <v>187</v>
      </c>
      <c r="T24" s="394" t="s">
        <v>188</v>
      </c>
      <c r="U24" s="95" t="str">
        <f t="shared" si="4"/>
        <v>40%</v>
      </c>
      <c r="V24" s="402" t="s">
        <v>242</v>
      </c>
      <c r="W24" s="402" t="s">
        <v>227</v>
      </c>
      <c r="X24" s="402" t="s">
        <v>191</v>
      </c>
      <c r="Y24" s="159">
        <f t="shared" si="5"/>
        <v>0.24</v>
      </c>
      <c r="Z24" s="160" t="str">
        <f>IFERROR(IF(Y24="","",IF(Y24&lt;='Listas y tablas'!$L$3,"Muy Baja",IF(Y24&lt;='Listas y tablas'!$L$4,"Baja",IF(Y24&lt;='Listas y tablas'!$L$5,"Media",IF(Y24&lt;='Listas y tablas'!$L$6,"Alta","Muy Alta"))))),"")</f>
        <v>Baja</v>
      </c>
      <c r="AA24" s="158">
        <f t="shared" si="6"/>
        <v>0.24</v>
      </c>
      <c r="AB24" s="160" t="str">
        <f ca="1">IFERROR(IF(AC24="","",IF(AC24&lt;='Listas y tablas'!$O$3,"Leve",IF(AC24&lt;='Listas y tablas'!$O$4,"Menor",IF(AC24&lt;='Listas y tablas'!$O$5,"Moderado",IF(AC24&lt;='Listas y tablas'!$O$6,"Mayor","Catastrófico"))))),"")</f>
        <v>Moderado</v>
      </c>
      <c r="AC24" s="158">
        <f t="shared" ca="1" si="7"/>
        <v>0.6</v>
      </c>
      <c r="AD24" s="161" t="str">
        <f t="shared" ca="1" si="8"/>
        <v>Moderado</v>
      </c>
      <c r="AE24" s="388" t="s">
        <v>192</v>
      </c>
      <c r="AF24" s="428" t="s">
        <v>298</v>
      </c>
      <c r="AG24" s="412" t="s">
        <v>1492</v>
      </c>
      <c r="AH24" s="412" t="s">
        <v>1483</v>
      </c>
      <c r="AI24" s="412" t="s">
        <v>1484</v>
      </c>
      <c r="AJ24" s="429">
        <v>44593</v>
      </c>
      <c r="AK24" s="429">
        <v>44926</v>
      </c>
      <c r="AL24" s="100"/>
      <c r="AM24" s="100"/>
      <c r="AN24" s="100"/>
      <c r="AO24" s="100"/>
      <c r="AP24" s="100"/>
      <c r="AQ24" s="100"/>
      <c r="AR24" s="100"/>
      <c r="AS24" s="100"/>
      <c r="AT24" s="346" t="str">
        <f t="shared" si="9"/>
        <v/>
      </c>
      <c r="AU24" s="346" t="str">
        <f t="shared" si="10"/>
        <v/>
      </c>
      <c r="AV24" s="346" t="str">
        <f>IF(ISNUMBER(AT26),AU24/AT24,"")</f>
        <v/>
      </c>
      <c r="AW24" s="100"/>
      <c r="AX24" s="100"/>
      <c r="AY24" s="100"/>
      <c r="AZ24" s="100"/>
      <c r="BA24" s="100"/>
      <c r="BB24" s="100"/>
      <c r="BC24" s="100"/>
      <c r="BD24" s="100"/>
      <c r="BE24" s="346" t="str">
        <f t="shared" si="11"/>
        <v/>
      </c>
      <c r="BF24" s="346" t="str">
        <f t="shared" si="12"/>
        <v/>
      </c>
      <c r="BG24" s="346" t="str">
        <f>IF(ISNUMBER(BE26),BF24/BE24,"")</f>
        <v/>
      </c>
      <c r="BH24" s="100"/>
      <c r="BI24" s="100"/>
      <c r="BJ24" s="100"/>
      <c r="BK24" s="100"/>
      <c r="BL24" s="100"/>
      <c r="BM24" s="100"/>
      <c r="BN24" s="100"/>
      <c r="BO24" s="100"/>
      <c r="BP24" s="346" t="str">
        <f t="shared" si="13"/>
        <v/>
      </c>
      <c r="BQ24" s="346" t="str">
        <f t="shared" si="14"/>
        <v/>
      </c>
      <c r="BR24" s="346" t="str">
        <f>IF(ISNUMBER(BP26),BQ24/BP24,"")</f>
        <v/>
      </c>
      <c r="BS24" s="345" t="str">
        <f t="shared" si="15"/>
        <v/>
      </c>
      <c r="BT24" s="345" t="str">
        <f t="shared" si="16"/>
        <v/>
      </c>
      <c r="BU24" s="44"/>
      <c r="BV24" s="44"/>
      <c r="BW24" s="44"/>
      <c r="BX24" s="44"/>
      <c r="BY24" s="44"/>
      <c r="BZ24" s="44"/>
      <c r="CA24" s="152" t="s">
        <v>1822</v>
      </c>
      <c r="CB24" s="152" t="s">
        <v>1823</v>
      </c>
      <c r="CC24" s="152" t="s">
        <v>1824</v>
      </c>
      <c r="CD24" s="112" t="s">
        <v>283</v>
      </c>
      <c r="CE24" s="152"/>
      <c r="CF24" s="121"/>
      <c r="CG24" s="121"/>
      <c r="CH24" s="104" t="s">
        <v>1766</v>
      </c>
      <c r="CI24" s="104" t="s">
        <v>201</v>
      </c>
      <c r="CJ24" s="104" t="s">
        <v>1771</v>
      </c>
      <c r="CK24" s="104"/>
      <c r="CL24" s="489" t="s">
        <v>1839</v>
      </c>
      <c r="CM24" s="105" t="s">
        <v>1772</v>
      </c>
      <c r="CN24" s="104" t="s">
        <v>1775</v>
      </c>
      <c r="CO24" s="101"/>
      <c r="CP24" s="101"/>
      <c r="CQ24" s="101"/>
      <c r="CR24" s="101"/>
      <c r="CS24" s="152"/>
      <c r="CT24" s="102"/>
      <c r="CU24" s="103"/>
      <c r="CV24" s="104"/>
      <c r="CW24" s="104"/>
      <c r="CX24" s="104"/>
      <c r="CY24" s="104"/>
      <c r="CZ24" s="47"/>
      <c r="DA24" s="105"/>
      <c r="DB24" s="47"/>
      <c r="DC24" s="54"/>
      <c r="DD24" s="54"/>
      <c r="DE24" s="54"/>
      <c r="DF24" s="54"/>
      <c r="DG24" s="138"/>
      <c r="DH24" s="54"/>
      <c r="DI24" s="54"/>
      <c r="DJ24" s="47"/>
      <c r="DK24" s="47"/>
      <c r="DL24" s="47"/>
      <c r="DM24" s="47"/>
      <c r="DN24" s="47"/>
      <c r="DO24" s="105"/>
      <c r="DP24" s="47"/>
    </row>
    <row r="25" spans="1:120" s="361" customFormat="1" ht="106.5" customHeight="1">
      <c r="A25" s="419">
        <v>15</v>
      </c>
      <c r="B25" s="181" t="str">
        <f>IFERROR(VLOOKUP($A25,Riesgos!$A$7:$H$107,2,FALSE),"")</f>
        <v>Protección e Intervención del Patrimonio</v>
      </c>
      <c r="C25" s="181" t="str">
        <f>IFERROR(VLOOKUP($A25,Riesgos!$A$7:$H$107,7,FALSE),"")</f>
        <v>Formulación de pliegos desarticulada de los equipos técnicos que realizan el seguimiento a las obras.</v>
      </c>
      <c r="D25" s="181"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26">
        <v>4</v>
      </c>
      <c r="G25" s="153" t="str">
        <f>IF(F25&lt;=0,"",IF(F25&lt;='Listas y tablas'!$B$3,"Muy Baja",IF(F25&lt;='Listas y tablas'!$B$4,"Baja",IF(F25&lt;='Listas y tablas'!$B$5,"Media",IF(F25&lt;='Listas y tablas'!$B$6,"Alta","Muy Alta")))))</f>
        <v>Baja</v>
      </c>
      <c r="H25" s="154">
        <f>IF(G25="","",IF(G25="Muy Baja",'Listas y tablas'!$C$3,IF(G25="Baja",'Listas y tablas'!$C$4,IF(G25="Media",'Listas y tablas'!$C$5,IF(G25="Alta",'Listas y tablas'!$C$6,IF(G25="Muy Alta",'Listas y tablas'!$C$7,))))))</f>
        <v>0.4</v>
      </c>
      <c r="I25" s="422" t="s">
        <v>185</v>
      </c>
      <c r="J25" s="154"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3"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4">
        <f ca="1">IF(K25="","",IF(K25="Leve",'Listas y tablas'!$F$3,IF(K25="Menor",'Listas y tablas'!$F$4,IF(K25="Moderado",'Listas y tablas'!$F$5,IF(K25="Mayor",'Listas y tablas'!$F$6,IF(K25="Catastrófico",'Listas y tablas'!$F$7,))))))</f>
        <v>0.6</v>
      </c>
      <c r="M25" s="155" t="str">
        <f t="shared" ca="1" si="0"/>
        <v>Moderado</v>
      </c>
      <c r="N25" s="155" t="str">
        <f t="shared" si="1"/>
        <v>G</v>
      </c>
      <c r="O25" s="156">
        <f t="shared" si="17"/>
        <v>18</v>
      </c>
      <c r="P25" s="156" t="str">
        <f t="shared" si="2"/>
        <v>G18</v>
      </c>
      <c r="Q25" s="427" t="s">
        <v>302</v>
      </c>
      <c r="R25" s="156" t="str">
        <f t="shared" si="3"/>
        <v>Probabilidad</v>
      </c>
      <c r="S25" s="394" t="s">
        <v>187</v>
      </c>
      <c r="T25" s="394" t="s">
        <v>188</v>
      </c>
      <c r="U25" s="158" t="str">
        <f t="shared" si="4"/>
        <v>40%</v>
      </c>
      <c r="V25" s="402" t="s">
        <v>242</v>
      </c>
      <c r="W25" s="402" t="s">
        <v>190</v>
      </c>
      <c r="X25" s="402" t="s">
        <v>191</v>
      </c>
      <c r="Y25" s="159">
        <f t="shared" si="5"/>
        <v>0.24</v>
      </c>
      <c r="Z25" s="160" t="str">
        <f>IFERROR(IF(Y25="","",IF(Y25&lt;='Listas y tablas'!$L$3,"Muy Baja",IF(Y25&lt;='Listas y tablas'!$L$4,"Baja",IF(Y25&lt;='Listas y tablas'!$L$5,"Media",IF(Y25&lt;='Listas y tablas'!$L$6,"Alta","Muy Alta"))))),"")</f>
        <v>Baja</v>
      </c>
      <c r="AA25" s="158">
        <f t="shared" si="6"/>
        <v>0.24</v>
      </c>
      <c r="AB25" s="160" t="str">
        <f ca="1">IFERROR(IF(AC25="","",IF(AC25&lt;='Listas y tablas'!$O$3,"Leve",IF(AC25&lt;='Listas y tablas'!$O$4,"Menor",IF(AC25&lt;='Listas y tablas'!$O$5,"Moderado",IF(AC25&lt;='Listas y tablas'!$O$6,"Mayor","Catastrófico"))))),"")</f>
        <v>Moderado</v>
      </c>
      <c r="AC25" s="158">
        <f t="shared" ca="1" si="7"/>
        <v>0.6</v>
      </c>
      <c r="AD25" s="161" t="str">
        <f t="shared" ca="1" si="8"/>
        <v>Moderado</v>
      </c>
      <c r="AE25" s="388"/>
      <c r="AF25" s="428" t="s">
        <v>303</v>
      </c>
      <c r="AG25" s="412" t="s">
        <v>304</v>
      </c>
      <c r="AH25" s="412" t="s">
        <v>305</v>
      </c>
      <c r="AI25" s="412" t="s">
        <v>1484</v>
      </c>
      <c r="AJ25" s="429">
        <v>44593</v>
      </c>
      <c r="AK25" s="429">
        <v>44926</v>
      </c>
      <c r="AL25" s="100"/>
      <c r="AM25" s="100"/>
      <c r="AN25" s="100"/>
      <c r="AO25" s="100"/>
      <c r="AP25" s="100"/>
      <c r="AQ25" s="100"/>
      <c r="AR25" s="100"/>
      <c r="AS25" s="100"/>
      <c r="AT25" s="346" t="str">
        <f t="shared" si="9"/>
        <v/>
      </c>
      <c r="AU25" s="346" t="str">
        <f t="shared" si="10"/>
        <v/>
      </c>
      <c r="AV25" s="346" t="str">
        <f>IF(ISNUMBER(AT28),AU25/AT25,"")</f>
        <v/>
      </c>
      <c r="AW25" s="100"/>
      <c r="AX25" s="100"/>
      <c r="AY25" s="100"/>
      <c r="AZ25" s="100"/>
      <c r="BA25" s="100"/>
      <c r="BB25" s="100"/>
      <c r="BC25" s="100"/>
      <c r="BD25" s="100"/>
      <c r="BE25" s="346" t="str">
        <f t="shared" si="11"/>
        <v/>
      </c>
      <c r="BF25" s="346" t="str">
        <f t="shared" si="12"/>
        <v/>
      </c>
      <c r="BG25" s="346" t="str">
        <f>IF(ISNUMBER(BE28),BF25/BE25,"")</f>
        <v/>
      </c>
      <c r="BH25" s="100"/>
      <c r="BI25" s="100"/>
      <c r="BJ25" s="100"/>
      <c r="BK25" s="100"/>
      <c r="BL25" s="100"/>
      <c r="BM25" s="100"/>
      <c r="BN25" s="100"/>
      <c r="BO25" s="100"/>
      <c r="BP25" s="346" t="str">
        <f t="shared" si="13"/>
        <v/>
      </c>
      <c r="BQ25" s="346" t="str">
        <f t="shared" si="14"/>
        <v/>
      </c>
      <c r="BR25" s="346" t="str">
        <f>IF(ISNUMBER(BP28),BQ25/BP25,"")</f>
        <v/>
      </c>
      <c r="BS25" s="345" t="str">
        <f t="shared" si="15"/>
        <v/>
      </c>
      <c r="BT25" s="345" t="str">
        <f t="shared" si="16"/>
        <v/>
      </c>
      <c r="BU25" s="53"/>
      <c r="BV25" s="53"/>
      <c r="BW25" s="53"/>
      <c r="BX25" s="53"/>
      <c r="BY25" s="53"/>
      <c r="BZ25" s="53"/>
      <c r="CA25" s="152" t="s">
        <v>1825</v>
      </c>
      <c r="CB25" s="112" t="s">
        <v>283</v>
      </c>
      <c r="CC25" s="152" t="s">
        <v>1825</v>
      </c>
      <c r="CD25" s="112" t="s">
        <v>283</v>
      </c>
      <c r="CE25" s="152"/>
      <c r="CF25" s="121"/>
      <c r="CG25" s="121"/>
      <c r="CH25" s="104" t="s">
        <v>1771</v>
      </c>
      <c r="CI25" s="104"/>
      <c r="CJ25" s="104" t="s">
        <v>1771</v>
      </c>
      <c r="CK25" s="104"/>
      <c r="CL25" s="489" t="s">
        <v>1840</v>
      </c>
      <c r="CM25" s="105" t="s">
        <v>1772</v>
      </c>
      <c r="CN25" s="104" t="s">
        <v>1775</v>
      </c>
      <c r="CO25" s="152"/>
      <c r="CP25" s="152"/>
      <c r="CQ25" s="152"/>
      <c r="CR25" s="152"/>
      <c r="CS25" s="152"/>
      <c r="CT25" s="121"/>
      <c r="CU25" s="121"/>
      <c r="CV25" s="104"/>
      <c r="CW25" s="104"/>
      <c r="CX25" s="104"/>
      <c r="CY25" s="104"/>
      <c r="CZ25" s="196"/>
      <c r="DA25" s="105"/>
      <c r="DB25" s="196"/>
      <c r="DC25" s="138"/>
      <c r="DD25" s="138"/>
      <c r="DE25" s="138"/>
      <c r="DF25" s="138"/>
      <c r="DG25" s="138"/>
      <c r="DH25" s="138"/>
      <c r="DI25" s="138"/>
      <c r="DJ25" s="196"/>
      <c r="DK25" s="196"/>
      <c r="DL25" s="196"/>
      <c r="DM25" s="196"/>
      <c r="DN25" s="196"/>
      <c r="DO25" s="105"/>
      <c r="DP25" s="196"/>
    </row>
    <row r="26" spans="1:120" ht="98.25" customHeight="1">
      <c r="A26" s="419">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38">
        <v>228</v>
      </c>
      <c r="G26" s="153" t="str">
        <f>IF(F26&lt;=0,"",IF(F26&lt;='Listas y tablas'!$B$3,"Muy Baja",IF(F26&lt;='Listas y tablas'!$B$4,"Baja",IF(F26&lt;='Listas y tablas'!$B$5,"Media",IF(F26&lt;='Listas y tablas'!$B$6,"Alta","Muy Alta")))))</f>
        <v>Media</v>
      </c>
      <c r="H26" s="154">
        <f>IF(G26="","",IF(G26="Muy Baja",'Listas y tablas'!$C$3,IF(G26="Baja",'Listas y tablas'!$C$4,IF(G26="Media",'Listas y tablas'!$C$5,IF(G26="Alta",'Listas y tablas'!$C$6,IF(G26="Muy Alta",'Listas y tablas'!$C$7,))))))</f>
        <v>0.6</v>
      </c>
      <c r="I26" s="422" t="s">
        <v>185</v>
      </c>
      <c r="J26" s="154"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3"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4">
        <f ca="1">IF(K26="","",IF(K26="Leve",'Listas y tablas'!$F$3,IF(K26="Menor",'Listas y tablas'!$F$4,IF(K26="Moderado",'Listas y tablas'!$F$5,IF(K26="Mayor",'Listas y tablas'!$F$6,IF(K26="Catastrófico",'Listas y tablas'!$F$7,))))))</f>
        <v>0.6</v>
      </c>
      <c r="M26" s="155" t="str">
        <f t="shared" ca="1" si="0"/>
        <v>Moderado</v>
      </c>
      <c r="N26" s="155" t="str">
        <f t="shared" si="1"/>
        <v>G</v>
      </c>
      <c r="O26" s="156">
        <f t="shared" si="17"/>
        <v>19</v>
      </c>
      <c r="P26" s="156" t="str">
        <f t="shared" si="2"/>
        <v>G19</v>
      </c>
      <c r="Q26" s="182" t="s">
        <v>314</v>
      </c>
      <c r="R26" s="43" t="str">
        <f t="shared" si="3"/>
        <v>Probabilidad</v>
      </c>
      <c r="S26" s="394" t="s">
        <v>233</v>
      </c>
      <c r="T26" s="394" t="s">
        <v>188</v>
      </c>
      <c r="U26" s="95" t="str">
        <f t="shared" si="4"/>
        <v>30%</v>
      </c>
      <c r="V26" s="402" t="s">
        <v>189</v>
      </c>
      <c r="W26" s="402" t="s">
        <v>190</v>
      </c>
      <c r="X26" s="402" t="s">
        <v>191</v>
      </c>
      <c r="Y26" s="159">
        <f t="shared" si="5"/>
        <v>0.42</v>
      </c>
      <c r="Z26" s="160" t="str">
        <f>IFERROR(IF(Y26="","",IF(Y26&lt;='Listas y tablas'!$L$3,"Muy Baja",IF(Y26&lt;='Listas y tablas'!$L$4,"Baja",IF(Y26&lt;='Listas y tablas'!$L$5,"Media",IF(Y26&lt;='Listas y tablas'!$L$6,"Alta","Muy Alta"))))),"")</f>
        <v>Media</v>
      </c>
      <c r="AA26" s="158">
        <f t="shared" si="6"/>
        <v>0.42</v>
      </c>
      <c r="AB26" s="160" t="str">
        <f ca="1">IFERROR(IF(AC26="","",IF(AC26&lt;='Listas y tablas'!$O$3,"Leve",IF(AC26&lt;='Listas y tablas'!$O$4,"Menor",IF(AC26&lt;='Listas y tablas'!$O$5,"Moderado",IF(AC26&lt;='Listas y tablas'!$O$6,"Mayor","Catastrófico"))))),"")</f>
        <v>Moderado</v>
      </c>
      <c r="AC26" s="158">
        <f t="shared" ca="1" si="7"/>
        <v>0.6</v>
      </c>
      <c r="AD26" s="161" t="str">
        <f t="shared" ca="1" si="8"/>
        <v>Moderado</v>
      </c>
      <c r="AE26" s="388" t="s">
        <v>192</v>
      </c>
      <c r="AF26" s="359" t="s">
        <v>315</v>
      </c>
      <c r="AG26" s="359" t="s">
        <v>1494</v>
      </c>
      <c r="AH26" s="359" t="s">
        <v>1495</v>
      </c>
      <c r="AI26" s="359" t="s">
        <v>1496</v>
      </c>
      <c r="AJ26" s="433">
        <v>44593</v>
      </c>
      <c r="AK26" s="433">
        <v>44926</v>
      </c>
      <c r="AL26" s="138"/>
      <c r="AM26" s="138"/>
      <c r="AN26" s="138"/>
      <c r="AO26" s="138"/>
      <c r="AP26" s="138"/>
      <c r="AQ26" s="138"/>
      <c r="AR26" s="138"/>
      <c r="AS26" s="138"/>
      <c r="AT26" s="346" t="str">
        <f t="shared" si="9"/>
        <v/>
      </c>
      <c r="AU26" s="346" t="str">
        <f t="shared" si="10"/>
        <v/>
      </c>
      <c r="AV26" s="346" t="str">
        <f>IF(ISNUMBER(AT28),AU26/AT26,"")</f>
        <v/>
      </c>
      <c r="AW26" s="138"/>
      <c r="AX26" s="138"/>
      <c r="AY26" s="138"/>
      <c r="AZ26" s="138"/>
      <c r="BA26" s="138"/>
      <c r="BB26" s="138"/>
      <c r="BC26" s="138"/>
      <c r="BD26" s="138"/>
      <c r="BE26" s="346" t="str">
        <f t="shared" si="11"/>
        <v/>
      </c>
      <c r="BF26" s="346" t="str">
        <f t="shared" si="12"/>
        <v/>
      </c>
      <c r="BG26" s="346" t="str">
        <f>IF(ISNUMBER(BE28),BF26/BE26,"")</f>
        <v/>
      </c>
      <c r="BH26" s="138"/>
      <c r="BI26" s="138"/>
      <c r="BJ26" s="138"/>
      <c r="BK26" s="138"/>
      <c r="BL26" s="138"/>
      <c r="BM26" s="138"/>
      <c r="BN26" s="138"/>
      <c r="BO26" s="138"/>
      <c r="BP26" s="346" t="str">
        <f t="shared" si="13"/>
        <v/>
      </c>
      <c r="BQ26" s="346" t="str">
        <f t="shared" si="14"/>
        <v/>
      </c>
      <c r="BR26" s="346" t="str">
        <f>IF(ISNUMBER(BP28),BQ26/BP26,"")</f>
        <v/>
      </c>
      <c r="BS26" s="345" t="str">
        <f t="shared" si="15"/>
        <v/>
      </c>
      <c r="BT26" s="345" t="str">
        <f t="shared" si="16"/>
        <v/>
      </c>
      <c r="BU26" s="54"/>
      <c r="BV26" s="54"/>
      <c r="BW26" s="54"/>
      <c r="BX26" s="54"/>
      <c r="BY26" s="54"/>
      <c r="BZ26" s="54"/>
      <c r="CA26" s="492" t="s">
        <v>1841</v>
      </c>
      <c r="CB26" s="492" t="s">
        <v>1842</v>
      </c>
      <c r="CC26" s="492" t="s">
        <v>1843</v>
      </c>
      <c r="CD26" s="492" t="s">
        <v>1844</v>
      </c>
      <c r="CE26" s="493" t="s">
        <v>291</v>
      </c>
      <c r="CF26" s="493"/>
      <c r="CG26" s="493"/>
      <c r="CH26" s="104" t="s">
        <v>1845</v>
      </c>
      <c r="CI26" s="104" t="s">
        <v>201</v>
      </c>
      <c r="CJ26" s="104" t="s">
        <v>1846</v>
      </c>
      <c r="CK26" s="104" t="s">
        <v>215</v>
      </c>
      <c r="CL26" s="489" t="s">
        <v>1878</v>
      </c>
      <c r="CM26" s="105" t="s">
        <v>1772</v>
      </c>
      <c r="CN26" s="104" t="s">
        <v>1775</v>
      </c>
      <c r="CO26" s="101"/>
      <c r="CP26" s="101"/>
      <c r="CQ26" s="103"/>
      <c r="CR26" s="103"/>
      <c r="CS26" s="121"/>
      <c r="CT26" s="102"/>
      <c r="CU26" s="103"/>
      <c r="CV26" s="104"/>
      <c r="CW26" s="104"/>
      <c r="CX26" s="107"/>
      <c r="CY26" s="104"/>
      <c r="CZ26" s="47"/>
      <c r="DA26" s="105"/>
      <c r="DB26" s="47"/>
      <c r="DC26" s="54"/>
      <c r="DD26" s="54"/>
      <c r="DE26" s="54"/>
      <c r="DF26" s="54"/>
      <c r="DG26" s="138"/>
      <c r="DH26" s="54"/>
      <c r="DI26" s="54"/>
      <c r="DJ26" s="47"/>
      <c r="DK26" s="47"/>
      <c r="DL26" s="47"/>
      <c r="DM26" s="47"/>
      <c r="DN26" s="47"/>
      <c r="DO26" s="105"/>
      <c r="DP26" s="47"/>
    </row>
    <row r="27" spans="1:120" s="361" customFormat="1" ht="91.5" customHeight="1">
      <c r="A27" s="419">
        <v>18</v>
      </c>
      <c r="B27" s="181" t="str">
        <f>IFERROR(VLOOKUP($A27,Riesgos!$A$7:$H$107,2,FALSE),"")</f>
        <v>Direccionamiento Estratégico</v>
      </c>
      <c r="C27" s="181"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1" t="str">
        <f>IFERROR(VLOOKUP($A27,Riesgos!$A$7:$H$107,8,FALSE),"")</f>
        <v xml:space="preserve">Posible afectación reputacional por cumplimiento menor al 70% de las metas plan de desarrollo debido a no ejecución de las actividades programadas </v>
      </c>
      <c r="E27" s="53" t="s">
        <v>183</v>
      </c>
      <c r="F27" s="138">
        <v>228</v>
      </c>
      <c r="G27" s="153" t="str">
        <f>IF(F27&lt;=0,"",IF(F27&lt;='Listas y tablas'!$B$3,"Muy Baja",IF(F27&lt;='Listas y tablas'!$B$4,"Baja",IF(F27&lt;='Listas y tablas'!$B$5,"Media",IF(F27&lt;='Listas y tablas'!$B$6,"Alta","Muy Alta")))))</f>
        <v>Media</v>
      </c>
      <c r="H27" s="154">
        <f>IF(G27="","",IF(G27="Muy Baja",'Listas y tablas'!$C$3,IF(G27="Baja",'Listas y tablas'!$C$4,IF(G27="Media",'Listas y tablas'!$C$5,IF(G27="Alta",'Listas y tablas'!$C$6,IF(G27="Muy Alta",'Listas y tablas'!$C$7,))))))</f>
        <v>0.6</v>
      </c>
      <c r="I27" s="422" t="s">
        <v>185</v>
      </c>
      <c r="J27" s="154"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3"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4">
        <f ca="1">IF(K27="","",IF(K27="Leve",'Listas y tablas'!$F$3,IF(K27="Menor",'Listas y tablas'!$F$4,IF(K27="Moderado",'Listas y tablas'!$F$5,IF(K27="Mayor",'Listas y tablas'!$F$6,IF(K27="Catastrófico",'Listas y tablas'!$F$7,))))))</f>
        <v>0.6</v>
      </c>
      <c r="M27" s="155" t="str">
        <f t="shared" ca="1" si="0"/>
        <v>Moderado</v>
      </c>
      <c r="N27" s="155" t="str">
        <f t="shared" si="1"/>
        <v>G</v>
      </c>
      <c r="O27" s="156">
        <f t="shared" si="17"/>
        <v>20</v>
      </c>
      <c r="P27" s="156" t="str">
        <f t="shared" si="2"/>
        <v>G20</v>
      </c>
      <c r="Q27" s="182" t="s">
        <v>328</v>
      </c>
      <c r="R27" s="156" t="str">
        <f t="shared" si="3"/>
        <v>Probabilidad</v>
      </c>
      <c r="S27" s="394" t="s">
        <v>187</v>
      </c>
      <c r="T27" s="394" t="s">
        <v>188</v>
      </c>
      <c r="U27" s="158" t="str">
        <f t="shared" si="4"/>
        <v>40%</v>
      </c>
      <c r="V27" s="402" t="s">
        <v>189</v>
      </c>
      <c r="W27" s="402" t="s">
        <v>190</v>
      </c>
      <c r="X27" s="402" t="s">
        <v>191</v>
      </c>
      <c r="Y27" s="159">
        <f t="shared" si="5"/>
        <v>0.252</v>
      </c>
      <c r="Z27" s="160" t="str">
        <f>IFERROR(IF(Y27="","",IF(Y27&lt;='Listas y tablas'!$L$3,"Muy Baja",IF(Y27&lt;='Listas y tablas'!$L$4,"Baja",IF(Y27&lt;='Listas y tablas'!$L$5,"Media",IF(Y27&lt;='Listas y tablas'!$L$6,"Alta","Muy Alta"))))),"")</f>
        <v>Baja</v>
      </c>
      <c r="AA27" s="158">
        <f t="shared" si="6"/>
        <v>0.252</v>
      </c>
      <c r="AB27" s="160" t="str">
        <f ca="1">IFERROR(IF(AC27="","",IF(AC27&lt;='Listas y tablas'!$O$3,"Leve",IF(AC27&lt;='Listas y tablas'!$O$4,"Menor",IF(AC27&lt;='Listas y tablas'!$O$5,"Moderado",IF(AC27&lt;='Listas y tablas'!$O$6,"Mayor","Catastrófico"))))),"")</f>
        <v>Moderado</v>
      </c>
      <c r="AC27" s="158">
        <f t="shared" ca="1" si="7"/>
        <v>0.6</v>
      </c>
      <c r="AD27" s="161" t="str">
        <f t="shared" ca="1" si="8"/>
        <v>Moderado</v>
      </c>
      <c r="AE27" s="388" t="s">
        <v>192</v>
      </c>
      <c r="AF27" s="359" t="s">
        <v>329</v>
      </c>
      <c r="AG27" s="359" t="s">
        <v>1497</v>
      </c>
      <c r="AH27" s="359" t="s">
        <v>1498</v>
      </c>
      <c r="AI27" s="359" t="s">
        <v>1496</v>
      </c>
      <c r="AJ27" s="433">
        <v>44593</v>
      </c>
      <c r="AK27" s="433">
        <v>44926</v>
      </c>
      <c r="AL27" s="138"/>
      <c r="AM27" s="138"/>
      <c r="AN27" s="138"/>
      <c r="AO27" s="138"/>
      <c r="AP27" s="138"/>
      <c r="AQ27" s="138"/>
      <c r="AR27" s="138"/>
      <c r="AS27" s="138"/>
      <c r="AT27" s="346" t="str">
        <f t="shared" si="9"/>
        <v/>
      </c>
      <c r="AU27" s="346" t="str">
        <f t="shared" si="10"/>
        <v/>
      </c>
      <c r="AV27" s="346" t="str">
        <f>IF(ISNUMBER(AT30),AU27/AT27,"")</f>
        <v/>
      </c>
      <c r="AW27" s="138"/>
      <c r="AX27" s="138"/>
      <c r="AY27" s="138"/>
      <c r="AZ27" s="138"/>
      <c r="BA27" s="138"/>
      <c r="BB27" s="138"/>
      <c r="BC27" s="138"/>
      <c r="BD27" s="138"/>
      <c r="BE27" s="346" t="str">
        <f t="shared" si="11"/>
        <v/>
      </c>
      <c r="BF27" s="346" t="str">
        <f t="shared" si="12"/>
        <v/>
      </c>
      <c r="BG27" s="346" t="str">
        <f>IF(ISNUMBER(BE30),BF27/BE27,"")</f>
        <v/>
      </c>
      <c r="BH27" s="138"/>
      <c r="BI27" s="138"/>
      <c r="BJ27" s="138"/>
      <c r="BK27" s="138"/>
      <c r="BL27" s="138"/>
      <c r="BM27" s="138"/>
      <c r="BN27" s="138"/>
      <c r="BO27" s="138"/>
      <c r="BP27" s="346" t="str">
        <f t="shared" si="13"/>
        <v/>
      </c>
      <c r="BQ27" s="346" t="str">
        <f t="shared" si="14"/>
        <v/>
      </c>
      <c r="BR27" s="346" t="str">
        <f>IF(ISNUMBER(BP30),BQ27/BP27,"")</f>
        <v/>
      </c>
      <c r="BS27" s="345" t="str">
        <f t="shared" si="15"/>
        <v/>
      </c>
      <c r="BT27" s="345" t="str">
        <f t="shared" si="16"/>
        <v/>
      </c>
      <c r="BU27" s="138"/>
      <c r="BV27" s="138"/>
      <c r="BW27" s="138"/>
      <c r="BX27" s="138"/>
      <c r="BY27" s="138"/>
      <c r="BZ27" s="138"/>
      <c r="CA27" s="492" t="s">
        <v>1847</v>
      </c>
      <c r="CB27" s="492" t="s">
        <v>1848</v>
      </c>
      <c r="CC27" s="492" t="s">
        <v>1849</v>
      </c>
      <c r="CD27" s="492" t="s">
        <v>1850</v>
      </c>
      <c r="CE27" s="493" t="s">
        <v>291</v>
      </c>
      <c r="CF27" s="493"/>
      <c r="CG27" s="493"/>
      <c r="CH27" s="104" t="s">
        <v>1851</v>
      </c>
      <c r="CI27" s="104" t="s">
        <v>201</v>
      </c>
      <c r="CJ27" s="104" t="s">
        <v>1852</v>
      </c>
      <c r="CK27" s="104" t="s">
        <v>215</v>
      </c>
      <c r="CL27" s="489" t="s">
        <v>1838</v>
      </c>
      <c r="CM27" s="105" t="s">
        <v>1772</v>
      </c>
      <c r="CN27" s="104" t="s">
        <v>1775</v>
      </c>
      <c r="CO27" s="152"/>
      <c r="CP27" s="152"/>
      <c r="CQ27" s="121"/>
      <c r="CR27" s="121"/>
      <c r="CS27" s="121"/>
      <c r="CT27" s="121"/>
      <c r="CU27" s="121"/>
      <c r="CV27" s="104"/>
      <c r="CW27" s="104"/>
      <c r="CX27" s="196"/>
      <c r="CY27" s="104"/>
      <c r="CZ27" s="196"/>
      <c r="DA27" s="105"/>
      <c r="DB27" s="196"/>
      <c r="DC27" s="138"/>
      <c r="DD27" s="138"/>
      <c r="DE27" s="138"/>
      <c r="DF27" s="138"/>
      <c r="DG27" s="138"/>
      <c r="DH27" s="138"/>
      <c r="DI27" s="138"/>
      <c r="DJ27" s="196"/>
      <c r="DK27" s="196"/>
      <c r="DL27" s="196"/>
      <c r="DM27" s="196"/>
      <c r="DN27" s="196"/>
      <c r="DO27" s="105"/>
      <c r="DP27" s="196"/>
    </row>
    <row r="28" spans="1:120" ht="112.5" customHeight="1">
      <c r="A28" s="419">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38">
        <v>228</v>
      </c>
      <c r="G28" s="153" t="str">
        <f>IF(F28&lt;=0,"",IF(F28&lt;='Listas y tablas'!$B$3,"Muy Baja",IF(F28&lt;='Listas y tablas'!$B$4,"Baja",IF(F28&lt;='Listas y tablas'!$B$5,"Media",IF(F28&lt;='Listas y tablas'!$B$6,"Alta","Muy Alta")))))</f>
        <v>Media</v>
      </c>
      <c r="H28" s="154">
        <f>IF(G28="","",IF(G28="Muy Baja",'Listas y tablas'!$C$3,IF(G28="Baja",'Listas y tablas'!$C$4,IF(G28="Media",'Listas y tablas'!$C$5,IF(G28="Alta",'Listas y tablas'!$C$6,IF(G28="Muy Alta",'Listas y tablas'!$C$7,))))))</f>
        <v>0.6</v>
      </c>
      <c r="I28" s="422" t="s">
        <v>185</v>
      </c>
      <c r="J28" s="154"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3"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4">
        <f ca="1">IF(K28="","",IF(K28="Leve",'Listas y tablas'!$F$3,IF(K28="Menor",'Listas y tablas'!$F$4,IF(K28="Moderado",'Listas y tablas'!$F$5,IF(K28="Mayor",'Listas y tablas'!$F$6,IF(K28="Catastrófico",'Listas y tablas'!$F$7,))))))</f>
        <v>0.6</v>
      </c>
      <c r="M28" s="155" t="str">
        <f t="shared" ca="1" si="0"/>
        <v>Moderado</v>
      </c>
      <c r="N28" s="155" t="str">
        <f t="shared" si="1"/>
        <v>G</v>
      </c>
      <c r="O28" s="156">
        <f t="shared" si="17"/>
        <v>21</v>
      </c>
      <c r="P28" s="156" t="str">
        <f t="shared" si="2"/>
        <v>G21</v>
      </c>
      <c r="Q28" s="182" t="s">
        <v>316</v>
      </c>
      <c r="R28" s="43" t="str">
        <f t="shared" si="3"/>
        <v>Probabilidad</v>
      </c>
      <c r="S28" s="394" t="s">
        <v>187</v>
      </c>
      <c r="T28" s="394" t="s">
        <v>188</v>
      </c>
      <c r="U28" s="95" t="str">
        <f t="shared" si="4"/>
        <v>40%</v>
      </c>
      <c r="V28" s="402" t="s">
        <v>189</v>
      </c>
      <c r="W28" s="402" t="s">
        <v>190</v>
      </c>
      <c r="X28" s="402" t="s">
        <v>191</v>
      </c>
      <c r="Y28" s="159">
        <f t="shared" si="5"/>
        <v>0.1512</v>
      </c>
      <c r="Z28" s="160" t="str">
        <f>IFERROR(IF(Y28="","",IF(Y28&lt;='Listas y tablas'!$L$3,"Muy Baja",IF(Y28&lt;='Listas y tablas'!$L$4,"Baja",IF(Y28&lt;='Listas y tablas'!$L$5,"Media",IF(Y28&lt;='Listas y tablas'!$L$6,"Alta","Muy Alta"))))),"")</f>
        <v>Muy Baja</v>
      </c>
      <c r="AA28" s="158">
        <f t="shared" si="6"/>
        <v>0.1512</v>
      </c>
      <c r="AB28" s="160" t="str">
        <f ca="1">IFERROR(IF(AC28="","",IF(AC28&lt;='Listas y tablas'!$O$3,"Leve",IF(AC28&lt;='Listas y tablas'!$O$4,"Menor",IF(AC28&lt;='Listas y tablas'!$O$5,"Moderado",IF(AC28&lt;='Listas y tablas'!$O$6,"Mayor","Catastrófico"))))),"")</f>
        <v>Moderado</v>
      </c>
      <c r="AC28" s="158">
        <f t="shared" ca="1" si="7"/>
        <v>0.6</v>
      </c>
      <c r="AD28" s="161" t="str">
        <f t="shared" ca="1" si="8"/>
        <v>Moderado</v>
      </c>
      <c r="AE28" s="388" t="s">
        <v>192</v>
      </c>
      <c r="AF28" s="359" t="s">
        <v>345</v>
      </c>
      <c r="AG28" s="359"/>
      <c r="AH28" s="359"/>
      <c r="AI28" s="359"/>
      <c r="AJ28" s="433"/>
      <c r="AK28" s="433"/>
      <c r="AL28" s="100"/>
      <c r="AM28" s="100"/>
      <c r="AN28" s="100"/>
      <c r="AO28" s="100"/>
      <c r="AP28" s="100"/>
      <c r="AQ28" s="100"/>
      <c r="AR28" s="100"/>
      <c r="AS28" s="100"/>
      <c r="AT28" s="346" t="str">
        <f t="shared" si="9"/>
        <v/>
      </c>
      <c r="AU28" s="346" t="str">
        <f t="shared" si="10"/>
        <v/>
      </c>
      <c r="AV28" s="346" t="str">
        <f>IF(ISNUMBER(AT30),AU28/AT28,"")</f>
        <v/>
      </c>
      <c r="AW28" s="100"/>
      <c r="AX28" s="100"/>
      <c r="AY28" s="100"/>
      <c r="AZ28" s="100"/>
      <c r="BA28" s="100"/>
      <c r="BB28" s="100"/>
      <c r="BC28" s="100"/>
      <c r="BD28" s="100"/>
      <c r="BE28" s="346" t="str">
        <f t="shared" si="11"/>
        <v/>
      </c>
      <c r="BF28" s="346" t="str">
        <f t="shared" si="12"/>
        <v/>
      </c>
      <c r="BG28" s="346" t="str">
        <f>IF(ISNUMBER(BE30),BF28/BE28,"")</f>
        <v/>
      </c>
      <c r="BH28" s="100"/>
      <c r="BI28" s="100"/>
      <c r="BJ28" s="100"/>
      <c r="BK28" s="100"/>
      <c r="BL28" s="100"/>
      <c r="BM28" s="100"/>
      <c r="BN28" s="100"/>
      <c r="BO28" s="100"/>
      <c r="BP28" s="346" t="str">
        <f t="shared" si="13"/>
        <v/>
      </c>
      <c r="BQ28" s="346" t="str">
        <f t="shared" si="14"/>
        <v/>
      </c>
      <c r="BR28" s="346" t="str">
        <f>IF(ISNUMBER(BP30),BQ28/BP28,"")</f>
        <v/>
      </c>
      <c r="BS28" s="345" t="str">
        <f t="shared" si="15"/>
        <v/>
      </c>
      <c r="BT28" s="345" t="str">
        <f t="shared" si="16"/>
        <v/>
      </c>
      <c r="BU28" s="44"/>
      <c r="BV28" s="54"/>
      <c r="BW28" s="54"/>
      <c r="BX28" s="44"/>
      <c r="BY28" s="44"/>
      <c r="BZ28" s="44"/>
      <c r="CA28" s="492" t="s">
        <v>1853</v>
      </c>
      <c r="CB28" s="492" t="s">
        <v>1854</v>
      </c>
      <c r="CC28" s="492" t="s">
        <v>517</v>
      </c>
      <c r="CD28" s="492" t="s">
        <v>517</v>
      </c>
      <c r="CE28" s="493" t="s">
        <v>291</v>
      </c>
      <c r="CF28" s="493"/>
      <c r="CG28" s="493"/>
      <c r="CH28" s="104" t="s">
        <v>1855</v>
      </c>
      <c r="CI28" s="104" t="s">
        <v>201</v>
      </c>
      <c r="CJ28" s="196"/>
      <c r="CK28" s="104"/>
      <c r="CL28" s="491" t="s">
        <v>1879</v>
      </c>
      <c r="CM28" s="105" t="s">
        <v>1772</v>
      </c>
      <c r="CN28" s="104" t="s">
        <v>1775</v>
      </c>
      <c r="CO28" s="101"/>
      <c r="CP28" s="101"/>
      <c r="CQ28" s="103"/>
      <c r="CR28" s="103"/>
      <c r="CS28" s="121"/>
      <c r="CT28" s="102"/>
      <c r="CU28" s="103"/>
      <c r="CV28" s="104"/>
      <c r="CW28" s="104"/>
      <c r="CX28" s="107"/>
      <c r="CY28" s="104"/>
      <c r="CZ28" s="47"/>
      <c r="DA28" s="105"/>
      <c r="DB28" s="47"/>
      <c r="DC28" s="54"/>
      <c r="DD28" s="54"/>
      <c r="DE28" s="54"/>
      <c r="DF28" s="54"/>
      <c r="DG28" s="138"/>
      <c r="DH28" s="54"/>
      <c r="DI28" s="54"/>
      <c r="DJ28" s="47"/>
      <c r="DK28" s="47"/>
      <c r="DL28" s="47"/>
      <c r="DM28" s="47"/>
      <c r="DN28" s="47"/>
      <c r="DO28" s="105"/>
      <c r="DP28" s="47"/>
    </row>
    <row r="29" spans="1:120" s="396" customFormat="1" ht="116.25" customHeight="1">
      <c r="A29" s="419">
        <v>19</v>
      </c>
      <c r="B29" s="88" t="str">
        <f>IFERROR(VLOOKUP($A29,Riesgos!$A$7:$H$107,2,FALSE),"")</f>
        <v>Direccionamiento Estratégico</v>
      </c>
      <c r="C29" s="181"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1"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38">
        <v>400</v>
      </c>
      <c r="G29" s="153" t="str">
        <f>IF(F29&lt;=0,"",IF(F29&lt;='Listas y tablas'!$B$3,"Muy Baja",IF(F29&lt;='Listas y tablas'!$B$4,"Baja",IF(F29&lt;='Listas y tablas'!$B$5,"Media",IF(F29&lt;='Listas y tablas'!$B$6,"Alta","Muy Alta")))))</f>
        <v>Media</v>
      </c>
      <c r="H29" s="154">
        <f>IF(G29="","",IF(G29="Muy Baja",'Listas y tablas'!$C$3,IF(G29="Baja",'Listas y tablas'!$C$4,IF(G29="Media",'Listas y tablas'!$C$5,IF(G29="Alta",'Listas y tablas'!$C$6,IF(G29="Muy Alta",'Listas y tablas'!$C$7,))))))</f>
        <v>0.6</v>
      </c>
      <c r="I29" s="422" t="s">
        <v>185</v>
      </c>
      <c r="J29" s="154"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3"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4">
        <f ca="1">IF(K29="","",IF(K29="Leve",'Listas y tablas'!$F$3,IF(K29="Menor",'Listas y tablas'!$F$4,IF(K29="Moderado",'Listas y tablas'!$F$5,IF(K29="Mayor",'Listas y tablas'!$F$6,IF(K29="Catastrófico",'Listas y tablas'!$F$7,))))))</f>
        <v>0.6</v>
      </c>
      <c r="M29" s="155" t="str">
        <f t="shared" ca="1" si="0"/>
        <v>Moderado</v>
      </c>
      <c r="N29" s="155" t="str">
        <f t="shared" si="1"/>
        <v>G</v>
      </c>
      <c r="O29" s="156">
        <f t="shared" si="17"/>
        <v>22</v>
      </c>
      <c r="P29" s="156" t="str">
        <f t="shared" si="2"/>
        <v>G22</v>
      </c>
      <c r="Q29" s="118" t="s">
        <v>1493</v>
      </c>
      <c r="R29" s="156" t="str">
        <f t="shared" si="3"/>
        <v>Probabilidad</v>
      </c>
      <c r="S29" s="394" t="s">
        <v>187</v>
      </c>
      <c r="T29" s="394" t="s">
        <v>188</v>
      </c>
      <c r="U29" s="158" t="str">
        <f t="shared" si="4"/>
        <v>40%</v>
      </c>
      <c r="V29" s="402" t="s">
        <v>189</v>
      </c>
      <c r="W29" s="402" t="s">
        <v>190</v>
      </c>
      <c r="X29" s="402" t="s">
        <v>191</v>
      </c>
      <c r="Y29" s="159">
        <f t="shared" si="5"/>
        <v>0.36</v>
      </c>
      <c r="Z29" s="160" t="str">
        <f>IFERROR(IF(Y29="","",IF(Y29&lt;='Listas y tablas'!$L$3,"Muy Baja",IF(Y29&lt;='Listas y tablas'!$L$4,"Baja",IF(Y29&lt;='Listas y tablas'!$L$5,"Media",IF(Y29&lt;='Listas y tablas'!$L$6,"Alta","Muy Alta"))))),"")</f>
        <v>Baja</v>
      </c>
      <c r="AA29" s="158">
        <f t="shared" si="6"/>
        <v>0.36</v>
      </c>
      <c r="AB29" s="160" t="str">
        <f ca="1">IFERROR(IF(AC29="","",IF(AC29&lt;='Listas y tablas'!$O$3,"Leve",IF(AC29&lt;='Listas y tablas'!$O$4,"Menor",IF(AC29&lt;='Listas y tablas'!$O$5,"Moderado",IF(AC29&lt;='Listas y tablas'!$O$6,"Mayor","Catastrófico"))))),"")</f>
        <v>Moderado</v>
      </c>
      <c r="AC29" s="158">
        <f t="shared" ca="1" si="7"/>
        <v>0.6</v>
      </c>
      <c r="AD29" s="161" t="str">
        <f t="shared" ca="1" si="8"/>
        <v>Moderado</v>
      </c>
      <c r="AE29" s="388" t="s">
        <v>1109</v>
      </c>
      <c r="AF29" s="359" t="s">
        <v>333</v>
      </c>
      <c r="AG29" s="359" t="s">
        <v>1499</v>
      </c>
      <c r="AH29" s="434" t="s">
        <v>1500</v>
      </c>
      <c r="AI29" s="434" t="s">
        <v>1501</v>
      </c>
      <c r="AJ29" s="433">
        <v>44593</v>
      </c>
      <c r="AK29" s="433">
        <v>44926</v>
      </c>
      <c r="AL29" s="100"/>
      <c r="AM29" s="100"/>
      <c r="AN29" s="100"/>
      <c r="AO29" s="100"/>
      <c r="AP29" s="100"/>
      <c r="AQ29" s="100"/>
      <c r="AR29" s="100"/>
      <c r="AS29" s="100"/>
      <c r="AT29" s="346" t="str">
        <f t="shared" si="9"/>
        <v/>
      </c>
      <c r="AU29" s="346" t="str">
        <f t="shared" si="10"/>
        <v/>
      </c>
      <c r="AV29" s="346" t="str">
        <f>IF(ISNUMBER(AT32),AU29/AT29,"")</f>
        <v/>
      </c>
      <c r="AW29" s="100"/>
      <c r="AX29" s="100"/>
      <c r="AY29" s="100"/>
      <c r="AZ29" s="100"/>
      <c r="BA29" s="100"/>
      <c r="BB29" s="100"/>
      <c r="BC29" s="100"/>
      <c r="BD29" s="100"/>
      <c r="BE29" s="346" t="str">
        <f t="shared" si="11"/>
        <v/>
      </c>
      <c r="BF29" s="346" t="str">
        <f t="shared" si="12"/>
        <v/>
      </c>
      <c r="BG29" s="346" t="str">
        <f>IF(ISNUMBER(BE32),BF29/BE29,"")</f>
        <v/>
      </c>
      <c r="BH29" s="100"/>
      <c r="BI29" s="100"/>
      <c r="BJ29" s="100"/>
      <c r="BK29" s="100"/>
      <c r="BL29" s="100"/>
      <c r="BM29" s="100"/>
      <c r="BN29" s="100"/>
      <c r="BO29" s="100"/>
      <c r="BP29" s="346" t="str">
        <f t="shared" si="13"/>
        <v/>
      </c>
      <c r="BQ29" s="346" t="str">
        <f t="shared" si="14"/>
        <v/>
      </c>
      <c r="BR29" s="346" t="str">
        <f>IF(ISNUMBER(BP32),BQ29/BP29,"")</f>
        <v/>
      </c>
      <c r="BS29" s="345" t="str">
        <f t="shared" si="15"/>
        <v/>
      </c>
      <c r="BT29" s="345" t="str">
        <f t="shared" si="16"/>
        <v/>
      </c>
      <c r="BU29" s="53"/>
      <c r="BV29" s="138"/>
      <c r="BW29" s="138"/>
      <c r="BX29" s="53"/>
      <c r="BY29" s="53"/>
      <c r="BZ29" s="53"/>
      <c r="CA29" s="492" t="s">
        <v>1856</v>
      </c>
      <c r="CB29" s="492" t="s">
        <v>1857</v>
      </c>
      <c r="CC29" s="493" t="s">
        <v>1858</v>
      </c>
      <c r="CD29" s="493" t="s">
        <v>1858</v>
      </c>
      <c r="CE29" s="493" t="s">
        <v>291</v>
      </c>
      <c r="CF29" s="493"/>
      <c r="CG29" s="493"/>
      <c r="CH29" s="104" t="s">
        <v>1859</v>
      </c>
      <c r="CI29" s="104" t="s">
        <v>201</v>
      </c>
      <c r="CJ29" s="196"/>
      <c r="CK29" s="104"/>
      <c r="CL29" s="489" t="s">
        <v>1839</v>
      </c>
      <c r="CM29" s="105" t="s">
        <v>1772</v>
      </c>
      <c r="CN29" s="104" t="s">
        <v>1775</v>
      </c>
      <c r="CO29" s="152"/>
      <c r="CP29" s="152"/>
      <c r="CQ29" s="121"/>
      <c r="CR29" s="121"/>
      <c r="CS29" s="121"/>
      <c r="CT29" s="121"/>
      <c r="CU29" s="121"/>
      <c r="CV29" s="104"/>
      <c r="CW29" s="104"/>
      <c r="CX29" s="196"/>
      <c r="CY29" s="104"/>
      <c r="CZ29" s="196"/>
      <c r="DA29" s="105"/>
      <c r="DB29" s="196"/>
      <c r="DC29" s="138"/>
      <c r="DD29" s="138"/>
      <c r="DE29" s="138"/>
      <c r="DF29" s="138"/>
      <c r="DG29" s="138"/>
      <c r="DH29" s="138"/>
      <c r="DI29" s="138"/>
      <c r="DJ29" s="196"/>
      <c r="DK29" s="196"/>
      <c r="DL29" s="196"/>
      <c r="DM29" s="196"/>
      <c r="DN29" s="196"/>
      <c r="DO29" s="105"/>
      <c r="DP29" s="196"/>
    </row>
    <row r="30" spans="1:120" ht="105.75" customHeight="1">
      <c r="A30" s="419">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38">
        <v>400</v>
      </c>
      <c r="G30" s="153" t="str">
        <f>IF(F30&lt;=0,"",IF(F30&lt;='Listas y tablas'!$B$3,"Muy Baja",IF(F30&lt;='Listas y tablas'!$B$4,"Baja",IF(F30&lt;='Listas y tablas'!$B$5,"Media",IF(F30&lt;='Listas y tablas'!$B$6,"Alta","Muy Alta")))))</f>
        <v>Media</v>
      </c>
      <c r="H30" s="154">
        <f>IF(G30="","",IF(G30="Muy Baja",'Listas y tablas'!$C$3,IF(G30="Baja",'Listas y tablas'!$C$4,IF(G30="Media",'Listas y tablas'!$C$5,IF(G30="Alta",'Listas y tablas'!$C$6,IF(G30="Muy Alta",'Listas y tablas'!$C$7,))))))</f>
        <v>0.6</v>
      </c>
      <c r="I30" s="422" t="s">
        <v>332</v>
      </c>
      <c r="J30" s="154" t="str">
        <f ca="1">IF(NOT(ISERROR(MATCH(I30,'Tabla Impacto'!$B$221:$B$223,0))),'Tabla Impacto'!$F$223&amp;"Por favor no seleccionar los criterios de impacto(Afectación Económica o presupuestal y Pérdida Reputacional)",I30)</f>
        <v xml:space="preserve">     Entre 50 y 100 SMLMV </v>
      </c>
      <c r="K30" s="153"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4">
        <f ca="1">IF(K30="","",IF(K30="Leve",'Listas y tablas'!$F$3,IF(K30="Menor",'Listas y tablas'!$F$4,IF(K30="Moderado",'Listas y tablas'!$F$5,IF(K30="Mayor",'Listas y tablas'!$F$6,IF(K30="Catastrófico",'Listas y tablas'!$F$7,))))))</f>
        <v>0.6</v>
      </c>
      <c r="M30" s="155" t="str">
        <f t="shared" ca="1" si="0"/>
        <v>Moderado</v>
      </c>
      <c r="N30" s="155" t="str">
        <f t="shared" si="1"/>
        <v>G</v>
      </c>
      <c r="O30" s="156">
        <f t="shared" si="17"/>
        <v>23</v>
      </c>
      <c r="P30" s="156" t="str">
        <f t="shared" si="2"/>
        <v>G23</v>
      </c>
      <c r="Q30" s="182" t="s">
        <v>344</v>
      </c>
      <c r="R30" s="43" t="str">
        <f t="shared" si="3"/>
        <v>Probabilidad</v>
      </c>
      <c r="S30" s="394" t="s">
        <v>187</v>
      </c>
      <c r="T30" s="394" t="s">
        <v>188</v>
      </c>
      <c r="U30" s="95" t="str">
        <f t="shared" si="4"/>
        <v>40%</v>
      </c>
      <c r="V30" s="402" t="s">
        <v>189</v>
      </c>
      <c r="W30" s="402" t="s">
        <v>190</v>
      </c>
      <c r="X30" s="402" t="s">
        <v>191</v>
      </c>
      <c r="Y30" s="159">
        <f t="shared" si="5"/>
        <v>0.216</v>
      </c>
      <c r="Z30" s="160" t="str">
        <f>IFERROR(IF(Y30="","",IF(Y30&lt;='Listas y tablas'!$L$3,"Muy Baja",IF(Y30&lt;='Listas y tablas'!$L$4,"Baja",IF(Y30&lt;='Listas y tablas'!$L$5,"Media",IF(Y30&lt;='Listas y tablas'!$L$6,"Alta","Muy Alta"))))),"")</f>
        <v>Baja</v>
      </c>
      <c r="AA30" s="158">
        <f t="shared" si="6"/>
        <v>0.216</v>
      </c>
      <c r="AB30" s="160" t="str">
        <f ca="1">IFERROR(IF(AC30="","",IF(AC30&lt;='Listas y tablas'!$O$3,"Leve",IF(AC30&lt;='Listas y tablas'!$O$4,"Menor",IF(AC30&lt;='Listas y tablas'!$O$5,"Moderado",IF(AC30&lt;='Listas y tablas'!$O$6,"Mayor","Catastrófico"))))),"")</f>
        <v>Moderado</v>
      </c>
      <c r="AC30" s="158">
        <f t="shared" ca="1" si="7"/>
        <v>0.6</v>
      </c>
      <c r="AD30" s="161" t="str">
        <f t="shared" ca="1" si="8"/>
        <v>Moderado</v>
      </c>
      <c r="AE30" s="388" t="s">
        <v>1109</v>
      </c>
      <c r="AF30" s="359" t="s">
        <v>345</v>
      </c>
      <c r="AG30" s="359"/>
      <c r="AH30" s="359"/>
      <c r="AI30" s="359"/>
      <c r="AJ30" s="433">
        <v>44593</v>
      </c>
      <c r="AK30" s="433">
        <v>44926</v>
      </c>
      <c r="AL30" s="138"/>
      <c r="AM30" s="138"/>
      <c r="AN30" s="138"/>
      <c r="AO30" s="138"/>
      <c r="AP30" s="138"/>
      <c r="AQ30" s="138"/>
      <c r="AR30" s="138"/>
      <c r="AS30" s="138"/>
      <c r="AT30" s="346" t="str">
        <f t="shared" si="9"/>
        <v/>
      </c>
      <c r="AU30" s="346" t="str">
        <f t="shared" si="10"/>
        <v/>
      </c>
      <c r="AV30" s="346" t="str">
        <f>IF(ISNUMBER(AT32),AU30/AT30,"")</f>
        <v/>
      </c>
      <c r="AW30" s="138"/>
      <c r="AX30" s="138"/>
      <c r="AY30" s="138"/>
      <c r="AZ30" s="138"/>
      <c r="BA30" s="138"/>
      <c r="BB30" s="138"/>
      <c r="BC30" s="138"/>
      <c r="BD30" s="138"/>
      <c r="BE30" s="346" t="str">
        <f t="shared" si="11"/>
        <v/>
      </c>
      <c r="BF30" s="346" t="str">
        <f t="shared" si="12"/>
        <v/>
      </c>
      <c r="BG30" s="346" t="str">
        <f>IF(ISNUMBER(BE32),BF30/BE30,"")</f>
        <v/>
      </c>
      <c r="BH30" s="138"/>
      <c r="BI30" s="138"/>
      <c r="BJ30" s="138"/>
      <c r="BK30" s="138"/>
      <c r="BL30" s="138"/>
      <c r="BM30" s="138"/>
      <c r="BN30" s="138"/>
      <c r="BO30" s="138"/>
      <c r="BP30" s="346" t="str">
        <f t="shared" si="13"/>
        <v/>
      </c>
      <c r="BQ30" s="346" t="str">
        <f t="shared" si="14"/>
        <v/>
      </c>
      <c r="BR30" s="346" t="str">
        <f>IF(ISNUMBER(BP32),BQ30/BP30,"")</f>
        <v/>
      </c>
      <c r="BS30" s="345" t="str">
        <f t="shared" si="15"/>
        <v/>
      </c>
      <c r="BT30" s="345" t="str">
        <f t="shared" si="16"/>
        <v/>
      </c>
      <c r="BU30" s="54"/>
      <c r="BV30" s="54"/>
      <c r="BW30" s="54"/>
      <c r="BX30" s="54"/>
      <c r="BY30" s="54"/>
      <c r="BZ30" s="54"/>
      <c r="CA30" s="492" t="s">
        <v>1860</v>
      </c>
      <c r="CB30" s="492" t="s">
        <v>1861</v>
      </c>
      <c r="CC30" s="493" t="s">
        <v>283</v>
      </c>
      <c r="CD30" s="493" t="s">
        <v>283</v>
      </c>
      <c r="CE30" s="493"/>
      <c r="CF30" s="493"/>
      <c r="CG30" s="493"/>
      <c r="CH30" s="104" t="s">
        <v>1862</v>
      </c>
      <c r="CI30" s="104" t="s">
        <v>201</v>
      </c>
      <c r="CJ30" s="196"/>
      <c r="CK30" s="104"/>
      <c r="CL30" s="489" t="s">
        <v>1879</v>
      </c>
      <c r="CM30" s="105" t="s">
        <v>1772</v>
      </c>
      <c r="CN30" s="104" t="s">
        <v>1775</v>
      </c>
      <c r="CO30" s="101"/>
      <c r="CP30" s="101"/>
      <c r="CQ30" s="103"/>
      <c r="CR30" s="103"/>
      <c r="CS30" s="121"/>
      <c r="CT30" s="102"/>
      <c r="CU30" s="103"/>
      <c r="CV30" s="104"/>
      <c r="CW30" s="104"/>
      <c r="CX30" s="107"/>
      <c r="CY30" s="104"/>
      <c r="CZ30" s="47"/>
      <c r="DA30" s="105"/>
      <c r="DB30" s="47"/>
      <c r="DC30" s="54"/>
      <c r="DD30" s="54"/>
      <c r="DE30" s="54"/>
      <c r="DF30" s="54"/>
      <c r="DG30" s="138"/>
      <c r="DH30" s="54"/>
      <c r="DI30" s="54"/>
      <c r="DJ30" s="47"/>
      <c r="DK30" s="47"/>
      <c r="DL30" s="47"/>
      <c r="DM30" s="47"/>
      <c r="DN30" s="47"/>
      <c r="DO30" s="105"/>
      <c r="DP30" s="47"/>
    </row>
    <row r="31" spans="1:120" s="396" customFormat="1" ht="151.5" customHeight="1">
      <c r="A31" s="419">
        <v>19</v>
      </c>
      <c r="B31" s="88" t="str">
        <f>IFERROR(VLOOKUP($A31,Riesgos!$A$7:$H$107,2,FALSE),"")</f>
        <v>Direccionamiento Estratégico</v>
      </c>
      <c r="C31" s="181"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1"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38">
        <v>400</v>
      </c>
      <c r="G31" s="153" t="str">
        <f>IF(F31&lt;=0,"",IF(F31&lt;='Listas y tablas'!$B$3,"Muy Baja",IF(F31&lt;='Listas y tablas'!$B$4,"Baja",IF(F31&lt;='Listas y tablas'!$B$5,"Media",IF(F31&lt;='Listas y tablas'!$B$6,"Alta","Muy Alta")))))</f>
        <v>Media</v>
      </c>
      <c r="H31" s="154">
        <f>IF(G31="","",IF(G31="Muy Baja",'Listas y tablas'!$C$3,IF(G31="Baja",'Listas y tablas'!$C$4,IF(G31="Media",'Listas y tablas'!$C$5,IF(G31="Alta",'Listas y tablas'!$C$6,IF(G31="Muy Alta",'Listas y tablas'!$C$7,))))))</f>
        <v>0.6</v>
      </c>
      <c r="I31" s="422" t="s">
        <v>332</v>
      </c>
      <c r="J31" s="154" t="str">
        <f ca="1">IF(NOT(ISERROR(MATCH(I31,'Tabla Impacto'!$B$221:$B$223,0))),'Tabla Impacto'!$F$223&amp;"Por favor no seleccionar los criterios de impacto(Afectación Económica o presupuestal y Pérdida Reputacional)",I31)</f>
        <v xml:space="preserve">     Entre 50 y 100 SMLMV </v>
      </c>
      <c r="K31" s="153"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4">
        <f ca="1">IF(K31="","",IF(K31="Leve",'Listas y tablas'!$F$3,IF(K31="Menor",'Listas y tablas'!$F$4,IF(K31="Moderado",'Listas y tablas'!$F$5,IF(K31="Mayor",'Listas y tablas'!$F$6,IF(K31="Catastrófico",'Listas y tablas'!$F$7,))))))</f>
        <v>0.6</v>
      </c>
      <c r="M31" s="155" t="str">
        <f t="shared" ca="1" si="0"/>
        <v>Moderado</v>
      </c>
      <c r="N31" s="155" t="str">
        <f t="shared" si="1"/>
        <v>G</v>
      </c>
      <c r="O31" s="156">
        <f t="shared" si="17"/>
        <v>24</v>
      </c>
      <c r="P31" s="156" t="str">
        <f t="shared" si="2"/>
        <v>G24</v>
      </c>
      <c r="Q31" s="182" t="s">
        <v>348</v>
      </c>
      <c r="R31" s="156" t="str">
        <f t="shared" si="3"/>
        <v>Probabilidad</v>
      </c>
      <c r="S31" s="394" t="s">
        <v>187</v>
      </c>
      <c r="T31" s="394" t="s">
        <v>188</v>
      </c>
      <c r="U31" s="158" t="str">
        <f t="shared" si="4"/>
        <v>40%</v>
      </c>
      <c r="V31" s="402" t="s">
        <v>189</v>
      </c>
      <c r="W31" s="402" t="s">
        <v>190</v>
      </c>
      <c r="X31" s="402" t="s">
        <v>191</v>
      </c>
      <c r="Y31" s="159">
        <f t="shared" si="5"/>
        <v>0.12959999999999999</v>
      </c>
      <c r="Z31" s="160" t="str">
        <f>IFERROR(IF(Y31="","",IF(Y31&lt;='Listas y tablas'!$L$3,"Muy Baja",IF(Y31&lt;='Listas y tablas'!$L$4,"Baja",IF(Y31&lt;='Listas y tablas'!$L$5,"Media",IF(Y31&lt;='Listas y tablas'!$L$6,"Alta","Muy Alta"))))),"")</f>
        <v>Muy Baja</v>
      </c>
      <c r="AA31" s="158">
        <f t="shared" si="6"/>
        <v>0.12959999999999999</v>
      </c>
      <c r="AB31" s="160" t="str">
        <f ca="1">IFERROR(IF(AC31="","",IF(AC31&lt;='Listas y tablas'!$O$3,"Leve",IF(AC31&lt;='Listas y tablas'!$O$4,"Menor",IF(AC31&lt;='Listas y tablas'!$O$5,"Moderado",IF(AC31&lt;='Listas y tablas'!$O$6,"Mayor","Catastrófico"))))),"")</f>
        <v>Moderado</v>
      </c>
      <c r="AC31" s="158">
        <f t="shared" ca="1" si="7"/>
        <v>0.6</v>
      </c>
      <c r="AD31" s="161" t="str">
        <f t="shared" ca="1" si="8"/>
        <v>Moderado</v>
      </c>
      <c r="AE31" s="388" t="s">
        <v>192</v>
      </c>
      <c r="AF31" s="359" t="s">
        <v>349</v>
      </c>
      <c r="AG31" s="359"/>
      <c r="AH31" s="359"/>
      <c r="AI31" s="359"/>
      <c r="AJ31" s="435">
        <v>44593</v>
      </c>
      <c r="AK31" s="435">
        <v>44926</v>
      </c>
      <c r="AL31" s="138"/>
      <c r="AM31" s="138"/>
      <c r="AN31" s="138"/>
      <c r="AO31" s="138"/>
      <c r="AP31" s="138"/>
      <c r="AQ31" s="138"/>
      <c r="AR31" s="138"/>
      <c r="AS31" s="138"/>
      <c r="AT31" s="346" t="str">
        <f t="shared" si="9"/>
        <v/>
      </c>
      <c r="AU31" s="346" t="str">
        <f t="shared" si="10"/>
        <v/>
      </c>
      <c r="AV31" s="346" t="str">
        <f>IF(ISNUMBER(AT33),AU31/AT31,"")</f>
        <v/>
      </c>
      <c r="AW31" s="138"/>
      <c r="AX31" s="138"/>
      <c r="AY31" s="138"/>
      <c r="AZ31" s="138"/>
      <c r="BA31" s="138"/>
      <c r="BB31" s="138"/>
      <c r="BC31" s="138"/>
      <c r="BD31" s="138"/>
      <c r="BE31" s="346" t="str">
        <f t="shared" si="11"/>
        <v/>
      </c>
      <c r="BF31" s="346" t="str">
        <f t="shared" si="12"/>
        <v/>
      </c>
      <c r="BG31" s="346" t="str">
        <f>IF(ISNUMBER(BE33),BF31/BE31,"")</f>
        <v/>
      </c>
      <c r="BH31" s="138"/>
      <c r="BI31" s="138"/>
      <c r="BJ31" s="138"/>
      <c r="BK31" s="138"/>
      <c r="BL31" s="138"/>
      <c r="BM31" s="138"/>
      <c r="BN31" s="138"/>
      <c r="BO31" s="138"/>
      <c r="BP31" s="346" t="str">
        <f t="shared" si="13"/>
        <v/>
      </c>
      <c r="BQ31" s="346" t="str">
        <f t="shared" si="14"/>
        <v/>
      </c>
      <c r="BR31" s="346" t="str">
        <f>IF(ISNUMBER(BP33),BQ31/BP31,"")</f>
        <v/>
      </c>
      <c r="BS31" s="345" t="str">
        <f t="shared" si="15"/>
        <v/>
      </c>
      <c r="BT31" s="345" t="str">
        <f t="shared" si="16"/>
        <v/>
      </c>
      <c r="BU31" s="138"/>
      <c r="BV31" s="138"/>
      <c r="BW31" s="138"/>
      <c r="BX31" s="138"/>
      <c r="BY31" s="138"/>
      <c r="BZ31" s="138"/>
      <c r="CA31" s="492" t="s">
        <v>1863</v>
      </c>
      <c r="CB31" s="492" t="s">
        <v>1864</v>
      </c>
      <c r="CC31" s="493" t="s">
        <v>283</v>
      </c>
      <c r="CD31" s="493" t="s">
        <v>283</v>
      </c>
      <c r="CE31" s="493"/>
      <c r="CF31" s="493"/>
      <c r="CG31" s="493"/>
      <c r="CH31" s="104" t="s">
        <v>1865</v>
      </c>
      <c r="CI31" s="104" t="s">
        <v>201</v>
      </c>
      <c r="CJ31" s="196"/>
      <c r="CK31" s="104"/>
      <c r="CL31" s="489" t="s">
        <v>1879</v>
      </c>
      <c r="CM31" s="105" t="s">
        <v>1772</v>
      </c>
      <c r="CN31" s="104" t="s">
        <v>1775</v>
      </c>
      <c r="CO31" s="152"/>
      <c r="CP31" s="152"/>
      <c r="CQ31" s="121"/>
      <c r="CR31" s="121"/>
      <c r="CS31" s="121"/>
      <c r="CT31" s="121"/>
      <c r="CU31" s="121"/>
      <c r="CV31" s="104"/>
      <c r="CW31" s="104"/>
      <c r="CX31" s="196"/>
      <c r="CY31" s="104"/>
      <c r="CZ31" s="196"/>
      <c r="DA31" s="105"/>
      <c r="DB31" s="196"/>
      <c r="DC31" s="138"/>
      <c r="DD31" s="138"/>
      <c r="DE31" s="138"/>
      <c r="DF31" s="138"/>
      <c r="DG31" s="138"/>
      <c r="DH31" s="138"/>
      <c r="DI31" s="138"/>
      <c r="DJ31" s="196"/>
      <c r="DK31" s="196"/>
      <c r="DL31" s="196"/>
      <c r="DM31" s="196"/>
      <c r="DN31" s="196"/>
      <c r="DO31" s="105"/>
      <c r="DP31" s="196"/>
    </row>
    <row r="32" spans="1:120" ht="151.5" customHeight="1">
      <c r="A32" s="419">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1">
        <v>400</v>
      </c>
      <c r="G32" s="153" t="str">
        <f>IF(F32&lt;=0,"",IF(F32&lt;='Listas y tablas'!$B$3,"Muy Baja",IF(F32&lt;='Listas y tablas'!$B$4,"Baja",IF(F32&lt;='Listas y tablas'!$B$5,"Media",IF(F32&lt;='Listas y tablas'!$B$6,"Alta","Muy Alta")))))</f>
        <v>Media</v>
      </c>
      <c r="H32" s="154">
        <f>IF(G32="","",IF(G32="Muy Baja",'Listas y tablas'!$C$3,IF(G32="Baja",'Listas y tablas'!$C$4,IF(G32="Media",'Listas y tablas'!$C$5,IF(G32="Alta",'Listas y tablas'!$C$6,IF(G32="Muy Alta",'Listas y tablas'!$C$7,))))))</f>
        <v>0.6</v>
      </c>
      <c r="I32" s="422" t="s">
        <v>332</v>
      </c>
      <c r="J32" s="154" t="str">
        <f ca="1">IF(NOT(ISERROR(MATCH(I32,'Tabla Impacto'!$B$221:$B$223,0))),'Tabla Impacto'!$F$223&amp;"Por favor no seleccionar los criterios de impacto(Afectación Económica o presupuestal y Pérdida Reputacional)",I32)</f>
        <v xml:space="preserve">     Entre 50 y 100 SMLMV </v>
      </c>
      <c r="K32" s="153"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4">
        <f ca="1">IF(K32="","",IF(K32="Leve",'Listas y tablas'!$F$3,IF(K32="Menor",'Listas y tablas'!$F$4,IF(K32="Moderado",'Listas y tablas'!$F$5,IF(K32="Mayor",'Listas y tablas'!$F$6,IF(K32="Catastrófico",'Listas y tablas'!$F$7,))))))</f>
        <v>0.6</v>
      </c>
      <c r="M32" s="155" t="str">
        <f t="shared" ca="1" si="0"/>
        <v>Moderado</v>
      </c>
      <c r="N32" s="155" t="str">
        <f t="shared" si="1"/>
        <v>G</v>
      </c>
      <c r="O32" s="156">
        <f t="shared" si="17"/>
        <v>25</v>
      </c>
      <c r="P32" s="156" t="str">
        <f t="shared" si="2"/>
        <v>G25</v>
      </c>
      <c r="Q32" s="182" t="s">
        <v>352</v>
      </c>
      <c r="R32" s="43" t="str">
        <f t="shared" si="3"/>
        <v>Probabilidad</v>
      </c>
      <c r="S32" s="394" t="s">
        <v>187</v>
      </c>
      <c r="T32" s="394" t="s">
        <v>188</v>
      </c>
      <c r="U32" s="95" t="str">
        <f t="shared" si="4"/>
        <v>40%</v>
      </c>
      <c r="V32" s="402" t="s">
        <v>189</v>
      </c>
      <c r="W32" s="402" t="s">
        <v>190</v>
      </c>
      <c r="X32" s="402" t="s">
        <v>191</v>
      </c>
      <c r="Y32" s="159">
        <f>IF(A30=A32,IFERROR(IF(AND(R30="Probabilidad",R32="Probabilidad"),(AA30-(+AA30*U32)),IF(R32="Probabilidad",(H30-(+H30*U32)),IF(R32="Impacto",AA30,""))),""),IFERROR(IF(R32="Probabilidad",(H32-(+H32*U32)),IF(R32="Impacto",K32,"")),""))</f>
        <v>0.12959999999999999</v>
      </c>
      <c r="Z32" s="160" t="str">
        <f>IFERROR(IF(Y32="","",IF(Y32&lt;='Listas y tablas'!$L$3,"Muy Baja",IF(Y32&lt;='Listas y tablas'!$L$4,"Baja",IF(Y32&lt;='Listas y tablas'!$L$5,"Media",IF(Y32&lt;='Listas y tablas'!$L$6,"Alta","Muy Alta"))))),"")</f>
        <v>Muy Baja</v>
      </c>
      <c r="AA32" s="158">
        <f t="shared" si="6"/>
        <v>0.12959999999999999</v>
      </c>
      <c r="AB32" s="160" t="str">
        <f ca="1">IFERROR(IF(AC32="","",IF(AC32&lt;='Listas y tablas'!$O$3,"Leve",IF(AC32&lt;='Listas y tablas'!$O$4,"Menor",IF(AC32&lt;='Listas y tablas'!$O$5,"Moderado",IF(AC32&lt;='Listas y tablas'!$O$6,"Mayor","Catastrófico"))))),"")</f>
        <v>Moderado</v>
      </c>
      <c r="AC32" s="158">
        <f ca="1">IF(A30=A32,IFERROR(IF(AND(R30="Impacto",R32="Impacto"),(AC30-(+L30*U32)),IF(R32="Impacto",($L30-(+$L30*U32)),IF(R32="Probabilidad",L32,""))),""),IFERROR(IF(R32="Impacto",(L32-(+L32*U32)),IF(R32="Probabilidad",L32,"")),""))</f>
        <v>0.6</v>
      </c>
      <c r="AD32" s="161" t="str">
        <f t="shared" ca="1" si="8"/>
        <v>Moderado</v>
      </c>
      <c r="AE32" s="388" t="s">
        <v>192</v>
      </c>
      <c r="AF32" s="415" t="s">
        <v>354</v>
      </c>
      <c r="AG32" s="359"/>
      <c r="AH32" s="359"/>
      <c r="AI32" s="359"/>
      <c r="AJ32" s="435">
        <v>44593</v>
      </c>
      <c r="AK32" s="435">
        <v>44926</v>
      </c>
      <c r="AL32" s="138"/>
      <c r="AM32" s="138"/>
      <c r="AN32" s="138"/>
      <c r="AO32" s="138"/>
      <c r="AP32" s="138"/>
      <c r="AQ32" s="138"/>
      <c r="AR32" s="138"/>
      <c r="AS32" s="138"/>
      <c r="AT32" s="346" t="str">
        <f t="shared" si="9"/>
        <v/>
      </c>
      <c r="AU32" s="346" t="str">
        <f t="shared" si="10"/>
        <v/>
      </c>
      <c r="AV32" s="346" t="str">
        <f>IF(ISNUMBER(AT33),AU32/AT32,"")</f>
        <v/>
      </c>
      <c r="AW32" s="138"/>
      <c r="AX32" s="138"/>
      <c r="AY32" s="138"/>
      <c r="AZ32" s="138"/>
      <c r="BA32" s="138"/>
      <c r="BB32" s="138"/>
      <c r="BC32" s="138"/>
      <c r="BD32" s="138"/>
      <c r="BE32" s="346" t="str">
        <f t="shared" si="11"/>
        <v/>
      </c>
      <c r="BF32" s="346" t="str">
        <f t="shared" si="12"/>
        <v/>
      </c>
      <c r="BG32" s="346" t="str">
        <f>IF(ISNUMBER(BE33),BF32/BE32,"")</f>
        <v/>
      </c>
      <c r="BH32" s="138"/>
      <c r="BI32" s="138"/>
      <c r="BJ32" s="138"/>
      <c r="BK32" s="138"/>
      <c r="BL32" s="138"/>
      <c r="BM32" s="138"/>
      <c r="BN32" s="138"/>
      <c r="BO32" s="138"/>
      <c r="BP32" s="346" t="str">
        <f t="shared" si="13"/>
        <v/>
      </c>
      <c r="BQ32" s="346" t="str">
        <f t="shared" si="14"/>
        <v/>
      </c>
      <c r="BR32" s="346" t="str">
        <f>IF(ISNUMBER(BP33),BQ32/BP32,"")</f>
        <v/>
      </c>
      <c r="BS32" s="345" t="str">
        <f t="shared" si="15"/>
        <v/>
      </c>
      <c r="BT32" s="345" t="str">
        <f t="shared" si="16"/>
        <v/>
      </c>
      <c r="BU32" s="54"/>
      <c r="BV32" s="54"/>
      <c r="BW32" s="54"/>
      <c r="BX32" s="54"/>
      <c r="BY32" s="54"/>
      <c r="BZ32" s="54"/>
      <c r="CA32" s="492" t="s">
        <v>1866</v>
      </c>
      <c r="CB32" s="492" t="s">
        <v>1867</v>
      </c>
      <c r="CC32" s="493" t="s">
        <v>283</v>
      </c>
      <c r="CD32" s="493" t="s">
        <v>283</v>
      </c>
      <c r="CE32" s="493"/>
      <c r="CF32" s="493"/>
      <c r="CG32" s="493"/>
      <c r="CH32" s="104" t="s">
        <v>1868</v>
      </c>
      <c r="CI32" s="104" t="s">
        <v>201</v>
      </c>
      <c r="CJ32" s="196"/>
      <c r="CK32" s="104"/>
      <c r="CL32" s="489" t="s">
        <v>1879</v>
      </c>
      <c r="CM32" s="105" t="s">
        <v>1772</v>
      </c>
      <c r="CN32" s="104" t="s">
        <v>1775</v>
      </c>
      <c r="CO32" s="101"/>
      <c r="CP32" s="102"/>
      <c r="CQ32" s="103"/>
      <c r="CR32" s="103"/>
      <c r="CS32" s="121"/>
      <c r="CT32" s="102"/>
      <c r="CU32" s="103"/>
      <c r="CV32" s="104"/>
      <c r="CW32" s="104"/>
      <c r="CX32" s="107"/>
      <c r="CY32" s="104"/>
      <c r="CZ32" s="47"/>
      <c r="DA32" s="105"/>
      <c r="DB32" s="47"/>
      <c r="DC32" s="54"/>
      <c r="DD32" s="54"/>
      <c r="DE32" s="54"/>
      <c r="DF32" s="54"/>
      <c r="DG32" s="138"/>
      <c r="DH32" s="54"/>
      <c r="DI32" s="54"/>
      <c r="DJ32" s="47"/>
      <c r="DK32" s="47"/>
      <c r="DL32" s="47"/>
      <c r="DM32" s="47"/>
      <c r="DN32" s="47"/>
      <c r="DO32" s="105"/>
      <c r="DP32" s="47"/>
    </row>
    <row r="33" spans="1:120" ht="151.5" customHeight="1">
      <c r="A33" s="419">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1">
        <v>230</v>
      </c>
      <c r="G33" s="153" t="str">
        <f>IF(F33&lt;=0,"",IF(F33&lt;='Listas y tablas'!$B$3,"Muy Baja",IF(F33&lt;='Listas y tablas'!$B$4,"Baja",IF(F33&lt;='Listas y tablas'!$B$5,"Media",IF(F33&lt;='Listas y tablas'!$B$6,"Alta","Muy Alta")))))</f>
        <v>Media</v>
      </c>
      <c r="H33" s="154">
        <f>IF(G33="","",IF(G33="Muy Baja",'Listas y tablas'!$C$3,IF(G33="Baja",'Listas y tablas'!$C$4,IF(G33="Media",'Listas y tablas'!$C$5,IF(G33="Alta",'Listas y tablas'!$C$6,IF(G33="Muy Alta",'Listas y tablas'!$C$7,))))))</f>
        <v>0.6</v>
      </c>
      <c r="I33" s="422" t="s">
        <v>185</v>
      </c>
      <c r="J33" s="154"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3"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4">
        <f ca="1">IF(K33="","",IF(K33="Leve",'Listas y tablas'!$F$3,IF(K33="Menor",'Listas y tablas'!$F$4,IF(K33="Moderado",'Listas y tablas'!$F$5,IF(K33="Mayor",'Listas y tablas'!$F$6,IF(K33="Catastrófico",'Listas y tablas'!$F$7,))))))</f>
        <v>0.6</v>
      </c>
      <c r="M33" s="155" t="str">
        <f t="shared" ca="1" si="0"/>
        <v>Moderado</v>
      </c>
      <c r="N33" s="155" t="str">
        <f t="shared" si="1"/>
        <v>G</v>
      </c>
      <c r="O33" s="156">
        <f t="shared" si="17"/>
        <v>26</v>
      </c>
      <c r="P33" s="156" t="str">
        <f t="shared" si="2"/>
        <v>G26</v>
      </c>
      <c r="Q33" s="182" t="s">
        <v>357</v>
      </c>
      <c r="R33" s="43" t="str">
        <f t="shared" si="3"/>
        <v>Probabilidad</v>
      </c>
      <c r="S33" s="394" t="s">
        <v>187</v>
      </c>
      <c r="T33" s="394" t="s">
        <v>188</v>
      </c>
      <c r="U33" s="95" t="str">
        <f t="shared" si="4"/>
        <v>40%</v>
      </c>
      <c r="V33" s="402" t="s">
        <v>189</v>
      </c>
      <c r="W33" s="402" t="s">
        <v>190</v>
      </c>
      <c r="X33" s="402" t="s">
        <v>191</v>
      </c>
      <c r="Y33" s="159">
        <f>IF(A32=A33,IFERROR(IF(AND(R32="Probabilidad",R33="Probabilidad"),(AA32-(+AA32*U33)),IF(R33="Probabilidad",(H32-(+H32*U33)),IF(R33="Impacto",AA32,""))),""),IFERROR(IF(R33="Probabilidad",(H33-(+H33*U33)),IF(R33="Impacto",K33,"")),""))</f>
        <v>0.36</v>
      </c>
      <c r="Z33" s="160" t="str">
        <f>IFERROR(IF(Y33="","",IF(Y33&lt;='Listas y tablas'!$L$3,"Muy Baja",IF(Y33&lt;='Listas y tablas'!$L$4,"Baja",IF(Y33&lt;='Listas y tablas'!$L$5,"Media",IF(Y33&lt;='Listas y tablas'!$L$6,"Alta","Muy Alta"))))),"")</f>
        <v>Baja</v>
      </c>
      <c r="AA33" s="158">
        <f t="shared" si="6"/>
        <v>0.36</v>
      </c>
      <c r="AB33" s="160" t="str">
        <f ca="1">IFERROR(IF(AC33="","",IF(AC33&lt;='Listas y tablas'!$O$3,"Leve",IF(AC33&lt;='Listas y tablas'!$O$4,"Menor",IF(AC33&lt;='Listas y tablas'!$O$5,"Moderado",IF(AC33&lt;='Listas y tablas'!$O$6,"Mayor","Catastrófico"))))),"")</f>
        <v>Moderado</v>
      </c>
      <c r="AC33" s="158">
        <f ca="1">IF(A32=A33,IFERROR(IF(AND(R32="Impacto",R33="Impacto"),(AC32-(+L32*U33)),IF(R33="Impacto",($L32-(+$L32*U33)),IF(R33="Probabilidad",L33,""))),""),IFERROR(IF(R33="Impacto",(L33-(+L33*U33)),IF(R33="Probabilidad",L33,"")),""))</f>
        <v>0.6</v>
      </c>
      <c r="AD33" s="161" t="str">
        <f t="shared" ca="1" si="8"/>
        <v>Moderado</v>
      </c>
      <c r="AE33" s="388" t="s">
        <v>192</v>
      </c>
      <c r="AF33" s="415" t="s">
        <v>358</v>
      </c>
      <c r="AG33" s="415" t="s">
        <v>359</v>
      </c>
      <c r="AH33" s="415" t="s">
        <v>360</v>
      </c>
      <c r="AI33" s="359" t="s">
        <v>1502</v>
      </c>
      <c r="AJ33" s="435">
        <v>44593</v>
      </c>
      <c r="AK33" s="435">
        <v>44926</v>
      </c>
      <c r="AL33" s="100"/>
      <c r="AM33" s="100"/>
      <c r="AN33" s="100"/>
      <c r="AO33" s="100"/>
      <c r="AP33" s="100"/>
      <c r="AQ33" s="100"/>
      <c r="AR33" s="100"/>
      <c r="AS33" s="100"/>
      <c r="AT33" s="346" t="str">
        <f t="shared" si="9"/>
        <v/>
      </c>
      <c r="AU33" s="346" t="str">
        <f t="shared" si="10"/>
        <v/>
      </c>
      <c r="AV33" s="346" t="str">
        <f>IF(ISNUMBER(AT34),AU33/AT33,"")</f>
        <v/>
      </c>
      <c r="AW33" s="100"/>
      <c r="AX33" s="100"/>
      <c r="AY33" s="100"/>
      <c r="AZ33" s="100"/>
      <c r="BA33" s="100"/>
      <c r="BB33" s="100"/>
      <c r="BC33" s="100"/>
      <c r="BD33" s="100"/>
      <c r="BE33" s="346" t="str">
        <f t="shared" si="11"/>
        <v/>
      </c>
      <c r="BF33" s="346" t="str">
        <f t="shared" si="12"/>
        <v/>
      </c>
      <c r="BG33" s="346" t="str">
        <f>IF(ISNUMBER(BE34),BF33/BE33,"")</f>
        <v/>
      </c>
      <c r="BH33" s="100"/>
      <c r="BI33" s="100"/>
      <c r="BJ33" s="100"/>
      <c r="BK33" s="100"/>
      <c r="BL33" s="100"/>
      <c r="BM33" s="100"/>
      <c r="BN33" s="100"/>
      <c r="BO33" s="100"/>
      <c r="BP33" s="346" t="str">
        <f t="shared" si="13"/>
        <v/>
      </c>
      <c r="BQ33" s="346" t="str">
        <f t="shared" si="14"/>
        <v/>
      </c>
      <c r="BR33" s="346" t="str">
        <f>IF(ISNUMBER(BP34),BQ33/BP33,"")</f>
        <v/>
      </c>
      <c r="BS33" s="345" t="str">
        <f t="shared" si="15"/>
        <v/>
      </c>
      <c r="BT33" s="345" t="str">
        <f t="shared" si="16"/>
        <v/>
      </c>
      <c r="BU33" s="54"/>
      <c r="BV33" s="54"/>
      <c r="BW33" s="54"/>
      <c r="BX33" s="54"/>
      <c r="BY33" s="54"/>
      <c r="BZ33" s="54"/>
      <c r="CA33" s="492" t="s">
        <v>1869</v>
      </c>
      <c r="CB33" s="492"/>
      <c r="CC33" s="492" t="s">
        <v>1870</v>
      </c>
      <c r="CD33" s="493"/>
      <c r="CE33" s="493" t="s">
        <v>291</v>
      </c>
      <c r="CF33" s="493"/>
      <c r="CG33" s="493"/>
      <c r="CH33" s="104" t="s">
        <v>1871</v>
      </c>
      <c r="CI33" s="104" t="s">
        <v>292</v>
      </c>
      <c r="CJ33" s="104" t="s">
        <v>1872</v>
      </c>
      <c r="CK33" s="104" t="s">
        <v>285</v>
      </c>
      <c r="CL33" s="489" t="s">
        <v>1880</v>
      </c>
      <c r="CM33" s="105" t="s">
        <v>1772</v>
      </c>
      <c r="CN33" s="104" t="s">
        <v>1775</v>
      </c>
      <c r="CO33" s="101"/>
      <c r="CP33" s="101"/>
      <c r="CQ33" s="103"/>
      <c r="CR33" s="103"/>
      <c r="CS33" s="121"/>
      <c r="CT33" s="102"/>
      <c r="CU33" s="103"/>
      <c r="CV33" s="104"/>
      <c r="CW33" s="104"/>
      <c r="CX33" s="47"/>
      <c r="CY33" s="104"/>
      <c r="CZ33" s="47"/>
      <c r="DA33" s="105"/>
      <c r="DB33" s="47"/>
      <c r="DC33" s="54"/>
      <c r="DD33" s="54"/>
      <c r="DE33" s="54"/>
      <c r="DF33" s="54"/>
      <c r="DG33" s="138"/>
      <c r="DH33" s="54"/>
      <c r="DI33" s="54"/>
      <c r="DJ33" s="47"/>
      <c r="DK33" s="47"/>
      <c r="DL33" s="47"/>
      <c r="DM33" s="47"/>
      <c r="DN33" s="47"/>
      <c r="DO33" s="105"/>
      <c r="DP33" s="47"/>
    </row>
    <row r="34" spans="1:120" ht="117.75" customHeight="1">
      <c r="A34" s="419">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38">
        <v>230</v>
      </c>
      <c r="G34" s="153" t="str">
        <f>IF(F34&lt;=0,"",IF(F34&lt;='Listas y tablas'!$B$3,"Muy Baja",IF(F34&lt;='Listas y tablas'!$B$4,"Baja",IF(F34&lt;='Listas y tablas'!$B$5,"Media",IF(F34&lt;='Listas y tablas'!$B$6,"Alta","Muy Alta")))))</f>
        <v>Media</v>
      </c>
      <c r="H34" s="154">
        <f>IF(G34="","",IF(G34="Muy Baja",'Listas y tablas'!$C$3,IF(G34="Baja",'Listas y tablas'!$C$4,IF(G34="Media",'Listas y tablas'!$C$5,IF(G34="Alta",'Listas y tablas'!$C$6,IF(G34="Muy Alta",'Listas y tablas'!$C$7,))))))</f>
        <v>0.6</v>
      </c>
      <c r="I34" s="422" t="s">
        <v>185</v>
      </c>
      <c r="J34" s="154"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3"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4">
        <f ca="1">IF(K34="","",IF(K34="Leve",'Listas y tablas'!$F$3,IF(K34="Menor",'Listas y tablas'!$F$4,IF(K34="Moderado",'Listas y tablas'!$F$5,IF(K34="Mayor",'Listas y tablas'!$F$6,IF(K34="Catastrófico",'Listas y tablas'!$F$7,))))))</f>
        <v>0.6</v>
      </c>
      <c r="M34" s="155" t="str">
        <f t="shared" ca="1" si="0"/>
        <v>Moderado</v>
      </c>
      <c r="N34" s="155" t="str">
        <f t="shared" si="1"/>
        <v>G</v>
      </c>
      <c r="O34" s="156">
        <f t="shared" si="17"/>
        <v>27</v>
      </c>
      <c r="P34" s="156" t="str">
        <f t="shared" si="2"/>
        <v>G27</v>
      </c>
      <c r="Q34" s="182" t="s">
        <v>364</v>
      </c>
      <c r="R34" s="43" t="str">
        <f t="shared" si="3"/>
        <v>Probabilidad</v>
      </c>
      <c r="S34" s="394" t="s">
        <v>187</v>
      </c>
      <c r="T34" s="394" t="s">
        <v>188</v>
      </c>
      <c r="U34" s="95" t="str">
        <f t="shared" si="4"/>
        <v>40%</v>
      </c>
      <c r="V34" s="402" t="s">
        <v>189</v>
      </c>
      <c r="W34" s="402" t="s">
        <v>190</v>
      </c>
      <c r="X34" s="402" t="s">
        <v>191</v>
      </c>
      <c r="Y34" s="159">
        <f>IF(A33=A34,IFERROR(IF(AND(R33="Probabilidad",R34="Probabilidad"),(AA33-(+AA33*U34)),IF(R34="Probabilidad",(H33-(+H33*U34)),IF(R34="Impacto",AA33,""))),""),IFERROR(IF(R34="Probabilidad",(H34-(+H34*U34)),IF(R34="Impacto",K34,"")),""))</f>
        <v>0.216</v>
      </c>
      <c r="Z34" s="160" t="str">
        <f>IFERROR(IF(Y34="","",IF(Y34&lt;='Listas y tablas'!$L$3,"Muy Baja",IF(Y34&lt;='Listas y tablas'!$L$4,"Baja",IF(Y34&lt;='Listas y tablas'!$L$5,"Media",IF(Y34&lt;='Listas y tablas'!$L$6,"Alta","Muy Alta"))))),"")</f>
        <v>Baja</v>
      </c>
      <c r="AA34" s="158">
        <f t="shared" si="6"/>
        <v>0.216</v>
      </c>
      <c r="AB34" s="160" t="str">
        <f ca="1">IFERROR(IF(AC34="","",IF(AC34&lt;='Listas y tablas'!$O$3,"Leve",IF(AC34&lt;='Listas y tablas'!$O$4,"Menor",IF(AC34&lt;='Listas y tablas'!$O$5,"Moderado",IF(AC34&lt;='Listas y tablas'!$O$6,"Mayor","Catastrófico"))))),"")</f>
        <v>Moderado</v>
      </c>
      <c r="AC34" s="158">
        <f ca="1">IF(A33=A34,IFERROR(IF(AND(R33="Impacto",R34="Impacto"),(AC33-(+L33*U34)),IF(R34="Impacto",($L33-(+$L33*U34)),IF(R34="Probabilidad",L34,""))),""),IFERROR(IF(R34="Impacto",(L34-(+L34*U34)),IF(R34="Probabilidad",L34,"")),""))</f>
        <v>0.6</v>
      </c>
      <c r="AD34" s="161" t="str">
        <f t="shared" ca="1" si="8"/>
        <v>Moderado</v>
      </c>
      <c r="AE34" s="388" t="s">
        <v>192</v>
      </c>
      <c r="AF34" s="359" t="s">
        <v>365</v>
      </c>
      <c r="AG34" s="359" t="s">
        <v>1503</v>
      </c>
      <c r="AH34" s="415" t="s">
        <v>1504</v>
      </c>
      <c r="AI34" s="359" t="s">
        <v>1496</v>
      </c>
      <c r="AJ34" s="435">
        <v>44593</v>
      </c>
      <c r="AK34" s="435">
        <v>44926</v>
      </c>
      <c r="AL34" s="100"/>
      <c r="AM34" s="100"/>
      <c r="AN34" s="100"/>
      <c r="AO34" s="100"/>
      <c r="AP34" s="100"/>
      <c r="AQ34" s="100"/>
      <c r="AR34" s="100"/>
      <c r="AS34" s="100"/>
      <c r="AT34" s="346" t="str">
        <f t="shared" si="9"/>
        <v/>
      </c>
      <c r="AU34" s="346" t="str">
        <f t="shared" si="10"/>
        <v/>
      </c>
      <c r="AV34" s="346" t="str">
        <f>IF(ISNUMBER(#REF!),AU34/AT34,"")</f>
        <v/>
      </c>
      <c r="AW34" s="100"/>
      <c r="AX34" s="100"/>
      <c r="AY34" s="100"/>
      <c r="AZ34" s="100"/>
      <c r="BA34" s="100"/>
      <c r="BB34" s="100"/>
      <c r="BC34" s="100"/>
      <c r="BD34" s="100"/>
      <c r="BE34" s="346" t="str">
        <f t="shared" si="11"/>
        <v/>
      </c>
      <c r="BF34" s="346" t="str">
        <f t="shared" si="12"/>
        <v/>
      </c>
      <c r="BG34" s="346" t="str">
        <f>IF(ISNUMBER(#REF!),BF34/BE34,"")</f>
        <v/>
      </c>
      <c r="BH34" s="100"/>
      <c r="BI34" s="100"/>
      <c r="BJ34" s="100"/>
      <c r="BK34" s="100"/>
      <c r="BL34" s="100"/>
      <c r="BM34" s="100"/>
      <c r="BN34" s="100"/>
      <c r="BO34" s="100"/>
      <c r="BP34" s="346" t="str">
        <f t="shared" si="13"/>
        <v/>
      </c>
      <c r="BQ34" s="346" t="str">
        <f t="shared" si="14"/>
        <v/>
      </c>
      <c r="BR34" s="346" t="str">
        <f>IF(ISNUMBER(#REF!),BQ34/BP34,"")</f>
        <v/>
      </c>
      <c r="BS34" s="345" t="str">
        <f t="shared" si="15"/>
        <v/>
      </c>
      <c r="BT34" s="345" t="str">
        <f t="shared" si="16"/>
        <v/>
      </c>
      <c r="BU34" s="54"/>
      <c r="BV34" s="54"/>
      <c r="BW34" s="54"/>
      <c r="BX34" s="54"/>
      <c r="BY34" s="54"/>
      <c r="BZ34" s="54"/>
      <c r="CA34" s="492" t="s">
        <v>1873</v>
      </c>
      <c r="CB34" s="492"/>
      <c r="CC34" s="492" t="s">
        <v>1874</v>
      </c>
      <c r="CD34" s="492" t="s">
        <v>1875</v>
      </c>
      <c r="CE34" s="492" t="s">
        <v>291</v>
      </c>
      <c r="CF34" s="493"/>
      <c r="CG34" s="493"/>
      <c r="CH34" s="104" t="s">
        <v>1876</v>
      </c>
      <c r="CI34" s="104" t="s">
        <v>292</v>
      </c>
      <c r="CJ34" s="104" t="s">
        <v>1877</v>
      </c>
      <c r="CK34" s="104" t="s">
        <v>215</v>
      </c>
      <c r="CL34" s="489" t="s">
        <v>1882</v>
      </c>
      <c r="CM34" s="105" t="s">
        <v>1772</v>
      </c>
      <c r="CN34" s="104" t="s">
        <v>1775</v>
      </c>
      <c r="CO34" s="101"/>
      <c r="CP34" s="101"/>
      <c r="CQ34" s="101"/>
      <c r="CR34" s="101"/>
      <c r="CS34" s="152"/>
      <c r="CT34" s="102"/>
      <c r="CU34" s="103"/>
      <c r="CV34" s="104"/>
      <c r="CW34" s="104"/>
      <c r="CX34" s="104"/>
      <c r="CY34" s="104"/>
      <c r="CZ34" s="47"/>
      <c r="DA34" s="105"/>
      <c r="DB34" s="47"/>
      <c r="DC34" s="54"/>
      <c r="DD34" s="54"/>
      <c r="DE34" s="54"/>
      <c r="DF34" s="54"/>
      <c r="DG34" s="138"/>
      <c r="DH34" s="54"/>
      <c r="DI34" s="54"/>
      <c r="DJ34" s="47"/>
      <c r="DK34" s="47"/>
      <c r="DL34" s="47"/>
      <c r="DM34" s="47"/>
      <c r="DN34" s="47"/>
      <c r="DO34" s="105"/>
      <c r="DP34" s="47"/>
    </row>
    <row r="35" spans="1:120" s="487" customFormat="1" ht="117.75" customHeight="1">
      <c r="A35" s="419">
        <v>20</v>
      </c>
      <c r="B35" s="88" t="str">
        <f>IFERROR(VLOOKUP($A35,Riesgos!$A$7:$H$107,2,FALSE),"")</f>
        <v>Direccionamiento Estratégico</v>
      </c>
      <c r="C35" s="181" t="str">
        <f>IFERROR(VLOOKUP($A35,Riesgos!$A$7:$H$107,7,FALSE),"")</f>
        <v>Fallas en la convocatoria de los grupos de valor a cada ámbito 
Fallas en la metodología establecida para garantizar la participación ciudadana e incidente</v>
      </c>
      <c r="D35" s="181"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38">
        <v>230</v>
      </c>
      <c r="G35" s="153" t="str">
        <f>IF(F35&lt;=0,"",IF(F35&lt;='Listas y tablas'!$B$3,"Muy Baja",IF(F35&lt;='Listas y tablas'!$B$4,"Baja",IF(F35&lt;='Listas y tablas'!$B$5,"Media",IF(F35&lt;='Listas y tablas'!$B$6,"Alta","Muy Alta")))))</f>
        <v>Media</v>
      </c>
      <c r="H35" s="154">
        <f>IF(G35="","",IF(G35="Muy Baja",'Listas y tablas'!$C$3,IF(G35="Baja",'Listas y tablas'!$C$4,IF(G35="Media",'Listas y tablas'!$C$5,IF(G35="Alta",'Listas y tablas'!$C$6,IF(G35="Muy Alta",'Listas y tablas'!$C$7,))))))</f>
        <v>0.6</v>
      </c>
      <c r="I35" s="422" t="s">
        <v>185</v>
      </c>
      <c r="J35" s="154"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3"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4">
        <f ca="1">IF(K35="","",IF(K35="Leve",'Listas y tablas'!$F$3,IF(K35="Menor",'Listas y tablas'!$F$4,IF(K35="Moderado",'Listas y tablas'!$F$5,IF(K35="Mayor",'Listas y tablas'!$F$6,IF(K35="Catastrófico",'Listas y tablas'!$F$7,))))))</f>
        <v>0.6</v>
      </c>
      <c r="M35" s="155" t="str">
        <f t="shared" ca="1" si="0"/>
        <v>Moderado</v>
      </c>
      <c r="N35" s="155" t="str">
        <f t="shared" si="1"/>
        <v>G</v>
      </c>
      <c r="O35" s="156">
        <f t="shared" si="17"/>
        <v>28</v>
      </c>
      <c r="P35" s="156" t="str">
        <f t="shared" si="2"/>
        <v>G28</v>
      </c>
      <c r="Q35" s="182" t="s">
        <v>364</v>
      </c>
      <c r="R35" s="156" t="str">
        <f t="shared" si="3"/>
        <v>Probabilidad</v>
      </c>
      <c r="S35" s="394" t="s">
        <v>187</v>
      </c>
      <c r="T35" s="394" t="s">
        <v>188</v>
      </c>
      <c r="U35" s="158" t="str">
        <f t="shared" si="4"/>
        <v>40%</v>
      </c>
      <c r="V35" s="402" t="s">
        <v>189</v>
      </c>
      <c r="W35" s="402" t="s">
        <v>190</v>
      </c>
      <c r="X35" s="402" t="s">
        <v>191</v>
      </c>
      <c r="Y35" s="159">
        <f>IF(A34=A35,IFERROR(IF(AND(R34="Probabilidad",R35="Probabilidad"),(AA34-(+AA34*U35)),IF(R35="Probabilidad",(H34-(+H34*U35)),IF(R35="Impacto",AA34,""))),""),IFERROR(IF(R35="Probabilidad",(H35-(+H35*U35)),IF(R35="Impacto",K35,"")),""))</f>
        <v>0.12959999999999999</v>
      </c>
      <c r="Z35" s="160" t="str">
        <f>IFERROR(IF(Y35="","",IF(Y35&lt;='Listas y tablas'!$L$3,"Muy Baja",IF(Y35&lt;='Listas y tablas'!$L$4,"Baja",IF(Y35&lt;='Listas y tablas'!$L$5,"Media",IF(Y35&lt;='Listas y tablas'!$L$6,"Alta","Muy Alta"))))),"")</f>
        <v>Muy Baja</v>
      </c>
      <c r="AA35" s="158">
        <f t="shared" si="6"/>
        <v>0.12959999999999999</v>
      </c>
      <c r="AB35" s="160" t="str">
        <f ca="1">IFERROR(IF(AC35="","",IF(AC35&lt;='Listas y tablas'!$O$3,"Leve",IF(AC35&lt;='Listas y tablas'!$O$4,"Menor",IF(AC35&lt;='Listas y tablas'!$O$5,"Moderado",IF(AC35&lt;='Listas y tablas'!$O$6,"Mayor","Catastrófico"))))),"")</f>
        <v>Moderado</v>
      </c>
      <c r="AC35" s="158">
        <f ca="1">IF(A34=A35,IFERROR(IF(AND(R34="Impacto",R35="Impacto"),(AC34-(+L34*U35)),IF(R35="Impacto",($L34-(+$L34*U35)),IF(R35="Probabilidad",L35,""))),""),IFERROR(IF(R35="Impacto",(L35-(+L35*U35)),IF(R35="Probabilidad",L35,"")),""))</f>
        <v>0.6</v>
      </c>
      <c r="AD35" s="161" t="str">
        <f t="shared" ca="1" si="8"/>
        <v>Moderado</v>
      </c>
      <c r="AE35" s="388" t="s">
        <v>192</v>
      </c>
      <c r="AF35" s="359" t="s">
        <v>365</v>
      </c>
      <c r="AG35" s="359" t="s">
        <v>1503</v>
      </c>
      <c r="AH35" s="415" t="s">
        <v>1504</v>
      </c>
      <c r="AI35" s="359" t="s">
        <v>1496</v>
      </c>
      <c r="AJ35" s="435">
        <v>44593</v>
      </c>
      <c r="AK35" s="435">
        <v>44926</v>
      </c>
      <c r="AL35" s="100"/>
      <c r="AM35" s="100"/>
      <c r="AN35" s="100"/>
      <c r="AO35" s="100"/>
      <c r="AP35" s="100"/>
      <c r="AQ35" s="100"/>
      <c r="AR35" s="100"/>
      <c r="AS35" s="100"/>
      <c r="AT35" s="346" t="str">
        <f t="shared" si="9"/>
        <v/>
      </c>
      <c r="AU35" s="346" t="str">
        <f t="shared" si="10"/>
        <v/>
      </c>
      <c r="AV35" s="346" t="str">
        <f>IF(ISNUMBER(#REF!),AU35/AT35,"")</f>
        <v/>
      </c>
      <c r="AW35" s="100"/>
      <c r="AX35" s="100"/>
      <c r="AY35" s="100"/>
      <c r="AZ35" s="100"/>
      <c r="BA35" s="100"/>
      <c r="BB35" s="100"/>
      <c r="BC35" s="100"/>
      <c r="BD35" s="100"/>
      <c r="BE35" s="346" t="str">
        <f t="shared" si="11"/>
        <v/>
      </c>
      <c r="BF35" s="346" t="str">
        <f t="shared" si="12"/>
        <v/>
      </c>
      <c r="BG35" s="346" t="str">
        <f>IF(ISNUMBER(#REF!),BF35/BE35,"")</f>
        <v/>
      </c>
      <c r="BH35" s="100"/>
      <c r="BI35" s="100"/>
      <c r="BJ35" s="100"/>
      <c r="BK35" s="100"/>
      <c r="BL35" s="100"/>
      <c r="BM35" s="100"/>
      <c r="BN35" s="100"/>
      <c r="BO35" s="100"/>
      <c r="BP35" s="346" t="str">
        <f t="shared" si="13"/>
        <v/>
      </c>
      <c r="BQ35" s="346" t="str">
        <f t="shared" si="14"/>
        <v/>
      </c>
      <c r="BR35" s="346" t="str">
        <f>IF(ISNUMBER(#REF!),BQ35/BP35,"")</f>
        <v/>
      </c>
      <c r="BS35" s="345" t="str">
        <f t="shared" si="15"/>
        <v/>
      </c>
      <c r="BT35" s="345" t="str">
        <f t="shared" si="16"/>
        <v/>
      </c>
      <c r="BU35" s="138"/>
      <c r="BV35" s="138"/>
      <c r="BW35" s="138"/>
      <c r="BX35" s="138"/>
      <c r="BY35" s="138"/>
      <c r="BZ35" s="138"/>
      <c r="CA35" s="152"/>
      <c r="CB35" s="152"/>
      <c r="CC35" s="152"/>
      <c r="CD35" s="152"/>
      <c r="CE35" s="152"/>
      <c r="CF35" s="121"/>
      <c r="CG35" s="121"/>
      <c r="CH35" s="104"/>
      <c r="CI35" s="104"/>
      <c r="CJ35" s="104"/>
      <c r="CK35" s="104"/>
      <c r="CL35" s="196" t="s">
        <v>1881</v>
      </c>
      <c r="CM35" s="196" t="s">
        <v>1881</v>
      </c>
      <c r="CN35" s="196" t="s">
        <v>1881</v>
      </c>
      <c r="CO35" s="152"/>
      <c r="CP35" s="152"/>
      <c r="CQ35" s="152"/>
      <c r="CR35" s="152"/>
      <c r="CS35" s="152"/>
      <c r="CT35" s="121"/>
      <c r="CU35" s="121"/>
      <c r="CV35" s="104"/>
      <c r="CW35" s="104"/>
      <c r="CX35" s="104"/>
      <c r="CY35" s="104"/>
      <c r="CZ35" s="196"/>
      <c r="DA35" s="105"/>
      <c r="DB35" s="196"/>
      <c r="DC35" s="138"/>
      <c r="DD35" s="138"/>
      <c r="DE35" s="138"/>
      <c r="DF35" s="138"/>
      <c r="DG35" s="138"/>
      <c r="DH35" s="138"/>
      <c r="DI35" s="138"/>
      <c r="DJ35" s="196"/>
      <c r="DK35" s="196"/>
      <c r="DL35" s="196"/>
      <c r="DM35" s="196"/>
      <c r="DN35" s="196"/>
      <c r="DO35" s="105"/>
      <c r="DP35" s="196"/>
    </row>
    <row r="36" spans="1:120" ht="102" customHeight="1">
      <c r="A36" s="419">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36">
        <v>13</v>
      </c>
      <c r="G36" s="153" t="str">
        <f>IF(F36&lt;=0,"",IF(F36&lt;='Listas y tablas'!$B$3,"Muy Baja",IF(F36&lt;='Listas y tablas'!$B$4,"Baja",IF(F36&lt;='Listas y tablas'!$B$5,"Media",IF(F36&lt;='Listas y tablas'!$B$6,"Alta","Muy Alta")))))</f>
        <v>Baja</v>
      </c>
      <c r="H36" s="154">
        <f>IF(G36="","",IF(G36="Muy Baja",'Listas y tablas'!$C$3,IF(G36="Baja",'Listas y tablas'!$C$4,IF(G36="Media",'Listas y tablas'!$C$5,IF(G36="Alta",'Listas y tablas'!$C$6,IF(G36="Muy Alta",'Listas y tablas'!$C$7,))))))</f>
        <v>0.4</v>
      </c>
      <c r="I36" s="422" t="s">
        <v>370</v>
      </c>
      <c r="J36" s="154"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3" t="str">
        <f ca="1">IF(OR(J36='Tabla Impacto'!$C$11,J36='Tabla Impacto'!$D$11),"Leve",IF(OR(J36='Tabla Impacto'!$C$12,J36='Tabla Impacto'!$D$12),"Menor",IF(OR(J36='Tabla Impacto'!$C$13,J36='Tabla Impacto'!$D$13),"Moderado",IF(OR(J36='Tabla Impacto'!$C$14,J36='Tabla Impacto'!$D$14),"Mayor",IF(OR(J36='Tabla Impacto'!$C$15,J36='Tabla Impacto'!$D$15),"Catastrófico","")))))</f>
        <v>Menor</v>
      </c>
      <c r="L36" s="154">
        <f ca="1">IF(K36="","",IF(K36="Leve",'Listas y tablas'!$F$3,IF(K36="Menor",'Listas y tablas'!$F$4,IF(K36="Moderado",'Listas y tablas'!$F$5,IF(K36="Mayor",'Listas y tablas'!$F$6,IF(K36="Catastrófico",'Listas y tablas'!$F$7,))))))</f>
        <v>0.4</v>
      </c>
      <c r="M36" s="155" t="str">
        <f t="shared" ca="1" si="0"/>
        <v>Moderado</v>
      </c>
      <c r="N36" s="155" t="str">
        <f t="shared" si="1"/>
        <v>G</v>
      </c>
      <c r="O36" s="156">
        <f t="shared" si="17"/>
        <v>29</v>
      </c>
      <c r="P36" s="156" t="str">
        <f t="shared" si="2"/>
        <v>G29</v>
      </c>
      <c r="Q36" s="397" t="s">
        <v>1505</v>
      </c>
      <c r="R36" s="43" t="str">
        <f t="shared" si="3"/>
        <v>Probabilidad</v>
      </c>
      <c r="S36" s="394" t="s">
        <v>187</v>
      </c>
      <c r="T36" s="394" t="s">
        <v>188</v>
      </c>
      <c r="U36" s="95" t="str">
        <f t="shared" si="4"/>
        <v>40%</v>
      </c>
      <c r="V36" s="402" t="s">
        <v>189</v>
      </c>
      <c r="W36" s="402" t="s">
        <v>190</v>
      </c>
      <c r="X36" s="402" t="s">
        <v>191</v>
      </c>
      <c r="Y36" s="159" t="e">
        <f>IF(#REF!=A36,IFERROR(IF(AND(#REF!="Probabilidad",R36="Probabilidad"),(#REF!-(+#REF!*U36)),IF(R36="Probabilidad",(#REF!-(+#REF!*U36)),IF(R36="Impacto",#REF!,""))),""),IFERROR(IF(R36="Probabilidad",(H36-(+H36*U36)),IF(R36="Impacto",K36,"")),""))</f>
        <v>#REF!</v>
      </c>
      <c r="Z36" s="160" t="str">
        <f>IFERROR(IF(Y36="","",IF(Y36&lt;='Listas y tablas'!$L$3,"Muy Baja",IF(Y36&lt;='Listas y tablas'!$L$4,"Baja",IF(Y36&lt;='Listas y tablas'!$L$5,"Media",IF(Y36&lt;='Listas y tablas'!$L$6,"Alta","Muy Alta"))))),"")</f>
        <v/>
      </c>
      <c r="AA36" s="158" t="e">
        <f t="shared" si="6"/>
        <v>#REF!</v>
      </c>
      <c r="AB36" s="160" t="str">
        <f>IFERROR(IF(AC36="","",IF(AC36&lt;='Listas y tablas'!$O$3,"Leve",IF(AC36&lt;='Listas y tablas'!$O$4,"Menor",IF(AC36&lt;='Listas y tablas'!$O$5,"Moderado",IF(AC36&lt;='Listas y tablas'!$O$6,"Mayor","Catastrófico"))))),"")</f>
        <v/>
      </c>
      <c r="AC36" s="158" t="e">
        <f>IF(#REF!=A36,IFERROR(IF(AND(#REF!="Impacto",R36="Impacto"),(#REF!-(+#REF!*U36)),IF(R36="Impacto",(#REF!-(+#REF!*U36)),IF(R36="Probabilidad",L36,""))),""),IFERROR(IF(R36="Impacto",(L36-(+L36*U36)),IF(R36="Probabilidad",L36,"")),""))</f>
        <v>#REF!</v>
      </c>
      <c r="AD36" s="161" t="str">
        <f t="shared" si="8"/>
        <v/>
      </c>
      <c r="AE36" s="388" t="s">
        <v>192</v>
      </c>
      <c r="AF36" s="398" t="s">
        <v>1514</v>
      </c>
      <c r="AG36" s="53"/>
      <c r="AH36" s="53"/>
      <c r="AI36" s="53"/>
      <c r="AJ36" s="100"/>
      <c r="AK36" s="100"/>
      <c r="AL36" s="100"/>
      <c r="AM36" s="100"/>
      <c r="AN36" s="100"/>
      <c r="AO36" s="100"/>
      <c r="AP36" s="100"/>
      <c r="AQ36" s="100"/>
      <c r="AR36" s="100"/>
      <c r="AS36" s="100"/>
      <c r="AT36" s="346" t="str">
        <f t="shared" si="9"/>
        <v/>
      </c>
      <c r="AU36" s="346" t="str">
        <f t="shared" si="10"/>
        <v/>
      </c>
      <c r="AV36" s="346" t="str">
        <f t="shared" ref="AV36:AV41" si="21">IF(ISNUMBER(AT37),AU36/AT36,"")</f>
        <v/>
      </c>
      <c r="AW36" s="100"/>
      <c r="AX36" s="100"/>
      <c r="AY36" s="100"/>
      <c r="AZ36" s="100"/>
      <c r="BA36" s="100"/>
      <c r="BB36" s="100"/>
      <c r="BC36" s="100"/>
      <c r="BD36" s="100"/>
      <c r="BE36" s="346" t="str">
        <f t="shared" si="11"/>
        <v/>
      </c>
      <c r="BF36" s="346" t="str">
        <f t="shared" si="12"/>
        <v/>
      </c>
      <c r="BG36" s="346" t="str">
        <f t="shared" ref="BG36:BG41" si="22">IF(ISNUMBER(BE37),BF36/BE36,"")</f>
        <v/>
      </c>
      <c r="BH36" s="100"/>
      <c r="BI36" s="100"/>
      <c r="BJ36" s="100"/>
      <c r="BK36" s="100"/>
      <c r="BL36" s="100"/>
      <c r="BM36" s="100"/>
      <c r="BN36" s="100"/>
      <c r="BO36" s="100"/>
      <c r="BP36" s="346" t="str">
        <f t="shared" si="13"/>
        <v/>
      </c>
      <c r="BQ36" s="346" t="str">
        <f t="shared" si="14"/>
        <v/>
      </c>
      <c r="BR36" s="346" t="str">
        <f t="shared" ref="BR36:BR41" si="23">IF(ISNUMBER(BP37),BQ36/BP36,"")</f>
        <v/>
      </c>
      <c r="BS36" s="345" t="str">
        <f t="shared" si="15"/>
        <v/>
      </c>
      <c r="BT36" s="345" t="str">
        <f t="shared" si="16"/>
        <v/>
      </c>
      <c r="BU36" s="54"/>
      <c r="BV36" s="54"/>
      <c r="BW36" s="54"/>
      <c r="BX36" s="54"/>
      <c r="BY36" s="54"/>
      <c r="BZ36" s="54"/>
      <c r="CA36" s="152" t="s">
        <v>1883</v>
      </c>
      <c r="CB36" s="152" t="s">
        <v>1884</v>
      </c>
      <c r="CC36" s="152" t="s">
        <v>1885</v>
      </c>
      <c r="CD36" s="152"/>
      <c r="CE36" s="152" t="s">
        <v>291</v>
      </c>
      <c r="CF36" s="121"/>
      <c r="CG36" s="121"/>
      <c r="CH36" s="104" t="s">
        <v>1886</v>
      </c>
      <c r="CI36" s="104" t="s">
        <v>201</v>
      </c>
      <c r="CJ36" s="104" t="s">
        <v>1887</v>
      </c>
      <c r="CK36" s="104" t="s">
        <v>1888</v>
      </c>
      <c r="CL36" s="489" t="s">
        <v>1879</v>
      </c>
      <c r="CM36" s="105" t="s">
        <v>1772</v>
      </c>
      <c r="CN36" s="104" t="s">
        <v>1775</v>
      </c>
      <c r="CO36" s="101"/>
      <c r="CP36" s="101"/>
      <c r="CQ36" s="101"/>
      <c r="CR36" s="101"/>
      <c r="CS36" s="152"/>
      <c r="CT36" s="102"/>
      <c r="CU36" s="103"/>
      <c r="CV36" s="107"/>
      <c r="CW36" s="104"/>
      <c r="CX36" s="104"/>
      <c r="CY36" s="104"/>
      <c r="CZ36" s="47"/>
      <c r="DA36" s="105"/>
      <c r="DB36" s="47"/>
      <c r="DC36" s="54"/>
      <c r="DD36" s="54"/>
      <c r="DE36" s="54"/>
      <c r="DF36" s="54"/>
      <c r="DG36" s="138"/>
      <c r="DH36" s="54"/>
      <c r="DI36" s="54"/>
      <c r="DJ36" s="47"/>
      <c r="DK36" s="47"/>
      <c r="DL36" s="47"/>
      <c r="DM36" s="47"/>
      <c r="DN36" s="47"/>
      <c r="DO36" s="105"/>
      <c r="DP36" s="47"/>
    </row>
    <row r="37" spans="1:120" ht="100.15" customHeight="1">
      <c r="A37" s="419">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36">
        <v>13</v>
      </c>
      <c r="G37" s="153" t="str">
        <f>IF(F37&lt;=0,"",IF(F37&lt;='Listas y tablas'!$B$3,"Muy Baja",IF(F37&lt;='Listas y tablas'!$B$4,"Baja",IF(F37&lt;='Listas y tablas'!$B$5,"Media",IF(F37&lt;='Listas y tablas'!$B$6,"Alta","Muy Alta")))))</f>
        <v>Baja</v>
      </c>
      <c r="H37" s="154">
        <f>IF(G37="","",IF(G37="Muy Baja",'Listas y tablas'!$C$3,IF(G37="Baja",'Listas y tablas'!$C$4,IF(G37="Media",'Listas y tablas'!$C$5,IF(G37="Alta",'Listas y tablas'!$C$6,IF(G37="Muy Alta",'Listas y tablas'!$C$7,))))))</f>
        <v>0.4</v>
      </c>
      <c r="I37" s="422" t="s">
        <v>370</v>
      </c>
      <c r="J37" s="154"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3" t="str">
        <f ca="1">IF(OR(J37='Tabla Impacto'!$C$11,J37='Tabla Impacto'!$D$11),"Leve",IF(OR(J37='Tabla Impacto'!$C$12,J37='Tabla Impacto'!$D$12),"Menor",IF(OR(J37='Tabla Impacto'!$C$13,J37='Tabla Impacto'!$D$13),"Moderado",IF(OR(J37='Tabla Impacto'!$C$14,J37='Tabla Impacto'!$D$14),"Mayor",IF(OR(J37='Tabla Impacto'!$C$15,J37='Tabla Impacto'!$D$15),"Catastrófico","")))))</f>
        <v>Menor</v>
      </c>
      <c r="L37" s="154">
        <f ca="1">IF(K37="","",IF(K37="Leve",'Listas y tablas'!$F$3,IF(K37="Menor",'Listas y tablas'!$F$4,IF(K37="Moderado",'Listas y tablas'!$F$5,IF(K37="Mayor",'Listas y tablas'!$F$6,IF(K37="Catastrófico",'Listas y tablas'!$F$7,))))))</f>
        <v>0.4</v>
      </c>
      <c r="M37" s="155" t="str">
        <f t="shared" ca="1" si="0"/>
        <v>Moderado</v>
      </c>
      <c r="N37" s="155" t="str">
        <f t="shared" si="1"/>
        <v>G</v>
      </c>
      <c r="O37" s="156">
        <f t="shared" si="17"/>
        <v>30</v>
      </c>
      <c r="P37" s="156" t="str">
        <f t="shared" si="2"/>
        <v>G30</v>
      </c>
      <c r="Q37" s="437" t="s">
        <v>1506</v>
      </c>
      <c r="R37" s="43" t="str">
        <f t="shared" si="3"/>
        <v>Probabilidad</v>
      </c>
      <c r="S37" s="394" t="s">
        <v>233</v>
      </c>
      <c r="T37" s="394" t="s">
        <v>188</v>
      </c>
      <c r="U37" s="95" t="str">
        <f t="shared" si="4"/>
        <v>30%</v>
      </c>
      <c r="V37" s="402" t="s">
        <v>189</v>
      </c>
      <c r="W37" s="402" t="s">
        <v>190</v>
      </c>
      <c r="X37" s="402" t="s">
        <v>191</v>
      </c>
      <c r="Y37" s="159" t="str">
        <f t="shared" ref="Y37:Y68" si="24">IF(A36=A37,IFERROR(IF(AND(R36="Probabilidad",R37="Probabilidad"),(AA36-(+AA36*U37)),IF(R37="Probabilidad",(H36-(+H36*U37)),IF(R37="Impacto",AA36,""))),""),IFERROR(IF(R37="Probabilidad",(H37-(+H37*U37)),IF(R37="Impacto",K37,"")),""))</f>
        <v/>
      </c>
      <c r="Z37" s="160" t="str">
        <f>IFERROR(IF(Y37="","",IF(Y37&lt;='Listas y tablas'!$L$3,"Muy Baja",IF(Y37&lt;='Listas y tablas'!$L$4,"Baja",IF(Y37&lt;='Listas y tablas'!$L$5,"Media",IF(Y37&lt;='Listas y tablas'!$L$6,"Alta","Muy Alta"))))),"")</f>
        <v/>
      </c>
      <c r="AA37" s="158" t="str">
        <f t="shared" si="6"/>
        <v/>
      </c>
      <c r="AB37" s="160" t="str">
        <f ca="1">IFERROR(IF(AC37="","",IF(AC37&lt;='Listas y tablas'!$O$3,"Leve",IF(AC37&lt;='Listas y tablas'!$O$4,"Menor",IF(AC37&lt;='Listas y tablas'!$O$5,"Moderado",IF(AC37&lt;='Listas y tablas'!$O$6,"Mayor","Catastrófico"))))),"")</f>
        <v>Menor</v>
      </c>
      <c r="AC37" s="158">
        <f t="shared" ref="AC37:AC68" ca="1" si="25">IF(A36=A37,IFERROR(IF(AND(R36="Impacto",R37="Impacto"),(AC36-(+L36*U37)),IF(R37="Impacto",($L36-(+$L36*U37)),IF(R37="Probabilidad",L37,""))),""),IFERROR(IF(R37="Impacto",(L37-(+L37*U37)),IF(R37="Probabilidad",L37,"")),""))</f>
        <v>0.4</v>
      </c>
      <c r="AD37" s="161" t="str">
        <f t="shared" ca="1" si="8"/>
        <v/>
      </c>
      <c r="AE37" s="388" t="s">
        <v>192</v>
      </c>
      <c r="AF37" s="438" t="s">
        <v>1515</v>
      </c>
      <c r="AG37" s="53"/>
      <c r="AH37" s="53"/>
      <c r="AI37" s="53"/>
      <c r="AJ37" s="162"/>
      <c r="AK37" s="162"/>
      <c r="AL37" s="115"/>
      <c r="AM37" s="115"/>
      <c r="AN37" s="115"/>
      <c r="AO37" s="115"/>
      <c r="AP37" s="115"/>
      <c r="AQ37" s="115"/>
      <c r="AR37" s="115"/>
      <c r="AS37" s="115"/>
      <c r="AT37" s="346" t="str">
        <f t="shared" si="9"/>
        <v/>
      </c>
      <c r="AU37" s="346" t="str">
        <f t="shared" si="10"/>
        <v/>
      </c>
      <c r="AV37" s="346" t="str">
        <f t="shared" si="21"/>
        <v/>
      </c>
      <c r="AW37" s="115"/>
      <c r="AX37" s="115"/>
      <c r="AY37" s="115"/>
      <c r="AZ37" s="115"/>
      <c r="BA37" s="115"/>
      <c r="BB37" s="115"/>
      <c r="BC37" s="115"/>
      <c r="BD37" s="115"/>
      <c r="BE37" s="346" t="str">
        <f t="shared" si="11"/>
        <v/>
      </c>
      <c r="BF37" s="346" t="str">
        <f t="shared" si="12"/>
        <v/>
      </c>
      <c r="BG37" s="346" t="str">
        <f t="shared" si="22"/>
        <v/>
      </c>
      <c r="BH37" s="115"/>
      <c r="BI37" s="115"/>
      <c r="BJ37" s="115"/>
      <c r="BK37" s="115"/>
      <c r="BL37" s="115"/>
      <c r="BM37" s="115"/>
      <c r="BN37" s="115"/>
      <c r="BO37" s="115"/>
      <c r="BP37" s="346" t="str">
        <f t="shared" si="13"/>
        <v/>
      </c>
      <c r="BQ37" s="346" t="str">
        <f t="shared" si="14"/>
        <v/>
      </c>
      <c r="BR37" s="346" t="str">
        <f t="shared" si="23"/>
        <v/>
      </c>
      <c r="BS37" s="345" t="str">
        <f t="shared" si="15"/>
        <v/>
      </c>
      <c r="BT37" s="345" t="str">
        <f t="shared" si="16"/>
        <v/>
      </c>
      <c r="BU37" s="54"/>
      <c r="BV37" s="54"/>
      <c r="BW37" s="54"/>
      <c r="BX37" s="54"/>
      <c r="BY37" s="54"/>
      <c r="BZ37" s="54"/>
      <c r="CA37" s="152" t="s">
        <v>1889</v>
      </c>
      <c r="CB37" s="152" t="s">
        <v>1890</v>
      </c>
      <c r="CC37" s="152" t="s">
        <v>1891</v>
      </c>
      <c r="CD37" s="152" t="s">
        <v>1891</v>
      </c>
      <c r="CE37" s="152" t="s">
        <v>291</v>
      </c>
      <c r="CF37" s="121"/>
      <c r="CG37" s="121"/>
      <c r="CH37" s="104" t="s">
        <v>1886</v>
      </c>
      <c r="CI37" s="104" t="s">
        <v>201</v>
      </c>
      <c r="CJ37" s="104" t="s">
        <v>1887</v>
      </c>
      <c r="CK37" s="104" t="s">
        <v>1888</v>
      </c>
      <c r="CL37" s="489" t="s">
        <v>1879</v>
      </c>
      <c r="CM37" s="105" t="s">
        <v>1772</v>
      </c>
      <c r="CN37" s="104" t="s">
        <v>1775</v>
      </c>
      <c r="CO37" s="101"/>
      <c r="CP37" s="101"/>
      <c r="CQ37" s="101"/>
      <c r="CR37" s="103"/>
      <c r="CS37" s="121"/>
      <c r="CT37" s="102"/>
      <c r="CU37" s="103"/>
      <c r="CV37" s="107"/>
      <c r="CW37" s="104"/>
      <c r="CX37" s="107"/>
      <c r="CY37" s="104"/>
      <c r="CZ37" s="47"/>
      <c r="DA37" s="105"/>
      <c r="DB37" s="47"/>
      <c r="DC37" s="54"/>
      <c r="DD37" s="54"/>
      <c r="DE37" s="54"/>
      <c r="DF37" s="54"/>
      <c r="DG37" s="138"/>
      <c r="DH37" s="54"/>
      <c r="DI37" s="54"/>
      <c r="DJ37" s="47"/>
      <c r="DK37" s="47"/>
      <c r="DL37" s="47"/>
      <c r="DM37" s="47"/>
      <c r="DN37" s="47"/>
      <c r="DO37" s="105"/>
      <c r="DP37" s="47"/>
    </row>
    <row r="38" spans="1:120" ht="87.75" customHeight="1">
      <c r="A38" s="419">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36">
        <v>13</v>
      </c>
      <c r="G38" s="153" t="str">
        <f>IF(F38&lt;=0,"",IF(F38&lt;='Listas y tablas'!$B$3,"Muy Baja",IF(F38&lt;='Listas y tablas'!$B$4,"Baja",IF(F38&lt;='Listas y tablas'!$B$5,"Media",IF(F38&lt;='Listas y tablas'!$B$6,"Alta","Muy Alta")))))</f>
        <v>Baja</v>
      </c>
      <c r="H38" s="154">
        <f>IF(G38="","",IF(G38="Muy Baja",'Listas y tablas'!$C$3,IF(G38="Baja",'Listas y tablas'!$C$4,IF(G38="Media",'Listas y tablas'!$C$5,IF(G38="Alta",'Listas y tablas'!$C$6,IF(G38="Muy Alta",'Listas y tablas'!$C$7,))))))</f>
        <v>0.4</v>
      </c>
      <c r="I38" s="422" t="s">
        <v>370</v>
      </c>
      <c r="J38" s="154"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3" t="str">
        <f ca="1">IF(OR(J38='Tabla Impacto'!$C$11,J38='Tabla Impacto'!$D$11),"Leve",IF(OR(J38='Tabla Impacto'!$C$12,J38='Tabla Impacto'!$D$12),"Menor",IF(OR(J38='Tabla Impacto'!$C$13,J38='Tabla Impacto'!$D$13),"Moderado",IF(OR(J38='Tabla Impacto'!$C$14,J38='Tabla Impacto'!$D$14),"Mayor",IF(OR(J38='Tabla Impacto'!$C$15,J38='Tabla Impacto'!$D$15),"Catastrófico","")))))</f>
        <v>Menor</v>
      </c>
      <c r="L38" s="154">
        <f ca="1">IF(K38="","",IF(K38="Leve",'Listas y tablas'!$F$3,IF(K38="Menor",'Listas y tablas'!$F$4,IF(K38="Moderado",'Listas y tablas'!$F$5,IF(K38="Mayor",'Listas y tablas'!$F$6,IF(K38="Catastrófico",'Listas y tablas'!$F$7,))))))</f>
        <v>0.4</v>
      </c>
      <c r="M38" s="155" t="str">
        <f t="shared" ca="1" si="0"/>
        <v>Moderado</v>
      </c>
      <c r="N38" s="155" t="str">
        <f t="shared" si="1"/>
        <v>G</v>
      </c>
      <c r="O38" s="156">
        <f t="shared" si="17"/>
        <v>31</v>
      </c>
      <c r="P38" s="156" t="str">
        <f t="shared" si="2"/>
        <v>G31</v>
      </c>
      <c r="Q38" s="399" t="s">
        <v>1507</v>
      </c>
      <c r="R38" s="43" t="str">
        <f t="shared" si="3"/>
        <v>Probabilidad</v>
      </c>
      <c r="S38" s="394" t="s">
        <v>187</v>
      </c>
      <c r="T38" s="394" t="s">
        <v>188</v>
      </c>
      <c r="U38" s="95" t="str">
        <f t="shared" si="4"/>
        <v>40%</v>
      </c>
      <c r="V38" s="402" t="s">
        <v>189</v>
      </c>
      <c r="W38" s="402" t="s">
        <v>190</v>
      </c>
      <c r="X38" s="402" t="s">
        <v>191</v>
      </c>
      <c r="Y38" s="159">
        <f t="shared" si="24"/>
        <v>0.24</v>
      </c>
      <c r="Z38" s="160" t="str">
        <f>IFERROR(IF(Y38="","",IF(Y38&lt;='Listas y tablas'!$L$3,"Muy Baja",IF(Y38&lt;='Listas y tablas'!$L$4,"Baja",IF(Y38&lt;='Listas y tablas'!$L$5,"Media",IF(Y38&lt;='Listas y tablas'!$L$6,"Alta","Muy Alta"))))),"")</f>
        <v>Baja</v>
      </c>
      <c r="AA38" s="158">
        <f t="shared" si="6"/>
        <v>0.24</v>
      </c>
      <c r="AB38" s="160" t="str">
        <f ca="1">IFERROR(IF(AC38="","",IF(AC38&lt;='Listas y tablas'!$O$3,"Leve",IF(AC38&lt;='Listas y tablas'!$O$4,"Menor",IF(AC38&lt;='Listas y tablas'!$O$5,"Moderado",IF(AC38&lt;='Listas y tablas'!$O$6,"Mayor","Catastrófico"))))),"")</f>
        <v>Menor</v>
      </c>
      <c r="AC38" s="158">
        <f t="shared" ca="1" si="25"/>
        <v>0.4</v>
      </c>
      <c r="AD38" s="161" t="str">
        <f t="shared" ca="1" si="8"/>
        <v>Moderado</v>
      </c>
      <c r="AE38" s="388" t="s">
        <v>192</v>
      </c>
      <c r="AF38" s="398" t="s">
        <v>1516</v>
      </c>
      <c r="AG38" s="53"/>
      <c r="AH38" s="53"/>
      <c r="AI38" s="423"/>
      <c r="AJ38" s="439"/>
      <c r="AK38" s="439"/>
      <c r="AL38" s="100"/>
      <c r="AM38" s="100"/>
      <c r="AN38" s="100"/>
      <c r="AO38" s="100"/>
      <c r="AP38" s="100"/>
      <c r="AQ38" s="100"/>
      <c r="AR38" s="100"/>
      <c r="AS38" s="100"/>
      <c r="AT38" s="346" t="str">
        <f t="shared" si="9"/>
        <v/>
      </c>
      <c r="AU38" s="346" t="str">
        <f t="shared" si="10"/>
        <v/>
      </c>
      <c r="AV38" s="346" t="str">
        <f t="shared" si="21"/>
        <v/>
      </c>
      <c r="AW38" s="100"/>
      <c r="AX38" s="100"/>
      <c r="AY38" s="100"/>
      <c r="AZ38" s="100"/>
      <c r="BA38" s="100"/>
      <c r="BB38" s="100"/>
      <c r="BC38" s="100"/>
      <c r="BD38" s="100"/>
      <c r="BE38" s="346" t="str">
        <f t="shared" si="11"/>
        <v/>
      </c>
      <c r="BF38" s="346" t="str">
        <f t="shared" si="12"/>
        <v/>
      </c>
      <c r="BG38" s="346" t="str">
        <f t="shared" si="22"/>
        <v/>
      </c>
      <c r="BH38" s="100"/>
      <c r="BI38" s="100"/>
      <c r="BJ38" s="100"/>
      <c r="BK38" s="100"/>
      <c r="BL38" s="100"/>
      <c r="BM38" s="100"/>
      <c r="BN38" s="100"/>
      <c r="BO38" s="100"/>
      <c r="BP38" s="346" t="str">
        <f t="shared" si="13"/>
        <v/>
      </c>
      <c r="BQ38" s="346" t="str">
        <f t="shared" si="14"/>
        <v/>
      </c>
      <c r="BR38" s="346" t="str">
        <f t="shared" si="23"/>
        <v/>
      </c>
      <c r="BS38" s="345" t="str">
        <f t="shared" si="15"/>
        <v/>
      </c>
      <c r="BT38" s="345" t="str">
        <f t="shared" si="16"/>
        <v/>
      </c>
      <c r="BU38" s="54"/>
      <c r="BV38" s="54"/>
      <c r="BW38" s="54"/>
      <c r="BX38" s="54"/>
      <c r="BY38" s="54"/>
      <c r="BZ38" s="54"/>
      <c r="CA38" s="152" t="s">
        <v>1892</v>
      </c>
      <c r="CB38" s="152" t="s">
        <v>1893</v>
      </c>
      <c r="CC38" s="152" t="s">
        <v>1891</v>
      </c>
      <c r="CD38" s="152" t="s">
        <v>1891</v>
      </c>
      <c r="CE38" s="152" t="s">
        <v>291</v>
      </c>
      <c r="CF38" s="121"/>
      <c r="CG38" s="121"/>
      <c r="CH38" s="104" t="s">
        <v>1894</v>
      </c>
      <c r="CI38" s="104" t="s">
        <v>201</v>
      </c>
      <c r="CJ38" s="104" t="s">
        <v>1887</v>
      </c>
      <c r="CK38" s="104" t="s">
        <v>1888</v>
      </c>
      <c r="CL38" s="489" t="s">
        <v>1914</v>
      </c>
      <c r="CM38" s="105" t="s">
        <v>1772</v>
      </c>
      <c r="CN38" s="104" t="s">
        <v>1775</v>
      </c>
      <c r="CO38" s="101"/>
      <c r="CP38" s="101"/>
      <c r="CQ38" s="101"/>
      <c r="CR38" s="121"/>
      <c r="CS38" s="121"/>
      <c r="CT38" s="102"/>
      <c r="CU38" s="103"/>
      <c r="CV38" s="107"/>
      <c r="CW38" s="104"/>
      <c r="CX38" s="107"/>
      <c r="CY38" s="104"/>
      <c r="CZ38" s="47"/>
      <c r="DA38" s="105"/>
      <c r="DB38" s="47"/>
      <c r="DC38" s="54"/>
      <c r="DD38" s="54"/>
      <c r="DE38" s="54"/>
      <c r="DF38" s="54"/>
      <c r="DG38" s="138"/>
      <c r="DH38" s="54"/>
      <c r="DI38" s="54"/>
      <c r="DJ38" s="47"/>
      <c r="DK38" s="47"/>
      <c r="DL38" s="47"/>
      <c r="DM38" s="47"/>
      <c r="DN38" s="47"/>
      <c r="DO38" s="105"/>
      <c r="DP38" s="47"/>
    </row>
    <row r="39" spans="1:120" ht="115.5" customHeight="1">
      <c r="A39" s="419">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3" t="str">
        <f>IF(F39&lt;=0,"",IF(F39&lt;='Listas y tablas'!$B$3,"Muy Baja",IF(F39&lt;='Listas y tablas'!$B$4,"Baja",IF(F39&lt;='Listas y tablas'!$B$5,"Media",IF(F39&lt;='Listas y tablas'!$B$6,"Alta","Muy Alta")))))</f>
        <v>Baja</v>
      </c>
      <c r="H39" s="154">
        <f>IF(G39="","",IF(G39="Muy Baja",'Listas y tablas'!$C$3,IF(G39="Baja",'Listas y tablas'!$C$4,IF(G39="Media",'Listas y tablas'!$C$5,IF(G39="Alta",'Listas y tablas'!$C$6,IF(G39="Muy Alta",'Listas y tablas'!$C$7,))))))</f>
        <v>0.4</v>
      </c>
      <c r="I39" s="422" t="s">
        <v>185</v>
      </c>
      <c r="J39" s="154"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3"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4">
        <f ca="1">IF(K39="","",IF(K39="Leve",'Listas y tablas'!$F$3,IF(K39="Menor",'Listas y tablas'!$F$4,IF(K39="Moderado",'Listas y tablas'!$F$5,IF(K39="Mayor",'Listas y tablas'!$F$6,IF(K39="Catastrófico",'Listas y tablas'!$F$7,))))))</f>
        <v>0.6</v>
      </c>
      <c r="M39" s="155" t="str">
        <f t="shared" ca="1" si="0"/>
        <v>Moderado</v>
      </c>
      <c r="N39" s="155" t="str">
        <f t="shared" si="1"/>
        <v>G</v>
      </c>
      <c r="O39" s="156">
        <f t="shared" si="17"/>
        <v>32</v>
      </c>
      <c r="P39" s="156" t="str">
        <f t="shared" si="2"/>
        <v>G32</v>
      </c>
      <c r="Q39" s="118" t="s">
        <v>1508</v>
      </c>
      <c r="R39" s="43" t="str">
        <f t="shared" si="3"/>
        <v>Impacto</v>
      </c>
      <c r="S39" s="394" t="s">
        <v>663</v>
      </c>
      <c r="T39" s="394" t="s">
        <v>188</v>
      </c>
      <c r="U39" s="95" t="str">
        <f t="shared" si="4"/>
        <v>25%</v>
      </c>
      <c r="V39" s="402" t="s">
        <v>189</v>
      </c>
      <c r="W39" s="402" t="s">
        <v>190</v>
      </c>
      <c r="X39" s="402" t="s">
        <v>191</v>
      </c>
      <c r="Y39" s="159">
        <f t="shared" si="24"/>
        <v>0.24</v>
      </c>
      <c r="Z39" s="160" t="str">
        <f>IFERROR(IF(Y39="","",IF(Y39&lt;='Listas y tablas'!$L$3,"Muy Baja",IF(Y39&lt;='Listas y tablas'!$L$4,"Baja",IF(Y39&lt;='Listas y tablas'!$L$5,"Media",IF(Y39&lt;='Listas y tablas'!$L$6,"Alta","Muy Alta"))))),"")</f>
        <v>Baja</v>
      </c>
      <c r="AA39" s="158">
        <f t="shared" si="6"/>
        <v>0.24</v>
      </c>
      <c r="AB39" s="160" t="str">
        <f ca="1">IFERROR(IF(AC39="","",IF(AC39&lt;='Listas y tablas'!$O$3,"Leve",IF(AC39&lt;='Listas y tablas'!$O$4,"Menor",IF(AC39&lt;='Listas y tablas'!$O$5,"Moderado",IF(AC39&lt;='Listas y tablas'!$O$6,"Mayor","Catastrófico"))))),"")</f>
        <v>Menor</v>
      </c>
      <c r="AC39" s="158">
        <f t="shared" ca="1" si="25"/>
        <v>0.30000000000000004</v>
      </c>
      <c r="AD39" s="161" t="str">
        <f t="shared" ca="1" si="8"/>
        <v>Moderado</v>
      </c>
      <c r="AE39" s="388" t="s">
        <v>192</v>
      </c>
      <c r="AF39" s="116" t="s">
        <v>1517</v>
      </c>
      <c r="AG39" s="369" t="s">
        <v>1518</v>
      </c>
      <c r="AH39" s="369" t="s">
        <v>1519</v>
      </c>
      <c r="AI39" s="354" t="s">
        <v>1520</v>
      </c>
      <c r="AJ39" s="400">
        <v>44743</v>
      </c>
      <c r="AK39" s="400">
        <v>44926</v>
      </c>
      <c r="AL39" s="57"/>
      <c r="AM39" s="57"/>
      <c r="AN39" s="57"/>
      <c r="AO39" s="57"/>
      <c r="AP39" s="57"/>
      <c r="AQ39" s="57"/>
      <c r="AR39" s="57"/>
      <c r="AS39" s="57"/>
      <c r="AT39" s="346" t="str">
        <f t="shared" si="9"/>
        <v/>
      </c>
      <c r="AU39" s="346" t="str">
        <f t="shared" si="10"/>
        <v/>
      </c>
      <c r="AV39" s="346" t="str">
        <f t="shared" si="21"/>
        <v/>
      </c>
      <c r="AW39" s="57"/>
      <c r="AX39" s="57"/>
      <c r="AY39" s="57"/>
      <c r="AZ39" s="57"/>
      <c r="BA39" s="57"/>
      <c r="BB39" s="57"/>
      <c r="BC39" s="57"/>
      <c r="BD39" s="57"/>
      <c r="BE39" s="346" t="str">
        <f t="shared" si="11"/>
        <v/>
      </c>
      <c r="BF39" s="346" t="str">
        <f t="shared" si="12"/>
        <v/>
      </c>
      <c r="BG39" s="346" t="str">
        <f t="shared" si="22"/>
        <v/>
      </c>
      <c r="BH39" s="57"/>
      <c r="BI39" s="57"/>
      <c r="BJ39" s="57"/>
      <c r="BK39" s="57"/>
      <c r="BL39" s="57"/>
      <c r="BM39" s="57"/>
      <c r="BN39" s="57"/>
      <c r="BO39" s="57"/>
      <c r="BP39" s="346" t="str">
        <f t="shared" si="13"/>
        <v/>
      </c>
      <c r="BQ39" s="346" t="str">
        <f t="shared" si="14"/>
        <v/>
      </c>
      <c r="BR39" s="346" t="str">
        <f t="shared" si="23"/>
        <v/>
      </c>
      <c r="BS39" s="345" t="str">
        <f t="shared" si="15"/>
        <v/>
      </c>
      <c r="BT39" s="345" t="str">
        <f t="shared" si="16"/>
        <v/>
      </c>
      <c r="BU39" s="54"/>
      <c r="BV39" s="54"/>
      <c r="BW39" s="54"/>
      <c r="BX39" s="54"/>
      <c r="BY39" s="54"/>
      <c r="BZ39" s="54"/>
      <c r="CA39" s="152" t="s">
        <v>1895</v>
      </c>
      <c r="CB39" s="152"/>
      <c r="CC39" s="152" t="s">
        <v>1896</v>
      </c>
      <c r="CD39" s="152" t="s">
        <v>1896</v>
      </c>
      <c r="CE39" s="152" t="s">
        <v>291</v>
      </c>
      <c r="CF39" s="121"/>
      <c r="CG39" s="121"/>
      <c r="CH39" s="104" t="s">
        <v>1897</v>
      </c>
      <c r="CI39" s="104" t="s">
        <v>285</v>
      </c>
      <c r="CJ39" s="196" t="s">
        <v>1898</v>
      </c>
      <c r="CK39" s="104" t="s">
        <v>285</v>
      </c>
      <c r="CL39" s="489" t="s">
        <v>1915</v>
      </c>
      <c r="CM39" s="105" t="s">
        <v>1772</v>
      </c>
      <c r="CN39" s="104" t="s">
        <v>1775</v>
      </c>
      <c r="CO39" s="101"/>
      <c r="CP39" s="101"/>
      <c r="CQ39" s="103"/>
      <c r="CR39" s="103"/>
      <c r="CS39" s="121"/>
      <c r="CT39" s="102"/>
      <c r="CU39" s="103"/>
      <c r="CV39" s="107"/>
      <c r="CW39" s="104"/>
      <c r="CX39" s="47"/>
      <c r="CY39" s="104"/>
      <c r="CZ39" s="47"/>
      <c r="DA39" s="105"/>
      <c r="DB39" s="47"/>
      <c r="DC39" s="54"/>
      <c r="DD39" s="54"/>
      <c r="DE39" s="54"/>
      <c r="DF39" s="54"/>
      <c r="DG39" s="138"/>
      <c r="DH39" s="54"/>
      <c r="DI39" s="54"/>
      <c r="DJ39" s="47"/>
      <c r="DK39" s="47"/>
      <c r="DL39" s="47"/>
      <c r="DM39" s="47"/>
      <c r="DN39" s="47"/>
      <c r="DO39" s="105"/>
      <c r="DP39" s="47"/>
    </row>
    <row r="40" spans="1:120" ht="108.75" customHeight="1">
      <c r="A40" s="419">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3" t="str">
        <f>IF(F40&lt;=0,"",IF(F40&lt;='Listas y tablas'!$B$3,"Muy Baja",IF(F40&lt;='Listas y tablas'!$B$4,"Baja",IF(F40&lt;='Listas y tablas'!$B$5,"Media",IF(F40&lt;='Listas y tablas'!$B$6,"Alta","Muy Alta")))))</f>
        <v>Baja</v>
      </c>
      <c r="H40" s="154">
        <f>IF(G40="","",IF(G40="Muy Baja",'Listas y tablas'!$C$3,IF(G40="Baja",'Listas y tablas'!$C$4,IF(G40="Media",'Listas y tablas'!$C$5,IF(G40="Alta",'Listas y tablas'!$C$6,IF(G40="Muy Alta",'Listas y tablas'!$C$7,))))))</f>
        <v>0.4</v>
      </c>
      <c r="I40" s="422" t="s">
        <v>384</v>
      </c>
      <c r="J40" s="154" t="str">
        <f ca="1">IF(NOT(ISERROR(MATCH(I40,'Tabla Impacto'!$B$221:$B$223,0))),'Tabla Impacto'!$F$223&amp;"Por favor no seleccionar los criterios de impacto(Afectación Económica o presupuestal y Pérdida Reputacional)",I40)</f>
        <v xml:space="preserve">     Entre 10 y 50 SMLMV </v>
      </c>
      <c r="K40" s="153" t="str">
        <f ca="1">IF(OR(J40='Tabla Impacto'!$C$11,J40='Tabla Impacto'!$D$11),"Leve",IF(OR(J40='Tabla Impacto'!$C$12,J40='Tabla Impacto'!$D$12),"Menor",IF(OR(J40='Tabla Impacto'!$C$13,J40='Tabla Impacto'!$D$13),"Moderado",IF(OR(J40='Tabla Impacto'!$C$14,J40='Tabla Impacto'!$D$14),"Mayor",IF(OR(J40='Tabla Impacto'!$C$15,J40='Tabla Impacto'!$D$15),"Catastrófico","")))))</f>
        <v>Menor</v>
      </c>
      <c r="L40" s="154">
        <f ca="1">IF(K40="","",IF(K40="Leve",'Listas y tablas'!$F$3,IF(K40="Menor",'Listas y tablas'!$F$4,IF(K40="Moderado",'Listas y tablas'!$F$5,IF(K40="Mayor",'Listas y tablas'!$F$6,IF(K40="Catastrófico",'Listas y tablas'!$F$7,))))))</f>
        <v>0.4</v>
      </c>
      <c r="M40" s="155" t="str">
        <f t="shared" ref="M40:M71" ca="1" si="26">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55" t="str">
        <f t="shared" ref="N40:N71" si="27">+IF(ISTEXT(D40),"G","")</f>
        <v>G</v>
      </c>
      <c r="O40" s="156">
        <f t="shared" si="17"/>
        <v>33</v>
      </c>
      <c r="P40" s="156" t="str">
        <f t="shared" ref="P40:P71" si="28">IF(ISTEXT(D40),CONCATENATE(N40,O40),"")</f>
        <v>G33</v>
      </c>
      <c r="Q40" s="399" t="s">
        <v>1509</v>
      </c>
      <c r="R40" s="43" t="str">
        <f t="shared" ref="R40:R71" si="29">IF(OR(S40="Preventivo",S40="Detectivo"),"Probabilidad",IF(S40="Correctivo","Impacto",""))</f>
        <v>Probabilidad</v>
      </c>
      <c r="S40" s="394" t="s">
        <v>187</v>
      </c>
      <c r="T40" s="394" t="s">
        <v>188</v>
      </c>
      <c r="U40" s="95" t="str">
        <f t="shared" ref="U40:U71" si="30">IF(AND(S40="Preventivo",T40="Automático"),"50%",IF(AND(S40="Preventivo",T40="Manual"),"40%",IF(AND(S40="Detectivo",T40="Automático"),"40%",IF(AND(S40="Detectivo",T40="Manual"),"30%",IF(AND(S40="Correctivo",T40="Automático"),"35%",IF(AND(S40="Correctivo",T40="Manual"),"25%",""))))))</f>
        <v>40%</v>
      </c>
      <c r="V40" s="402" t="s">
        <v>189</v>
      </c>
      <c r="W40" s="402" t="s">
        <v>190</v>
      </c>
      <c r="X40" s="402" t="s">
        <v>191</v>
      </c>
      <c r="Y40" s="159">
        <f t="shared" si="24"/>
        <v>0.24</v>
      </c>
      <c r="Z40" s="160" t="str">
        <f>IFERROR(IF(Y40="","",IF(Y40&lt;='Listas y tablas'!$L$3,"Muy Baja",IF(Y40&lt;='Listas y tablas'!$L$4,"Baja",IF(Y40&lt;='Listas y tablas'!$L$5,"Media",IF(Y40&lt;='Listas y tablas'!$L$6,"Alta","Muy Alta"))))),"")</f>
        <v>Baja</v>
      </c>
      <c r="AA40" s="158">
        <f t="shared" ref="AA40:AA71" si="31">+Y40</f>
        <v>0.24</v>
      </c>
      <c r="AB40" s="160" t="str">
        <f ca="1">IFERROR(IF(AC40="","",IF(AC40&lt;='Listas y tablas'!$O$3,"Leve",IF(AC40&lt;='Listas y tablas'!$O$4,"Menor",IF(AC40&lt;='Listas y tablas'!$O$5,"Moderado",IF(AC40&lt;='Listas y tablas'!$O$6,"Mayor","Catastrófico"))))),"")</f>
        <v>Menor</v>
      </c>
      <c r="AC40" s="158">
        <f t="shared" ca="1" si="25"/>
        <v>0.4</v>
      </c>
      <c r="AD40" s="161" t="str">
        <f t="shared" ref="AD40:AD71" ca="1" si="32">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88" t="s">
        <v>192</v>
      </c>
      <c r="AF40" s="398" t="s">
        <v>1521</v>
      </c>
      <c r="AG40" s="369" t="s">
        <v>1522</v>
      </c>
      <c r="AH40" s="369" t="s">
        <v>1523</v>
      </c>
      <c r="AI40" s="354" t="s">
        <v>1524</v>
      </c>
      <c r="AJ40" s="403">
        <v>44593</v>
      </c>
      <c r="AK40" s="403">
        <v>44895</v>
      </c>
      <c r="AL40" s="100"/>
      <c r="AM40" s="100"/>
      <c r="AN40" s="100"/>
      <c r="AO40" s="100"/>
      <c r="AP40" s="100"/>
      <c r="AQ40" s="100"/>
      <c r="AR40" s="100"/>
      <c r="AS40" s="100"/>
      <c r="AT40" s="346" t="str">
        <f t="shared" ref="AT40:AT71" si="33">IF((AL40+AN40+AP40+AR40)&gt;0,AL40+AN40+AP40+AR40,"")</f>
        <v/>
      </c>
      <c r="AU40" s="346" t="str">
        <f t="shared" ref="AU40:AU71" si="34">IF((AM40+AO40+AQ40+AS40)&gt;0,AM40+AO40+AQ40+AS40,"")</f>
        <v/>
      </c>
      <c r="AV40" s="346" t="str">
        <f t="shared" si="21"/>
        <v/>
      </c>
      <c r="AW40" s="100"/>
      <c r="AX40" s="100"/>
      <c r="AY40" s="100"/>
      <c r="AZ40" s="100"/>
      <c r="BA40" s="100"/>
      <c r="BB40" s="100"/>
      <c r="BC40" s="100"/>
      <c r="BD40" s="100"/>
      <c r="BE40" s="346" t="str">
        <f t="shared" ref="BE40:BE71" si="35">IF((AW40+AY40+BA40+BC40)&gt;0,AW40+AY40+BA40+BC40,"")</f>
        <v/>
      </c>
      <c r="BF40" s="346" t="str">
        <f t="shared" ref="BF40:BF71" si="36">IF((AX40+AZ40+BB40+BD40)&gt;0,AX40+AZ40+BB40+BD40,"")</f>
        <v/>
      </c>
      <c r="BG40" s="346" t="str">
        <f t="shared" si="22"/>
        <v/>
      </c>
      <c r="BH40" s="100"/>
      <c r="BI40" s="100"/>
      <c r="BJ40" s="100"/>
      <c r="BK40" s="100"/>
      <c r="BL40" s="100"/>
      <c r="BM40" s="100"/>
      <c r="BN40" s="100"/>
      <c r="BO40" s="100"/>
      <c r="BP40" s="346" t="str">
        <f t="shared" ref="BP40:BP71" si="37">IF((BH40+BJ40+BL40+BN40)&gt;0,BH40+BJ40+BL40+BN40,"")</f>
        <v/>
      </c>
      <c r="BQ40" s="346" t="str">
        <f t="shared" ref="BQ40:BQ71" si="38">IF((BI40+BK40+BM40+BO40)&gt;0,BI40+BK40+BM40+BO40,"")</f>
        <v/>
      </c>
      <c r="BR40" s="346" t="str">
        <f t="shared" si="23"/>
        <v/>
      </c>
      <c r="BS40" s="345" t="str">
        <f t="shared" ref="BS40:BS71" si="39">IF(ISNUMBER(AT40+BE40+BP40),AT40+BE40+BP40,"")</f>
        <v/>
      </c>
      <c r="BT40" s="345" t="str">
        <f t="shared" ref="BT40:BT71" si="40">IF(ISNUMBER(AU40+BF40+BQ40),AU40+BF40+BQ40,"")</f>
        <v/>
      </c>
      <c r="BU40" s="54"/>
      <c r="BV40" s="54"/>
      <c r="BW40" s="54"/>
      <c r="BX40" s="54"/>
      <c r="BY40" s="54"/>
      <c r="BZ40" s="54"/>
      <c r="CA40" s="152" t="s">
        <v>1899</v>
      </c>
      <c r="CB40" s="152" t="s">
        <v>1900</v>
      </c>
      <c r="CC40" s="152" t="s">
        <v>1901</v>
      </c>
      <c r="CD40" s="152" t="s">
        <v>283</v>
      </c>
      <c r="CE40" s="152" t="s">
        <v>291</v>
      </c>
      <c r="CF40" s="121"/>
      <c r="CG40" s="121"/>
      <c r="CH40" s="196"/>
      <c r="CI40" s="104"/>
      <c r="CJ40" s="196"/>
      <c r="CK40" s="104"/>
      <c r="CL40" s="489" t="s">
        <v>1880</v>
      </c>
      <c r="CM40" s="105" t="s">
        <v>1772</v>
      </c>
      <c r="CN40" s="104" t="s">
        <v>1775</v>
      </c>
      <c r="CO40" s="101"/>
      <c r="CP40" s="101"/>
      <c r="CQ40" s="101"/>
      <c r="CR40" s="101"/>
      <c r="CS40" s="152"/>
      <c r="CT40" s="102"/>
      <c r="CU40" s="103"/>
      <c r="CV40" s="107"/>
      <c r="CW40" s="104"/>
      <c r="CX40" s="107"/>
      <c r="CY40" s="104"/>
      <c r="CZ40" s="47"/>
      <c r="DA40" s="105"/>
      <c r="DB40" s="47"/>
      <c r="DC40" s="54"/>
      <c r="DD40" s="54"/>
      <c r="DE40" s="54"/>
      <c r="DF40" s="54"/>
      <c r="DG40" s="138"/>
      <c r="DH40" s="54"/>
      <c r="DI40" s="54"/>
      <c r="DJ40" s="47"/>
      <c r="DK40" s="47"/>
      <c r="DL40" s="47"/>
      <c r="DM40" s="47"/>
      <c r="DN40" s="47"/>
      <c r="DO40" s="105"/>
      <c r="DP40" s="47"/>
    </row>
    <row r="41" spans="1:120" ht="108" customHeight="1">
      <c r="A41" s="419">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3" t="str">
        <f>IF(F41&lt;=0,"",IF(F41&lt;='Listas y tablas'!$B$3,"Muy Baja",IF(F41&lt;='Listas y tablas'!$B$4,"Baja",IF(F41&lt;='Listas y tablas'!$B$5,"Media",IF(F41&lt;='Listas y tablas'!$B$6,"Alta","Muy Alta")))))</f>
        <v>Baja</v>
      </c>
      <c r="H41" s="154">
        <f>IF(G41="","",IF(G41="Muy Baja",'Listas y tablas'!$C$3,IF(G41="Baja",'Listas y tablas'!$C$4,IF(G41="Media",'Listas y tablas'!$C$5,IF(G41="Alta",'Listas y tablas'!$C$6,IF(G41="Muy Alta",'Listas y tablas'!$C$7,))))))</f>
        <v>0.4</v>
      </c>
      <c r="I41" s="422" t="s">
        <v>384</v>
      </c>
      <c r="J41" s="154" t="str">
        <f ca="1">IF(NOT(ISERROR(MATCH(I41,'Tabla Impacto'!$B$221:$B$223,0))),'Tabla Impacto'!$F$223&amp;"Por favor no seleccionar los criterios de impacto(Afectación Económica o presupuestal y Pérdida Reputacional)",I41)</f>
        <v xml:space="preserve">     Entre 10 y 50 SMLMV </v>
      </c>
      <c r="K41" s="153" t="str">
        <f ca="1">IF(OR(J41='Tabla Impacto'!$C$11,J41='Tabla Impacto'!$D$11),"Leve",IF(OR(J41='Tabla Impacto'!$C$12,J41='Tabla Impacto'!$D$12),"Menor",IF(OR(J41='Tabla Impacto'!$C$13,J41='Tabla Impacto'!$D$13),"Moderado",IF(OR(J41='Tabla Impacto'!$C$14,J41='Tabla Impacto'!$D$14),"Mayor",IF(OR(J41='Tabla Impacto'!$C$15,J41='Tabla Impacto'!$D$15),"Catastrófico","")))))</f>
        <v>Menor</v>
      </c>
      <c r="L41" s="154">
        <f ca="1">IF(K41="","",IF(K41="Leve",'Listas y tablas'!$F$3,IF(K41="Menor",'Listas y tablas'!$F$4,IF(K41="Moderado",'Listas y tablas'!$F$5,IF(K41="Mayor",'Listas y tablas'!$F$6,IF(K41="Catastrófico",'Listas y tablas'!$F$7,))))))</f>
        <v>0.4</v>
      </c>
      <c r="M41" s="155" t="str">
        <f t="shared" ca="1" si="26"/>
        <v>Moderado</v>
      </c>
      <c r="N41" s="155" t="str">
        <f t="shared" si="27"/>
        <v>G</v>
      </c>
      <c r="O41" s="156">
        <f t="shared" ref="O41:O72" si="41">IF(ISTEXT(D41),1+O40,"")</f>
        <v>34</v>
      </c>
      <c r="P41" s="156" t="str">
        <f t="shared" si="28"/>
        <v>G34</v>
      </c>
      <c r="Q41" s="399" t="s">
        <v>1510</v>
      </c>
      <c r="R41" s="43" t="str">
        <f t="shared" si="29"/>
        <v>Probabilidad</v>
      </c>
      <c r="S41" s="394" t="s">
        <v>187</v>
      </c>
      <c r="T41" s="394" t="s">
        <v>188</v>
      </c>
      <c r="U41" s="95" t="str">
        <f t="shared" si="30"/>
        <v>40%</v>
      </c>
      <c r="V41" s="402" t="s">
        <v>189</v>
      </c>
      <c r="W41" s="402" t="s">
        <v>190</v>
      </c>
      <c r="X41" s="402" t="s">
        <v>191</v>
      </c>
      <c r="Y41" s="159">
        <f t="shared" si="24"/>
        <v>0.14399999999999999</v>
      </c>
      <c r="Z41" s="160" t="str">
        <f>IFERROR(IF(Y41="","",IF(Y41&lt;='Listas y tablas'!$L$3,"Muy Baja",IF(Y41&lt;='Listas y tablas'!$L$4,"Baja",IF(Y41&lt;='Listas y tablas'!$L$5,"Media",IF(Y41&lt;='Listas y tablas'!$L$6,"Alta","Muy Alta"))))),"")</f>
        <v>Muy Baja</v>
      </c>
      <c r="AA41" s="158">
        <f t="shared" si="31"/>
        <v>0.14399999999999999</v>
      </c>
      <c r="AB41" s="160" t="str">
        <f ca="1">IFERROR(IF(AC41="","",IF(AC41&lt;='Listas y tablas'!$O$3,"Leve",IF(AC41&lt;='Listas y tablas'!$O$4,"Menor",IF(AC41&lt;='Listas y tablas'!$O$5,"Moderado",IF(AC41&lt;='Listas y tablas'!$O$6,"Mayor","Catastrófico"))))),"")</f>
        <v>Menor</v>
      </c>
      <c r="AC41" s="158">
        <f t="shared" ca="1" si="25"/>
        <v>0.4</v>
      </c>
      <c r="AD41" s="161" t="str">
        <f t="shared" ca="1" si="32"/>
        <v>Bajo</v>
      </c>
      <c r="AE41" s="388" t="s">
        <v>192</v>
      </c>
      <c r="AF41" s="398" t="s">
        <v>1525</v>
      </c>
      <c r="AG41" s="369" t="s">
        <v>1526</v>
      </c>
      <c r="AH41" s="369" t="s">
        <v>1527</v>
      </c>
      <c r="AI41" s="354" t="s">
        <v>1524</v>
      </c>
      <c r="AJ41" s="403">
        <v>44593</v>
      </c>
      <c r="AK41" s="403">
        <v>44895</v>
      </c>
      <c r="AL41" s="100"/>
      <c r="AM41" s="100"/>
      <c r="AN41" s="100"/>
      <c r="AO41" s="100"/>
      <c r="AP41" s="100"/>
      <c r="AQ41" s="100"/>
      <c r="AR41" s="100"/>
      <c r="AS41" s="100"/>
      <c r="AT41" s="346" t="str">
        <f t="shared" si="33"/>
        <v/>
      </c>
      <c r="AU41" s="346" t="str">
        <f t="shared" si="34"/>
        <v/>
      </c>
      <c r="AV41" s="346" t="str">
        <f t="shared" si="21"/>
        <v/>
      </c>
      <c r="AW41" s="100"/>
      <c r="AX41" s="100"/>
      <c r="AY41" s="100"/>
      <c r="AZ41" s="100"/>
      <c r="BA41" s="100"/>
      <c r="BB41" s="100"/>
      <c r="BC41" s="100"/>
      <c r="BD41" s="100"/>
      <c r="BE41" s="346" t="str">
        <f t="shared" si="35"/>
        <v/>
      </c>
      <c r="BF41" s="346" t="str">
        <f t="shared" si="36"/>
        <v/>
      </c>
      <c r="BG41" s="346" t="str">
        <f t="shared" si="22"/>
        <v/>
      </c>
      <c r="BH41" s="100"/>
      <c r="BI41" s="100"/>
      <c r="BJ41" s="100"/>
      <c r="BK41" s="100"/>
      <c r="BL41" s="100"/>
      <c r="BM41" s="100"/>
      <c r="BN41" s="100"/>
      <c r="BO41" s="100"/>
      <c r="BP41" s="346" t="str">
        <f t="shared" si="37"/>
        <v/>
      </c>
      <c r="BQ41" s="346" t="str">
        <f t="shared" si="38"/>
        <v/>
      </c>
      <c r="BR41" s="346" t="str">
        <f t="shared" si="23"/>
        <v/>
      </c>
      <c r="BS41" s="345" t="str">
        <f t="shared" si="39"/>
        <v/>
      </c>
      <c r="BT41" s="345" t="str">
        <f t="shared" si="40"/>
        <v/>
      </c>
      <c r="BU41" s="54"/>
      <c r="BV41" s="54"/>
      <c r="BW41" s="54"/>
      <c r="BX41" s="54"/>
      <c r="BY41" s="54"/>
      <c r="BZ41" s="54"/>
      <c r="CA41" s="152" t="s">
        <v>1902</v>
      </c>
      <c r="CB41" s="121" t="s">
        <v>1903</v>
      </c>
      <c r="CC41" s="152" t="s">
        <v>1904</v>
      </c>
      <c r="CD41" s="152"/>
      <c r="CE41" s="152" t="s">
        <v>291</v>
      </c>
      <c r="CF41" s="121"/>
      <c r="CG41" s="121"/>
      <c r="CH41" s="196"/>
      <c r="CI41" s="104"/>
      <c r="CJ41" s="196"/>
      <c r="CK41" s="104"/>
      <c r="CL41" s="489" t="s">
        <v>1916</v>
      </c>
      <c r="CM41" s="105" t="s">
        <v>1772</v>
      </c>
      <c r="CN41" s="104" t="s">
        <v>1775</v>
      </c>
      <c r="CO41" s="101"/>
      <c r="CP41" s="102"/>
      <c r="CQ41" s="101"/>
      <c r="CR41" s="101"/>
      <c r="CS41" s="152"/>
      <c r="CT41" s="102"/>
      <c r="CU41" s="103"/>
      <c r="CV41" s="107"/>
      <c r="CW41" s="104"/>
      <c r="CX41" s="107"/>
      <c r="CY41" s="104"/>
      <c r="CZ41" s="47"/>
      <c r="DA41" s="105"/>
      <c r="DB41" s="47"/>
      <c r="DC41" s="54"/>
      <c r="DD41" s="54"/>
      <c r="DE41" s="54"/>
      <c r="DF41" s="54"/>
      <c r="DG41" s="138"/>
      <c r="DH41" s="54"/>
      <c r="DI41" s="54"/>
      <c r="DJ41" s="47"/>
      <c r="DK41" s="47"/>
      <c r="DL41" s="47"/>
      <c r="DM41" s="47"/>
      <c r="DN41" s="47"/>
      <c r="DO41" s="105"/>
      <c r="DP41" s="47"/>
    </row>
    <row r="42" spans="1:120" ht="123" customHeight="1">
      <c r="A42" s="419">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3" t="str">
        <f>IF(F42&lt;=0,"",IF(F42&lt;='Listas y tablas'!$B$3,"Muy Baja",IF(F42&lt;='Listas y tablas'!$B$4,"Baja",IF(F42&lt;='Listas y tablas'!$B$5,"Media",IF(F42&lt;='Listas y tablas'!$B$6,"Alta","Muy Alta")))))</f>
        <v>Media</v>
      </c>
      <c r="H42" s="154">
        <f>IF(G42="","",IF(G42="Muy Baja",'Listas y tablas'!$C$3,IF(G42="Baja",'Listas y tablas'!$C$4,IF(G42="Media",'Listas y tablas'!$C$5,IF(G42="Alta",'Listas y tablas'!$C$6,IF(G42="Muy Alta",'Listas y tablas'!$C$7,))))))</f>
        <v>0.6</v>
      </c>
      <c r="I42" s="422" t="s">
        <v>332</v>
      </c>
      <c r="J42" s="154" t="str">
        <f ca="1">IF(NOT(ISERROR(MATCH(I42,'Tabla Impacto'!$B$221:$B$223,0))),'Tabla Impacto'!$F$223&amp;"Por favor no seleccionar los criterios de impacto(Afectación Económica o presupuestal y Pérdida Reputacional)",I42)</f>
        <v xml:space="preserve">     Entre 50 y 100 SMLMV </v>
      </c>
      <c r="K42" s="153"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4">
        <f ca="1">IF(K42="","",IF(K42="Leve",'Listas y tablas'!$F$3,IF(K42="Menor",'Listas y tablas'!$F$4,IF(K42="Moderado",'Listas y tablas'!$F$5,IF(K42="Mayor",'Listas y tablas'!$F$6,IF(K42="Catastrófico",'Listas y tablas'!$F$7,))))))</f>
        <v>0.6</v>
      </c>
      <c r="M42" s="155" t="str">
        <f t="shared" ca="1" si="26"/>
        <v>Moderado</v>
      </c>
      <c r="N42" s="155" t="str">
        <f t="shared" si="27"/>
        <v>G</v>
      </c>
      <c r="O42" s="156">
        <f t="shared" si="41"/>
        <v>35</v>
      </c>
      <c r="P42" s="156" t="str">
        <f t="shared" si="28"/>
        <v>G35</v>
      </c>
      <c r="Q42" s="397" t="s">
        <v>1511</v>
      </c>
      <c r="R42" s="156" t="str">
        <f t="shared" si="29"/>
        <v>Probabilidad</v>
      </c>
      <c r="S42" s="394" t="s">
        <v>187</v>
      </c>
      <c r="T42" s="394" t="s">
        <v>188</v>
      </c>
      <c r="U42" s="95" t="str">
        <f t="shared" si="30"/>
        <v>40%</v>
      </c>
      <c r="V42" s="402" t="s">
        <v>189</v>
      </c>
      <c r="W42" s="402" t="s">
        <v>227</v>
      </c>
      <c r="X42" s="402" t="s">
        <v>191</v>
      </c>
      <c r="Y42" s="159">
        <f t="shared" si="24"/>
        <v>0.36</v>
      </c>
      <c r="Z42" s="160" t="str">
        <f>IFERROR(IF(Y42="","",IF(Y42&lt;='Listas y tablas'!$L$3,"Muy Baja",IF(Y42&lt;='Listas y tablas'!$L$4,"Baja",IF(Y42&lt;='Listas y tablas'!$L$5,"Media",IF(Y42&lt;='Listas y tablas'!$L$6,"Alta","Muy Alta"))))),"")</f>
        <v>Baja</v>
      </c>
      <c r="AA42" s="158">
        <f t="shared" si="31"/>
        <v>0.36</v>
      </c>
      <c r="AB42" s="160" t="str">
        <f ca="1">IFERROR(IF(AC42="","",IF(AC42&lt;='Listas y tablas'!$O$3,"Leve",IF(AC42&lt;='Listas y tablas'!$O$4,"Menor",IF(AC42&lt;='Listas y tablas'!$O$5,"Moderado",IF(AC42&lt;='Listas y tablas'!$O$6,"Mayor","Catastrófico"))))),"")</f>
        <v>Moderado</v>
      </c>
      <c r="AC42" s="158">
        <f t="shared" ca="1" si="25"/>
        <v>0.6</v>
      </c>
      <c r="AD42" s="161" t="str">
        <f t="shared" ca="1" si="32"/>
        <v>Moderado</v>
      </c>
      <c r="AE42" s="388" t="s">
        <v>217</v>
      </c>
      <c r="AF42" s="399" t="s">
        <v>1528</v>
      </c>
      <c r="AG42" s="404" t="s">
        <v>1529</v>
      </c>
      <c r="AH42" s="354" t="s">
        <v>1530</v>
      </c>
      <c r="AI42" s="354" t="s">
        <v>1524</v>
      </c>
      <c r="AJ42" s="403">
        <v>44348</v>
      </c>
      <c r="AK42" s="403">
        <v>44895</v>
      </c>
      <c r="AL42" s="100"/>
      <c r="AM42" s="100"/>
      <c r="AN42" s="100"/>
      <c r="AO42" s="100"/>
      <c r="AP42" s="100"/>
      <c r="AQ42" s="100"/>
      <c r="AR42" s="100"/>
      <c r="AS42" s="100"/>
      <c r="AT42" s="346" t="str">
        <f t="shared" si="33"/>
        <v/>
      </c>
      <c r="AU42" s="346" t="str">
        <f t="shared" si="34"/>
        <v/>
      </c>
      <c r="AV42" s="346" t="str">
        <f>IF(ISNUMBER(AT44),AU42/AT42,"")</f>
        <v/>
      </c>
      <c r="AW42" s="100"/>
      <c r="AX42" s="100"/>
      <c r="AY42" s="100"/>
      <c r="AZ42" s="100"/>
      <c r="BA42" s="100"/>
      <c r="BB42" s="100"/>
      <c r="BC42" s="100"/>
      <c r="BD42" s="100"/>
      <c r="BE42" s="346" t="str">
        <f t="shared" si="35"/>
        <v/>
      </c>
      <c r="BF42" s="346" t="str">
        <f t="shared" si="36"/>
        <v/>
      </c>
      <c r="BG42" s="346" t="str">
        <f>IF(ISNUMBER(BE44),BF42/BE42,"")</f>
        <v/>
      </c>
      <c r="BH42" s="100"/>
      <c r="BI42" s="100"/>
      <c r="BJ42" s="100"/>
      <c r="BK42" s="100"/>
      <c r="BL42" s="100"/>
      <c r="BM42" s="100"/>
      <c r="BN42" s="100"/>
      <c r="BO42" s="100"/>
      <c r="BP42" s="346" t="str">
        <f t="shared" si="37"/>
        <v/>
      </c>
      <c r="BQ42" s="346" t="str">
        <f t="shared" si="38"/>
        <v/>
      </c>
      <c r="BR42" s="346" t="str">
        <f>IF(ISNUMBER(BP44),BQ42/BP42,"")</f>
        <v/>
      </c>
      <c r="BS42" s="345" t="str">
        <f t="shared" si="39"/>
        <v/>
      </c>
      <c r="BT42" s="345" t="str">
        <f t="shared" si="40"/>
        <v/>
      </c>
      <c r="BU42" s="54"/>
      <c r="BV42" s="54"/>
      <c r="BW42" s="54"/>
      <c r="BX42" s="54"/>
      <c r="BY42" s="54"/>
      <c r="BZ42" s="54"/>
      <c r="CA42" s="152" t="s">
        <v>1905</v>
      </c>
      <c r="CB42" s="121" t="s">
        <v>283</v>
      </c>
      <c r="CC42" s="152" t="s">
        <v>1906</v>
      </c>
      <c r="CD42" s="121" t="s">
        <v>1907</v>
      </c>
      <c r="CE42" s="152" t="s">
        <v>291</v>
      </c>
      <c r="CF42" s="121"/>
      <c r="CG42" s="121"/>
      <c r="CH42" s="196"/>
      <c r="CI42" s="104"/>
      <c r="CJ42" s="196"/>
      <c r="CK42" s="104"/>
      <c r="CL42" s="489" t="s">
        <v>1882</v>
      </c>
      <c r="CM42" s="105" t="s">
        <v>1772</v>
      </c>
      <c r="CN42" s="104" t="s">
        <v>1775</v>
      </c>
      <c r="CO42" s="101"/>
      <c r="CP42" s="102"/>
      <c r="CQ42" s="103"/>
      <c r="CR42" s="103"/>
      <c r="CS42" s="121"/>
      <c r="CT42" s="102"/>
      <c r="CU42" s="103"/>
      <c r="CV42" s="107"/>
      <c r="CW42" s="104"/>
      <c r="CX42" s="107"/>
      <c r="CY42" s="104"/>
      <c r="CZ42" s="47"/>
      <c r="DA42" s="105"/>
      <c r="DB42" s="47"/>
      <c r="DC42" s="54"/>
      <c r="DD42" s="54"/>
      <c r="DE42" s="54"/>
      <c r="DF42" s="54"/>
      <c r="DG42" s="138"/>
      <c r="DH42" s="54"/>
      <c r="DI42" s="54"/>
      <c r="DJ42" s="47"/>
      <c r="DK42" s="47"/>
      <c r="DL42" s="47"/>
      <c r="DM42" s="47"/>
      <c r="DN42" s="47"/>
      <c r="DO42" s="105"/>
      <c r="DP42" s="47"/>
    </row>
    <row r="43" spans="1:120" s="396" customFormat="1" ht="115.5" customHeight="1">
      <c r="A43" s="419">
        <v>24</v>
      </c>
      <c r="B43" s="88" t="str">
        <f>IFERROR(VLOOKUP($A43,Riesgos!$A$7:$H$107,2,FALSE),"")</f>
        <v>Fortalecimiento del SIG</v>
      </c>
      <c r="C43" s="181" t="str">
        <f>IFERROR(VLOOKUP($A43,Riesgos!$A$7:$H$107,7,FALSE),"")</f>
        <v>Desconocimiento de la hoja de datos de seguridad y ficha técnica del producto químico</v>
      </c>
      <c r="D43" s="181"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3" t="str">
        <f>IF(F43&lt;=0,"",IF(F43&lt;='Listas y tablas'!$B$3,"Muy Baja",IF(F43&lt;='Listas y tablas'!$B$4,"Baja",IF(F43&lt;='Listas y tablas'!$B$5,"Media",IF(F43&lt;='Listas y tablas'!$B$6,"Alta","Muy Alta")))))</f>
        <v>Media</v>
      </c>
      <c r="H43" s="154">
        <f>IF(G43="","",IF(G43="Muy Baja",'Listas y tablas'!$C$3,IF(G43="Baja",'Listas y tablas'!$C$4,IF(G43="Media",'Listas y tablas'!$C$5,IF(G43="Alta",'Listas y tablas'!$C$6,IF(G43="Muy Alta",'Listas y tablas'!$C$7,))))))</f>
        <v>0.6</v>
      </c>
      <c r="I43" s="422" t="s">
        <v>332</v>
      </c>
      <c r="J43" s="154" t="str">
        <f ca="1">IF(NOT(ISERROR(MATCH(I43,'Tabla Impacto'!$B$221:$B$223,0))),'Tabla Impacto'!$F$223&amp;"Por favor no seleccionar los criterios de impacto(Afectación Económica o presupuestal y Pérdida Reputacional)",I43)</f>
        <v xml:space="preserve">     Entre 50 y 100 SMLMV </v>
      </c>
      <c r="K43" s="153"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4">
        <f ca="1">IF(K43="","",IF(K43="Leve",'Listas y tablas'!$F$3,IF(K43="Menor",'Listas y tablas'!$F$4,IF(K43="Moderado",'Listas y tablas'!$F$5,IF(K43="Mayor",'Listas y tablas'!$F$6,IF(K43="Catastrófico",'Listas y tablas'!$F$7,))))))</f>
        <v>0.6</v>
      </c>
      <c r="M43" s="155" t="str">
        <f t="shared" ca="1" si="26"/>
        <v>Moderado</v>
      </c>
      <c r="N43" s="155" t="str">
        <f t="shared" si="27"/>
        <v>G</v>
      </c>
      <c r="O43" s="156">
        <f t="shared" si="41"/>
        <v>36</v>
      </c>
      <c r="P43" s="156" t="str">
        <f t="shared" si="28"/>
        <v>G36</v>
      </c>
      <c r="Q43" s="397" t="s">
        <v>1512</v>
      </c>
      <c r="R43" s="156" t="str">
        <f t="shared" si="29"/>
        <v>Probabilidad</v>
      </c>
      <c r="S43" s="394" t="s">
        <v>187</v>
      </c>
      <c r="T43" s="394" t="s">
        <v>188</v>
      </c>
      <c r="U43" s="158" t="str">
        <f t="shared" si="30"/>
        <v>40%</v>
      </c>
      <c r="V43" s="402" t="s">
        <v>242</v>
      </c>
      <c r="W43" s="402" t="s">
        <v>190</v>
      </c>
      <c r="X43" s="402" t="s">
        <v>191</v>
      </c>
      <c r="Y43" s="159">
        <f t="shared" si="24"/>
        <v>0.216</v>
      </c>
      <c r="Z43" s="160" t="str">
        <f>IFERROR(IF(Y43="","",IF(Y43&lt;='Listas y tablas'!$L$3,"Muy Baja",IF(Y43&lt;='Listas y tablas'!$L$4,"Baja",IF(Y43&lt;='Listas y tablas'!$L$5,"Media",IF(Y43&lt;='Listas y tablas'!$L$6,"Alta","Muy Alta"))))),"")</f>
        <v>Baja</v>
      </c>
      <c r="AA43" s="158">
        <f t="shared" si="31"/>
        <v>0.216</v>
      </c>
      <c r="AB43" s="160" t="str">
        <f ca="1">IFERROR(IF(AC43="","",IF(AC43&lt;='Listas y tablas'!$O$3,"Leve",IF(AC43&lt;='Listas y tablas'!$O$4,"Menor",IF(AC43&lt;='Listas y tablas'!$O$5,"Moderado",IF(AC43&lt;='Listas y tablas'!$O$6,"Mayor","Catastrófico"))))),"")</f>
        <v>Moderado</v>
      </c>
      <c r="AC43" s="158">
        <f t="shared" ca="1" si="25"/>
        <v>0.6</v>
      </c>
      <c r="AD43" s="161" t="str">
        <f t="shared" ca="1" si="32"/>
        <v>Moderado</v>
      </c>
      <c r="AE43" s="388" t="s">
        <v>217</v>
      </c>
      <c r="AF43" s="399" t="s">
        <v>1531</v>
      </c>
      <c r="AG43" s="404" t="s">
        <v>1532</v>
      </c>
      <c r="AH43" s="354" t="s">
        <v>1533</v>
      </c>
      <c r="AI43" s="354" t="s">
        <v>1524</v>
      </c>
      <c r="AJ43" s="403">
        <v>44593</v>
      </c>
      <c r="AK43" s="403">
        <v>44895</v>
      </c>
      <c r="AL43" s="100"/>
      <c r="AM43" s="100"/>
      <c r="AN43" s="100"/>
      <c r="AO43" s="100"/>
      <c r="AP43" s="100"/>
      <c r="AQ43" s="100"/>
      <c r="AR43" s="100"/>
      <c r="AS43" s="100"/>
      <c r="AT43" s="346" t="str">
        <f t="shared" si="33"/>
        <v/>
      </c>
      <c r="AU43" s="346" t="str">
        <f t="shared" si="34"/>
        <v/>
      </c>
      <c r="AV43" s="346" t="str">
        <f>IF(ISNUMBER(AT45),AU43/AT43,"")</f>
        <v/>
      </c>
      <c r="AW43" s="100"/>
      <c r="AX43" s="100"/>
      <c r="AY43" s="100"/>
      <c r="AZ43" s="100"/>
      <c r="BA43" s="100"/>
      <c r="BB43" s="100"/>
      <c r="BC43" s="100"/>
      <c r="BD43" s="100"/>
      <c r="BE43" s="346" t="str">
        <f t="shared" si="35"/>
        <v/>
      </c>
      <c r="BF43" s="346" t="str">
        <f t="shared" si="36"/>
        <v/>
      </c>
      <c r="BG43" s="346" t="str">
        <f>IF(ISNUMBER(BE45),BF43/BE43,"")</f>
        <v/>
      </c>
      <c r="BH43" s="100"/>
      <c r="BI43" s="100"/>
      <c r="BJ43" s="100"/>
      <c r="BK43" s="100"/>
      <c r="BL43" s="100"/>
      <c r="BM43" s="100"/>
      <c r="BN43" s="100"/>
      <c r="BO43" s="100"/>
      <c r="BP43" s="346" t="str">
        <f t="shared" si="37"/>
        <v/>
      </c>
      <c r="BQ43" s="346" t="str">
        <f t="shared" si="38"/>
        <v/>
      </c>
      <c r="BR43" s="346" t="str">
        <f>IF(ISNUMBER(BP45),BQ43/BP43,"")</f>
        <v/>
      </c>
      <c r="BS43" s="345" t="str">
        <f t="shared" si="39"/>
        <v/>
      </c>
      <c r="BT43" s="345" t="str">
        <f t="shared" si="40"/>
        <v/>
      </c>
      <c r="BU43" s="138"/>
      <c r="BV43" s="138"/>
      <c r="BW43" s="138"/>
      <c r="BX43" s="138"/>
      <c r="BY43" s="138"/>
      <c r="BZ43" s="138"/>
      <c r="CA43" s="152" t="s">
        <v>1905</v>
      </c>
      <c r="CB43" s="121" t="s">
        <v>283</v>
      </c>
      <c r="CC43" s="152" t="s">
        <v>1908</v>
      </c>
      <c r="CD43" s="121" t="s">
        <v>1909</v>
      </c>
      <c r="CE43" s="152" t="s">
        <v>291</v>
      </c>
      <c r="CF43" s="121"/>
      <c r="CG43" s="121"/>
      <c r="CH43" s="196"/>
      <c r="CI43" s="104"/>
      <c r="CJ43" s="196"/>
      <c r="CK43" s="104"/>
      <c r="CL43" s="489" t="s">
        <v>1917</v>
      </c>
      <c r="CM43" s="105" t="s">
        <v>1836</v>
      </c>
      <c r="CN43" s="104" t="s">
        <v>1775</v>
      </c>
      <c r="CO43" s="152"/>
      <c r="CP43" s="121"/>
      <c r="CQ43" s="121"/>
      <c r="CR43" s="121"/>
      <c r="CS43" s="121"/>
      <c r="CT43" s="121"/>
      <c r="CU43" s="121"/>
      <c r="CV43" s="196"/>
      <c r="CW43" s="104"/>
      <c r="CX43" s="196"/>
      <c r="CY43" s="104"/>
      <c r="CZ43" s="196"/>
      <c r="DA43" s="105"/>
      <c r="DB43" s="196"/>
      <c r="DC43" s="138"/>
      <c r="DD43" s="138"/>
      <c r="DE43" s="138"/>
      <c r="DF43" s="138"/>
      <c r="DG43" s="138"/>
      <c r="DH43" s="138"/>
      <c r="DI43" s="138"/>
      <c r="DJ43" s="196"/>
      <c r="DK43" s="196"/>
      <c r="DL43" s="196"/>
      <c r="DM43" s="196"/>
      <c r="DN43" s="196"/>
      <c r="DO43" s="105"/>
      <c r="DP43" s="196"/>
    </row>
    <row r="44" spans="1:120" ht="103.5" customHeight="1">
      <c r="A44" s="419">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3" t="str">
        <f>IF(F44&lt;=0,"",IF(F44&lt;='Listas y tablas'!$B$3,"Muy Baja",IF(F44&lt;='Listas y tablas'!$B$4,"Baja",IF(F44&lt;='Listas y tablas'!$B$5,"Media",IF(F44&lt;='Listas y tablas'!$B$6,"Alta","Muy Alta")))))</f>
        <v>Muy Baja</v>
      </c>
      <c r="H44" s="154">
        <f>IF(G44="","",IF(G44="Muy Baja",'Listas y tablas'!$C$3,IF(G44="Baja",'Listas y tablas'!$C$4,IF(G44="Media",'Listas y tablas'!$C$5,IF(G44="Alta",'Listas y tablas'!$C$6,IF(G44="Muy Alta",'Listas y tablas'!$C$7,))))))</f>
        <v>0.2</v>
      </c>
      <c r="I44" s="422" t="s">
        <v>185</v>
      </c>
      <c r="J44" s="154"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3"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4">
        <f ca="1">IF(K44="","",IF(K44="Leve",'Listas y tablas'!$F$3,IF(K44="Menor",'Listas y tablas'!$F$4,IF(K44="Moderado",'Listas y tablas'!$F$5,IF(K44="Mayor",'Listas y tablas'!$F$6,IF(K44="Catastrófico",'Listas y tablas'!$F$7,))))))</f>
        <v>0.6</v>
      </c>
      <c r="M44" s="155" t="str">
        <f t="shared" ca="1" si="26"/>
        <v>Moderado</v>
      </c>
      <c r="N44" s="155" t="str">
        <f t="shared" si="27"/>
        <v>G</v>
      </c>
      <c r="O44" s="156">
        <f t="shared" si="41"/>
        <v>37</v>
      </c>
      <c r="P44" s="156" t="str">
        <f t="shared" si="28"/>
        <v>G37</v>
      </c>
      <c r="Q44" s="397" t="s">
        <v>1513</v>
      </c>
      <c r="R44" s="156" t="str">
        <f t="shared" si="29"/>
        <v>Probabilidad</v>
      </c>
      <c r="S44" s="394" t="s">
        <v>187</v>
      </c>
      <c r="T44" s="394" t="s">
        <v>188</v>
      </c>
      <c r="U44" s="95" t="str">
        <f t="shared" si="30"/>
        <v>40%</v>
      </c>
      <c r="V44" s="402" t="s">
        <v>189</v>
      </c>
      <c r="W44" s="402" t="s">
        <v>190</v>
      </c>
      <c r="X44" s="402" t="s">
        <v>191</v>
      </c>
      <c r="Y44" s="159">
        <f t="shared" si="24"/>
        <v>0.12</v>
      </c>
      <c r="Z44" s="160" t="str">
        <f>IFERROR(IF(Y44="","",IF(Y44&lt;='Listas y tablas'!$L$3,"Muy Baja",IF(Y44&lt;='Listas y tablas'!$L$4,"Baja",IF(Y44&lt;='Listas y tablas'!$L$5,"Media",IF(Y44&lt;='Listas y tablas'!$L$6,"Alta","Muy Alta"))))),"")</f>
        <v>Muy Baja</v>
      </c>
      <c r="AA44" s="158">
        <f t="shared" si="31"/>
        <v>0.12</v>
      </c>
      <c r="AB44" s="160" t="str">
        <f ca="1">IFERROR(IF(AC44="","",IF(AC44&lt;='Listas y tablas'!$O$3,"Leve",IF(AC44&lt;='Listas y tablas'!$O$4,"Menor",IF(AC44&lt;='Listas y tablas'!$O$5,"Moderado",IF(AC44&lt;='Listas y tablas'!$O$6,"Mayor","Catastrófico"))))),"")</f>
        <v>Moderado</v>
      </c>
      <c r="AC44" s="158">
        <f t="shared" ca="1" si="25"/>
        <v>0.6</v>
      </c>
      <c r="AD44" s="161" t="str">
        <f t="shared" ca="1" si="32"/>
        <v>Moderado</v>
      </c>
      <c r="AE44" s="388" t="s">
        <v>192</v>
      </c>
      <c r="AF44" s="116" t="s">
        <v>1534</v>
      </c>
      <c r="AG44" s="354" t="s">
        <v>1535</v>
      </c>
      <c r="AH44" s="354" t="s">
        <v>1536</v>
      </c>
      <c r="AI44" s="354" t="s">
        <v>1524</v>
      </c>
      <c r="AJ44" s="403">
        <v>44562</v>
      </c>
      <c r="AK44" s="403">
        <v>44926</v>
      </c>
      <c r="AL44" s="100"/>
      <c r="AM44" s="100"/>
      <c r="AN44" s="100"/>
      <c r="AO44" s="100"/>
      <c r="AP44" s="100"/>
      <c r="AQ44" s="100"/>
      <c r="AR44" s="100"/>
      <c r="AS44" s="100"/>
      <c r="AT44" s="346" t="str">
        <f t="shared" si="33"/>
        <v/>
      </c>
      <c r="AU44" s="346" t="str">
        <f t="shared" si="34"/>
        <v/>
      </c>
      <c r="AV44" s="346" t="str">
        <f t="shared" ref="AV44:AV75" si="42">IF(ISNUMBER(AT45),AU44/AT44,"")</f>
        <v/>
      </c>
      <c r="AW44" s="100"/>
      <c r="AX44" s="100"/>
      <c r="AY44" s="100"/>
      <c r="AZ44" s="100"/>
      <c r="BA44" s="100"/>
      <c r="BB44" s="100"/>
      <c r="BC44" s="100"/>
      <c r="BD44" s="100"/>
      <c r="BE44" s="346" t="str">
        <f t="shared" si="35"/>
        <v/>
      </c>
      <c r="BF44" s="346" t="str">
        <f t="shared" si="36"/>
        <v/>
      </c>
      <c r="BG44" s="346" t="str">
        <f t="shared" ref="BG44:BG75" si="43">IF(ISNUMBER(BE45),BF44/BE44,"")</f>
        <v/>
      </c>
      <c r="BH44" s="100"/>
      <c r="BI44" s="100"/>
      <c r="BJ44" s="100"/>
      <c r="BK44" s="100"/>
      <c r="BL44" s="100"/>
      <c r="BM44" s="100"/>
      <c r="BN44" s="100"/>
      <c r="BO44" s="100"/>
      <c r="BP44" s="346" t="str">
        <f t="shared" si="37"/>
        <v/>
      </c>
      <c r="BQ44" s="346" t="str">
        <f t="shared" si="38"/>
        <v/>
      </c>
      <c r="BR44" s="346" t="str">
        <f t="shared" ref="BR44:BR75" si="44">IF(ISNUMBER(BP45),BQ44/BP44,"")</f>
        <v/>
      </c>
      <c r="BS44" s="345" t="str">
        <f t="shared" si="39"/>
        <v/>
      </c>
      <c r="BT44" s="345" t="str">
        <f t="shared" si="40"/>
        <v/>
      </c>
      <c r="BU44" s="54"/>
      <c r="BV44" s="54"/>
      <c r="BW44" s="54"/>
      <c r="BX44" s="54"/>
      <c r="BY44" s="54"/>
      <c r="BZ44" s="54"/>
      <c r="CA44" s="152" t="s">
        <v>1910</v>
      </c>
      <c r="CB44" s="152" t="s">
        <v>1911</v>
      </c>
      <c r="CC44" s="152" t="s">
        <v>1910</v>
      </c>
      <c r="CD44" s="152" t="s">
        <v>1911</v>
      </c>
      <c r="CE44" s="152" t="s">
        <v>777</v>
      </c>
      <c r="CF44" s="121"/>
      <c r="CG44" s="121"/>
      <c r="CH44" s="489"/>
      <c r="CI44" s="104"/>
      <c r="CJ44" s="196"/>
      <c r="CK44" s="104"/>
      <c r="CL44" s="489" t="s">
        <v>1918</v>
      </c>
      <c r="CM44" s="105" t="s">
        <v>1772</v>
      </c>
      <c r="CN44" s="196" t="s">
        <v>1773</v>
      </c>
      <c r="CO44" s="101"/>
      <c r="CP44" s="101"/>
      <c r="CQ44" s="103"/>
      <c r="CR44" s="103"/>
      <c r="CS44" s="121"/>
      <c r="CT44" s="102"/>
      <c r="CU44" s="103"/>
      <c r="CV44" s="107"/>
      <c r="CW44" s="104"/>
      <c r="CX44" s="107"/>
      <c r="CY44" s="104"/>
      <c r="CZ44" s="47"/>
      <c r="DA44" s="105"/>
      <c r="DB44" s="47"/>
      <c r="DC44" s="54"/>
      <c r="DD44" s="54"/>
      <c r="DE44" s="54"/>
      <c r="DF44" s="54"/>
      <c r="DG44" s="138"/>
      <c r="DH44" s="54"/>
      <c r="DI44" s="54"/>
      <c r="DJ44" s="47"/>
      <c r="DK44" s="47"/>
      <c r="DL44" s="47"/>
      <c r="DM44" s="47"/>
      <c r="DN44" s="47"/>
      <c r="DO44" s="105"/>
      <c r="DP44" s="47"/>
    </row>
    <row r="45" spans="1:120" ht="116.25" customHeight="1">
      <c r="A45" s="419">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3" t="str">
        <f>IF(F45&lt;=0,"",IF(F45&lt;='Listas y tablas'!$B$3,"Muy Baja",IF(F45&lt;='Listas y tablas'!$B$4,"Baja",IF(F45&lt;='Listas y tablas'!$B$5,"Media",IF(F45&lt;='Listas y tablas'!$B$6,"Alta","Muy Alta")))))</f>
        <v>Muy Baja</v>
      </c>
      <c r="H45" s="154">
        <f>IF(G45="","",IF(G45="Muy Baja",'Listas y tablas'!$C$3,IF(G45="Baja",'Listas y tablas'!$C$4,IF(G45="Media",'Listas y tablas'!$C$5,IF(G45="Alta",'Listas y tablas'!$C$6,IF(G45="Muy Alta",'Listas y tablas'!$C$7,))))))</f>
        <v>0.2</v>
      </c>
      <c r="I45" s="422" t="s">
        <v>185</v>
      </c>
      <c r="J45" s="154"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3"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4">
        <f ca="1">IF(K45="","",IF(K45="Leve",'Listas y tablas'!$F$3,IF(K45="Menor",'Listas y tablas'!$F$4,IF(K45="Moderado",'Listas y tablas'!$F$5,IF(K45="Mayor",'Listas y tablas'!$F$6,IF(K45="Catastrófico",'Listas y tablas'!$F$7,))))))</f>
        <v>0.6</v>
      </c>
      <c r="M45" s="155" t="str">
        <f t="shared" ca="1" si="26"/>
        <v>Moderado</v>
      </c>
      <c r="N45" s="155" t="str">
        <f t="shared" si="27"/>
        <v>G</v>
      </c>
      <c r="O45" s="156">
        <f t="shared" si="41"/>
        <v>38</v>
      </c>
      <c r="P45" s="156" t="str">
        <f t="shared" si="28"/>
        <v>G38</v>
      </c>
      <c r="Q45" s="405" t="s">
        <v>415</v>
      </c>
      <c r="R45" s="156" t="str">
        <f t="shared" si="29"/>
        <v/>
      </c>
      <c r="S45" s="394"/>
      <c r="T45" s="394"/>
      <c r="U45" s="95" t="str">
        <f t="shared" si="30"/>
        <v/>
      </c>
      <c r="V45" s="402" t="s">
        <v>189</v>
      </c>
      <c r="W45" s="402" t="s">
        <v>227</v>
      </c>
      <c r="X45" s="402" t="s">
        <v>191</v>
      </c>
      <c r="Y45" s="159" t="str">
        <f t="shared" si="24"/>
        <v/>
      </c>
      <c r="Z45" s="160" t="str">
        <f>IFERROR(IF(Y45="","",IF(Y45&lt;='Listas y tablas'!$L$3,"Muy Baja",IF(Y45&lt;='Listas y tablas'!$L$4,"Baja",IF(Y45&lt;='Listas y tablas'!$L$5,"Media",IF(Y45&lt;='Listas y tablas'!$L$6,"Alta","Muy Alta"))))),"")</f>
        <v/>
      </c>
      <c r="AA45" s="158" t="str">
        <f t="shared" si="31"/>
        <v/>
      </c>
      <c r="AB45" s="160" t="str">
        <f>IFERROR(IF(AC45="","",IF(AC45&lt;='Listas y tablas'!$O$3,"Leve",IF(AC45&lt;='Listas y tablas'!$O$4,"Menor",IF(AC45&lt;='Listas y tablas'!$O$5,"Moderado",IF(AC45&lt;='Listas y tablas'!$O$6,"Mayor","Catastrófico"))))),"")</f>
        <v/>
      </c>
      <c r="AC45" s="158" t="str">
        <f t="shared" si="25"/>
        <v/>
      </c>
      <c r="AD45" s="161" t="str">
        <f t="shared" si="32"/>
        <v/>
      </c>
      <c r="AE45" s="388" t="s">
        <v>192</v>
      </c>
      <c r="AF45" s="406" t="s">
        <v>416</v>
      </c>
      <c r="AG45" s="354" t="s">
        <v>1537</v>
      </c>
      <c r="AH45" s="354" t="s">
        <v>1536</v>
      </c>
      <c r="AI45" s="354" t="s">
        <v>1524</v>
      </c>
      <c r="AJ45" s="403">
        <v>44562</v>
      </c>
      <c r="AK45" s="403">
        <v>44926</v>
      </c>
      <c r="AL45" s="162"/>
      <c r="AM45" s="162"/>
      <c r="AN45" s="162"/>
      <c r="AO45" s="162"/>
      <c r="AP45" s="162"/>
      <c r="AQ45" s="162"/>
      <c r="AR45" s="162"/>
      <c r="AS45" s="162"/>
      <c r="AT45" s="346" t="str">
        <f t="shared" si="33"/>
        <v/>
      </c>
      <c r="AU45" s="346" t="str">
        <f t="shared" si="34"/>
        <v/>
      </c>
      <c r="AV45" s="346" t="str">
        <f t="shared" si="42"/>
        <v/>
      </c>
      <c r="AW45" s="162"/>
      <c r="AX45" s="162"/>
      <c r="AY45" s="162"/>
      <c r="AZ45" s="162"/>
      <c r="BA45" s="162"/>
      <c r="BB45" s="162"/>
      <c r="BC45" s="162"/>
      <c r="BD45" s="162"/>
      <c r="BE45" s="346" t="str">
        <f t="shared" si="35"/>
        <v/>
      </c>
      <c r="BF45" s="346" t="str">
        <f t="shared" si="36"/>
        <v/>
      </c>
      <c r="BG45" s="346" t="str">
        <f t="shared" si="43"/>
        <v/>
      </c>
      <c r="BH45" s="162"/>
      <c r="BI45" s="162"/>
      <c r="BJ45" s="162"/>
      <c r="BK45" s="162"/>
      <c r="BL45" s="162"/>
      <c r="BM45" s="162"/>
      <c r="BN45" s="162"/>
      <c r="BO45" s="162"/>
      <c r="BP45" s="346" t="str">
        <f t="shared" si="37"/>
        <v/>
      </c>
      <c r="BQ45" s="346" t="str">
        <f t="shared" si="38"/>
        <v/>
      </c>
      <c r="BR45" s="346" t="str">
        <f t="shared" si="44"/>
        <v/>
      </c>
      <c r="BS45" s="345" t="str">
        <f t="shared" si="39"/>
        <v/>
      </c>
      <c r="BT45" s="345" t="str">
        <f t="shared" si="40"/>
        <v/>
      </c>
      <c r="BU45" s="44"/>
      <c r="BV45" s="44"/>
      <c r="BW45" s="44"/>
      <c r="BX45" s="44"/>
      <c r="BY45" s="44"/>
      <c r="BZ45" s="44"/>
      <c r="CA45" s="494" t="s">
        <v>1912</v>
      </c>
      <c r="CB45" s="495" t="s">
        <v>1913</v>
      </c>
      <c r="CC45" s="152" t="s">
        <v>1910</v>
      </c>
      <c r="CD45" s="152" t="s">
        <v>1911</v>
      </c>
      <c r="CE45" s="152" t="s">
        <v>777</v>
      </c>
      <c r="CF45" s="121"/>
      <c r="CG45" s="121"/>
      <c r="CH45" s="104"/>
      <c r="CI45" s="104"/>
      <c r="CJ45" s="104"/>
      <c r="CK45" s="104"/>
      <c r="CL45" s="489" t="s">
        <v>1919</v>
      </c>
      <c r="CM45" s="105" t="s">
        <v>1772</v>
      </c>
      <c r="CN45" s="104" t="s">
        <v>1775</v>
      </c>
      <c r="CO45" s="123"/>
      <c r="CP45" s="124"/>
      <c r="CQ45" s="124"/>
      <c r="CR45" s="124"/>
      <c r="CS45" s="352"/>
      <c r="CT45" s="102"/>
      <c r="CU45" s="103"/>
      <c r="CV45" s="104"/>
      <c r="CW45" s="104"/>
      <c r="CX45" s="104"/>
      <c r="CY45" s="104"/>
      <c r="CZ45" s="47"/>
      <c r="DA45" s="105"/>
      <c r="DB45" s="47"/>
      <c r="DC45" s="54"/>
      <c r="DD45" s="54"/>
      <c r="DE45" s="54"/>
      <c r="DF45" s="54"/>
      <c r="DG45" s="138"/>
      <c r="DH45" s="54"/>
      <c r="DI45" s="54"/>
      <c r="DJ45" s="47"/>
      <c r="DK45" s="47"/>
      <c r="DL45" s="47"/>
      <c r="DM45" s="47"/>
      <c r="DN45" s="47"/>
      <c r="DO45" s="105"/>
      <c r="DP45" s="47"/>
    </row>
    <row r="46" spans="1:120" ht="159.75" customHeight="1">
      <c r="A46" s="419">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1">
        <v>2</v>
      </c>
      <c r="G46" s="153" t="str">
        <f>IF(F46&lt;=0,"",IF(F46&lt;='Listas y tablas'!$B$3,"Muy Baja",IF(F46&lt;='Listas y tablas'!$B$4,"Baja",IF(F46&lt;='Listas y tablas'!$B$5,"Media",IF(F46&lt;='Listas y tablas'!$B$6,"Alta","Muy Alta")))))</f>
        <v>Muy Baja</v>
      </c>
      <c r="H46" s="154">
        <f>IF(G46="","",IF(G46="Muy Baja",'Listas y tablas'!$C$3,IF(G46="Baja",'Listas y tablas'!$C$4,IF(G46="Media",'Listas y tablas'!$C$5,IF(G46="Alta",'Listas y tablas'!$C$6,IF(G46="Muy Alta",'Listas y tablas'!$C$7,))))))</f>
        <v>0.2</v>
      </c>
      <c r="I46" s="422" t="s">
        <v>185</v>
      </c>
      <c r="J46" s="154"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3"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4">
        <f ca="1">IF(K46="","",IF(K46="Leve",'Listas y tablas'!$F$3,IF(K46="Menor",'Listas y tablas'!$F$4,IF(K46="Moderado",'Listas y tablas'!$F$5,IF(K46="Mayor",'Listas y tablas'!$F$6,IF(K46="Catastrófico",'Listas y tablas'!$F$7,))))))</f>
        <v>0.6</v>
      </c>
      <c r="M46" s="155" t="str">
        <f t="shared" ca="1" si="26"/>
        <v>Moderado</v>
      </c>
      <c r="N46" s="155" t="str">
        <f t="shared" si="27"/>
        <v>G</v>
      </c>
      <c r="O46" s="156">
        <f t="shared" si="41"/>
        <v>39</v>
      </c>
      <c r="P46" s="156" t="str">
        <f t="shared" si="28"/>
        <v>G39</v>
      </c>
      <c r="Q46" s="427" t="s">
        <v>419</v>
      </c>
      <c r="R46" s="156" t="str">
        <f t="shared" si="29"/>
        <v>Probabilidad</v>
      </c>
      <c r="S46" s="394" t="s">
        <v>187</v>
      </c>
      <c r="T46" s="394" t="s">
        <v>188</v>
      </c>
      <c r="U46" s="95" t="str">
        <f t="shared" si="30"/>
        <v>40%</v>
      </c>
      <c r="V46" s="402" t="s">
        <v>189</v>
      </c>
      <c r="W46" s="402" t="s">
        <v>190</v>
      </c>
      <c r="X46" s="402" t="s">
        <v>191</v>
      </c>
      <c r="Y46" s="159">
        <f t="shared" si="24"/>
        <v>0.12</v>
      </c>
      <c r="Z46" s="160" t="str">
        <f>IFERROR(IF(Y46="","",IF(Y46&lt;='Listas y tablas'!$L$3,"Muy Baja",IF(Y46&lt;='Listas y tablas'!$L$4,"Baja",IF(Y46&lt;='Listas y tablas'!$L$5,"Media",IF(Y46&lt;='Listas y tablas'!$L$6,"Alta","Muy Alta"))))),"")</f>
        <v>Muy Baja</v>
      </c>
      <c r="AA46" s="158">
        <f t="shared" si="31"/>
        <v>0.12</v>
      </c>
      <c r="AB46" s="160" t="str">
        <f ca="1">IFERROR(IF(AC46="","",IF(AC46&lt;='Listas y tablas'!$O$3,"Leve",IF(AC46&lt;='Listas y tablas'!$O$4,"Menor",IF(AC46&lt;='Listas y tablas'!$O$5,"Moderado",IF(AC46&lt;='Listas y tablas'!$O$6,"Mayor","Catastrófico"))))),"")</f>
        <v>Moderado</v>
      </c>
      <c r="AC46" s="158">
        <f t="shared" ca="1" si="25"/>
        <v>0.6</v>
      </c>
      <c r="AD46" s="161" t="str">
        <f t="shared" ca="1" si="32"/>
        <v>Moderado</v>
      </c>
      <c r="AE46" s="388" t="s">
        <v>192</v>
      </c>
      <c r="AF46" s="359" t="s">
        <v>2171</v>
      </c>
      <c r="AG46" s="359" t="s">
        <v>2172</v>
      </c>
      <c r="AH46" s="359" t="s">
        <v>2173</v>
      </c>
      <c r="AI46" s="53" t="s">
        <v>422</v>
      </c>
      <c r="AJ46" s="433">
        <v>44652</v>
      </c>
      <c r="AK46" s="433">
        <v>44910</v>
      </c>
      <c r="AL46" s="162"/>
      <c r="AM46" s="162"/>
      <c r="AN46" s="162"/>
      <c r="AO46" s="162"/>
      <c r="AP46" s="162"/>
      <c r="AQ46" s="162"/>
      <c r="AR46" s="162"/>
      <c r="AS46" s="162"/>
      <c r="AT46" s="346" t="str">
        <f t="shared" si="33"/>
        <v/>
      </c>
      <c r="AU46" s="346" t="str">
        <f t="shared" si="34"/>
        <v/>
      </c>
      <c r="AV46" s="346" t="str">
        <f t="shared" si="42"/>
        <v/>
      </c>
      <c r="AW46" s="162"/>
      <c r="AX46" s="162"/>
      <c r="AY46" s="162"/>
      <c r="AZ46" s="162"/>
      <c r="BA46" s="162"/>
      <c r="BB46" s="162"/>
      <c r="BC46" s="162"/>
      <c r="BD46" s="162"/>
      <c r="BE46" s="346" t="str">
        <f t="shared" si="35"/>
        <v/>
      </c>
      <c r="BF46" s="346" t="str">
        <f t="shared" si="36"/>
        <v/>
      </c>
      <c r="BG46" s="346" t="str">
        <f t="shared" si="43"/>
        <v/>
      </c>
      <c r="BH46" s="162"/>
      <c r="BI46" s="162"/>
      <c r="BJ46" s="162"/>
      <c r="BK46" s="162"/>
      <c r="BL46" s="162"/>
      <c r="BM46" s="162"/>
      <c r="BN46" s="162"/>
      <c r="BO46" s="162"/>
      <c r="BP46" s="346" t="str">
        <f t="shared" si="37"/>
        <v/>
      </c>
      <c r="BQ46" s="346" t="str">
        <f t="shared" si="38"/>
        <v/>
      </c>
      <c r="BR46" s="346" t="str">
        <f t="shared" si="44"/>
        <v/>
      </c>
      <c r="BS46" s="345" t="str">
        <f t="shared" si="39"/>
        <v/>
      </c>
      <c r="BT46" s="345" t="str">
        <f t="shared" si="40"/>
        <v/>
      </c>
      <c r="BU46" s="44"/>
      <c r="BV46" s="44"/>
      <c r="BW46" s="44"/>
      <c r="BX46" s="44"/>
      <c r="BY46" s="44"/>
      <c r="BZ46" s="44"/>
      <c r="CA46" s="127" t="s">
        <v>1920</v>
      </c>
      <c r="CB46" s="127" t="s">
        <v>1921</v>
      </c>
      <c r="CC46" s="127"/>
      <c r="CD46" s="127"/>
      <c r="CE46" s="352"/>
      <c r="CF46" s="121"/>
      <c r="CG46" s="121"/>
      <c r="CH46" s="104" t="s">
        <v>1922</v>
      </c>
      <c r="CI46" s="104" t="s">
        <v>201</v>
      </c>
      <c r="CJ46" s="104" t="s">
        <v>1923</v>
      </c>
      <c r="CK46" s="104"/>
      <c r="CL46" s="489" t="s">
        <v>2161</v>
      </c>
      <c r="CM46" s="105" t="s">
        <v>1772</v>
      </c>
      <c r="CN46" s="104" t="s">
        <v>1775</v>
      </c>
      <c r="CO46" s="124"/>
      <c r="CP46" s="124"/>
      <c r="CQ46" s="124"/>
      <c r="CR46" s="124"/>
      <c r="CS46" s="352"/>
      <c r="CT46" s="102"/>
      <c r="CU46" s="103"/>
      <c r="CV46" s="104"/>
      <c r="CW46" s="104"/>
      <c r="CX46" s="104"/>
      <c r="CY46" s="104"/>
      <c r="CZ46" s="47"/>
      <c r="DA46" s="105"/>
      <c r="DB46" s="47"/>
      <c r="DC46" s="54"/>
      <c r="DD46" s="54"/>
      <c r="DE46" s="54"/>
      <c r="DF46" s="54"/>
      <c r="DG46" s="138"/>
      <c r="DH46" s="54"/>
      <c r="DI46" s="54"/>
      <c r="DJ46" s="47"/>
      <c r="DK46" s="47"/>
      <c r="DL46" s="47"/>
      <c r="DM46" s="47"/>
      <c r="DN46" s="47"/>
      <c r="DO46" s="105"/>
      <c r="DP46" s="47"/>
    </row>
    <row r="47" spans="1:120" ht="409.5" customHeight="1">
      <c r="A47" s="419">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1">
        <v>2</v>
      </c>
      <c r="G47" s="153" t="str">
        <f>IF(F47&lt;=0,"",IF(F47&lt;='Listas y tablas'!$B$3,"Muy Baja",IF(F47&lt;='Listas y tablas'!$B$4,"Baja",IF(F47&lt;='Listas y tablas'!$B$5,"Media",IF(F47&lt;='Listas y tablas'!$B$6,"Alta","Muy Alta")))))</f>
        <v>Muy Baja</v>
      </c>
      <c r="H47" s="154">
        <f>IF(G47="","",IF(G47="Muy Baja",'Listas y tablas'!$C$3,IF(G47="Baja",'Listas y tablas'!$C$4,IF(G47="Media",'Listas y tablas'!$C$5,IF(G47="Alta",'Listas y tablas'!$C$6,IF(G47="Muy Alta",'Listas y tablas'!$C$7,))))))</f>
        <v>0.2</v>
      </c>
      <c r="I47" s="422" t="s">
        <v>185</v>
      </c>
      <c r="J47" s="154"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3"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4">
        <f ca="1">IF(K47="","",IF(K47="Leve",'Listas y tablas'!$F$3,IF(K47="Menor",'Listas y tablas'!$F$4,IF(K47="Moderado",'Listas y tablas'!$F$5,IF(K47="Mayor",'Listas y tablas'!$F$6,IF(K47="Catastrófico",'Listas y tablas'!$F$7,))))))</f>
        <v>0.6</v>
      </c>
      <c r="M47" s="155" t="str">
        <f t="shared" ca="1" si="26"/>
        <v>Moderado</v>
      </c>
      <c r="N47" s="155" t="str">
        <f t="shared" si="27"/>
        <v>G</v>
      </c>
      <c r="O47" s="156">
        <f t="shared" si="41"/>
        <v>40</v>
      </c>
      <c r="P47" s="156" t="str">
        <f t="shared" si="28"/>
        <v>G40</v>
      </c>
      <c r="Q47" s="427" t="s">
        <v>1538</v>
      </c>
      <c r="R47" s="156" t="str">
        <f t="shared" si="29"/>
        <v>Probabilidad</v>
      </c>
      <c r="S47" s="394" t="s">
        <v>187</v>
      </c>
      <c r="T47" s="394" t="s">
        <v>188</v>
      </c>
      <c r="U47" s="95" t="str">
        <f t="shared" si="30"/>
        <v>40%</v>
      </c>
      <c r="V47" s="402" t="s">
        <v>189</v>
      </c>
      <c r="W47" s="402" t="s">
        <v>190</v>
      </c>
      <c r="X47" s="402" t="s">
        <v>191</v>
      </c>
      <c r="Y47" s="159">
        <f t="shared" si="24"/>
        <v>7.1999999999999995E-2</v>
      </c>
      <c r="Z47" s="160" t="str">
        <f>IFERROR(IF(Y47="","",IF(Y47&lt;='Listas y tablas'!$L$3,"Muy Baja",IF(Y47&lt;='Listas y tablas'!$L$4,"Baja",IF(Y47&lt;='Listas y tablas'!$L$5,"Media",IF(Y47&lt;='Listas y tablas'!$L$6,"Alta","Muy Alta"))))),"")</f>
        <v>Muy Baja</v>
      </c>
      <c r="AA47" s="158">
        <f t="shared" si="31"/>
        <v>7.1999999999999995E-2</v>
      </c>
      <c r="AB47" s="160" t="str">
        <f ca="1">IFERROR(IF(AC47="","",IF(AC47&lt;='Listas y tablas'!$O$3,"Leve",IF(AC47&lt;='Listas y tablas'!$O$4,"Menor",IF(AC47&lt;='Listas y tablas'!$O$5,"Moderado",IF(AC47&lt;='Listas y tablas'!$O$6,"Mayor","Catastrófico"))))),"")</f>
        <v>Moderado</v>
      </c>
      <c r="AC47" s="158">
        <f t="shared" ca="1" si="25"/>
        <v>0.6</v>
      </c>
      <c r="AD47" s="161" t="str">
        <f t="shared" ca="1" si="32"/>
        <v>Moderado</v>
      </c>
      <c r="AE47" s="388" t="s">
        <v>192</v>
      </c>
      <c r="AF47" s="359" t="s">
        <v>2174</v>
      </c>
      <c r="AG47" s="368" t="s">
        <v>2175</v>
      </c>
      <c r="AH47" s="359" t="s">
        <v>2176</v>
      </c>
      <c r="AI47" s="359" t="s">
        <v>2177</v>
      </c>
      <c r="AJ47" s="507">
        <v>44682</v>
      </c>
      <c r="AK47" s="433">
        <v>44910</v>
      </c>
      <c r="AL47" s="162"/>
      <c r="AM47" s="162"/>
      <c r="AN47" s="162"/>
      <c r="AO47" s="162"/>
      <c r="AP47" s="162"/>
      <c r="AQ47" s="162"/>
      <c r="AR47" s="162"/>
      <c r="AS47" s="162"/>
      <c r="AT47" s="346" t="str">
        <f t="shared" si="33"/>
        <v/>
      </c>
      <c r="AU47" s="346" t="str">
        <f t="shared" si="34"/>
        <v/>
      </c>
      <c r="AV47" s="346" t="str">
        <f t="shared" si="42"/>
        <v/>
      </c>
      <c r="AW47" s="162"/>
      <c r="AX47" s="162"/>
      <c r="AY47" s="162"/>
      <c r="AZ47" s="162"/>
      <c r="BA47" s="162"/>
      <c r="BB47" s="162"/>
      <c r="BC47" s="162"/>
      <c r="BD47" s="162"/>
      <c r="BE47" s="346" t="str">
        <f t="shared" si="35"/>
        <v/>
      </c>
      <c r="BF47" s="346" t="str">
        <f t="shared" si="36"/>
        <v/>
      </c>
      <c r="BG47" s="346" t="str">
        <f t="shared" si="43"/>
        <v/>
      </c>
      <c r="BH47" s="162"/>
      <c r="BI47" s="162"/>
      <c r="BJ47" s="162"/>
      <c r="BK47" s="162"/>
      <c r="BL47" s="162"/>
      <c r="BM47" s="162"/>
      <c r="BN47" s="162"/>
      <c r="BO47" s="162"/>
      <c r="BP47" s="346" t="str">
        <f t="shared" si="37"/>
        <v/>
      </c>
      <c r="BQ47" s="346" t="str">
        <f t="shared" si="38"/>
        <v/>
      </c>
      <c r="BR47" s="346" t="str">
        <f t="shared" si="44"/>
        <v/>
      </c>
      <c r="BS47" s="345" t="str">
        <f t="shared" si="39"/>
        <v/>
      </c>
      <c r="BT47" s="345" t="str">
        <f t="shared" si="40"/>
        <v/>
      </c>
      <c r="BU47" s="44"/>
      <c r="BV47" s="44"/>
      <c r="BW47" s="44"/>
      <c r="BX47" s="44"/>
      <c r="BY47" s="44"/>
      <c r="BZ47" s="44"/>
      <c r="CA47" s="127" t="s">
        <v>1924</v>
      </c>
      <c r="CB47" s="127" t="s">
        <v>1925</v>
      </c>
      <c r="CC47" s="127"/>
      <c r="CD47" s="127"/>
      <c r="CE47" s="352"/>
      <c r="CF47" s="121"/>
      <c r="CG47" s="121"/>
      <c r="CH47" s="104" t="s">
        <v>1926</v>
      </c>
      <c r="CI47" s="104" t="s">
        <v>292</v>
      </c>
      <c r="CJ47" s="104" t="s">
        <v>1923</v>
      </c>
      <c r="CK47" s="104"/>
      <c r="CL47" s="489" t="s">
        <v>2160</v>
      </c>
      <c r="CM47" s="105" t="s">
        <v>1772</v>
      </c>
      <c r="CN47" s="104" t="s">
        <v>1775</v>
      </c>
      <c r="CO47" s="124"/>
      <c r="CP47" s="126"/>
      <c r="CQ47" s="124"/>
      <c r="CR47" s="124"/>
      <c r="CS47" s="352"/>
      <c r="CT47" s="102"/>
      <c r="CU47" s="103"/>
      <c r="CV47" s="104"/>
      <c r="CW47" s="104"/>
      <c r="CX47" s="104"/>
      <c r="CY47" s="104"/>
      <c r="CZ47" s="47"/>
      <c r="DA47" s="105"/>
      <c r="DB47" s="47"/>
      <c r="DC47" s="54"/>
      <c r="DD47" s="54"/>
      <c r="DE47" s="54"/>
      <c r="DF47" s="54"/>
      <c r="DG47" s="138"/>
      <c r="DH47" s="54"/>
      <c r="DI47" s="54"/>
      <c r="DJ47" s="47"/>
      <c r="DK47" s="47"/>
      <c r="DL47" s="47"/>
      <c r="DM47" s="47"/>
      <c r="DN47" s="47"/>
      <c r="DO47" s="105"/>
      <c r="DP47" s="47"/>
    </row>
    <row r="48" spans="1:120" s="515" customFormat="1" ht="240" customHeight="1">
      <c r="A48" s="516">
        <v>27</v>
      </c>
      <c r="B48" s="510" t="str">
        <f>IFERROR(VLOOKUP($A48,Riesgos!$A$7:$H$107,2,FALSE),"")</f>
        <v>Divulgación y Apropiación Social del Patrimonio</v>
      </c>
      <c r="C48" s="510" t="str">
        <f>IFERROR(VLOOKUP($A48,Riesgos!$A$7:$H$107,7,FALSE),"")</f>
        <v xml:space="preserve">
Falta de recurso humano y logístico necesario para desarrollar las actividades educativas
RIESGO ELIMINADO</v>
      </c>
      <c r="D48" s="510" t="str">
        <f>IFERROR(VLOOKUP($A48,Riesgos!$A$7:$H$107,8,FALSE),"")</f>
        <v>Posibilidad de afectación reputacional por retrasos en el cumplimiento del cronograma de actividades educativas debido a la falta de recursos humanos y logísticos
RIESGO ELIMINADO</v>
      </c>
      <c r="E48" s="511" t="s">
        <v>183</v>
      </c>
      <c r="F48" s="528">
        <v>40</v>
      </c>
      <c r="G48" s="529" t="str">
        <f>IF(F48&lt;=0,"",IF(F48&lt;='Listas y tablas'!$B$3,"Muy Baja",IF(F48&lt;='Listas y tablas'!$B$4,"Baja",IF(F48&lt;='Listas y tablas'!$B$5,"Media",IF(F48&lt;='Listas y tablas'!$B$6,"Alta","Muy Alta")))))</f>
        <v>Media</v>
      </c>
      <c r="H48" s="530">
        <f>IF(G48="","",IF(G48="Muy Baja",'Listas y tablas'!$C$3,IF(G48="Baja",'Listas y tablas'!$C$4,IF(G48="Media",'Listas y tablas'!$C$5,IF(G48="Alta",'Listas y tablas'!$C$6,IF(G48="Muy Alta",'Listas y tablas'!$C$7,))))))</f>
        <v>0.6</v>
      </c>
      <c r="I48" s="531" t="s">
        <v>185</v>
      </c>
      <c r="J48" s="530"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529" t="str">
        <f ca="1">IF(OR(J48='Tabla Impacto'!$C$11,J48='Tabla Impacto'!$D$11),"Leve",IF(OR(J48='Tabla Impacto'!$C$12,J48='Tabla Impacto'!$D$12),"Menor",IF(OR(J48='Tabla Impacto'!$C$13,J48='Tabla Impacto'!$D$13),"Moderado",IF(OR(J48='Tabla Impacto'!$C$14,J48='Tabla Impacto'!$D$14),"Mayor",IF(OR(J48='Tabla Impacto'!$C$15,J48='Tabla Impacto'!$D$15),"Catastrófico","")))))</f>
        <v>Moderado</v>
      </c>
      <c r="L48" s="530">
        <f ca="1">IF(K48="","",IF(K48="Leve",'Listas y tablas'!$F$3,IF(K48="Menor",'Listas y tablas'!$F$4,IF(K48="Moderado",'Listas y tablas'!$F$5,IF(K48="Mayor",'Listas y tablas'!$F$6,IF(K48="Catastrófico",'Listas y tablas'!$F$7,))))))</f>
        <v>0.6</v>
      </c>
      <c r="M48" s="532" t="str">
        <f t="shared" ca="1" si="26"/>
        <v>Moderado</v>
      </c>
      <c r="N48" s="532" t="str">
        <f t="shared" si="27"/>
        <v>G</v>
      </c>
      <c r="O48" s="508">
        <f t="shared" si="41"/>
        <v>41</v>
      </c>
      <c r="P48" s="508" t="str">
        <f t="shared" si="28"/>
        <v>G41</v>
      </c>
      <c r="Q48" s="526" t="s">
        <v>2181</v>
      </c>
      <c r="R48" s="508" t="str">
        <f t="shared" si="29"/>
        <v>Probabilidad</v>
      </c>
      <c r="S48" s="533" t="s">
        <v>187</v>
      </c>
      <c r="T48" s="533" t="s">
        <v>188</v>
      </c>
      <c r="U48" s="534" t="str">
        <f t="shared" si="30"/>
        <v>40%</v>
      </c>
      <c r="V48" s="535" t="s">
        <v>189</v>
      </c>
      <c r="W48" s="535" t="s">
        <v>190</v>
      </c>
      <c r="X48" s="535" t="s">
        <v>191</v>
      </c>
      <c r="Y48" s="536">
        <f t="shared" si="24"/>
        <v>0.36</v>
      </c>
      <c r="Z48" s="537" t="str">
        <f>IFERROR(IF(Y48="","",IF(Y48&lt;='Listas y tablas'!$L$3,"Muy Baja",IF(Y48&lt;='Listas y tablas'!$L$4,"Baja",IF(Y48&lt;='Listas y tablas'!$L$5,"Media",IF(Y48&lt;='Listas y tablas'!$L$6,"Alta","Muy Alta"))))),"")</f>
        <v>Baja</v>
      </c>
      <c r="AA48" s="534">
        <f t="shared" si="31"/>
        <v>0.36</v>
      </c>
      <c r="AB48" s="537" t="str">
        <f ca="1">IFERROR(IF(AC48="","",IF(AC48&lt;='Listas y tablas'!$O$3,"Leve",IF(AC48&lt;='Listas y tablas'!$O$4,"Menor",IF(AC48&lt;='Listas y tablas'!$O$5,"Moderado",IF(AC48&lt;='Listas y tablas'!$O$6,"Mayor","Catastrófico"))))),"")</f>
        <v>Moderado</v>
      </c>
      <c r="AC48" s="534">
        <f t="shared" ca="1" si="25"/>
        <v>0.6</v>
      </c>
      <c r="AD48" s="538" t="str">
        <f t="shared" ca="1" si="32"/>
        <v>Moderado</v>
      </c>
      <c r="AE48" s="539" t="s">
        <v>192</v>
      </c>
      <c r="AF48" s="527" t="s">
        <v>2182</v>
      </c>
      <c r="AG48" s="511" t="s">
        <v>2183</v>
      </c>
      <c r="AH48" s="511" t="s">
        <v>2184</v>
      </c>
      <c r="AI48" s="511" t="s">
        <v>2185</v>
      </c>
      <c r="AJ48" s="517">
        <v>44593</v>
      </c>
      <c r="AK48" s="517">
        <v>44926</v>
      </c>
      <c r="AL48" s="162"/>
      <c r="AM48" s="162"/>
      <c r="AN48" s="162"/>
      <c r="AO48" s="162"/>
      <c r="AP48" s="162"/>
      <c r="AQ48" s="162"/>
      <c r="AR48" s="162"/>
      <c r="AS48" s="162"/>
      <c r="AT48" s="346" t="str">
        <f t="shared" si="33"/>
        <v/>
      </c>
      <c r="AU48" s="346" t="str">
        <f t="shared" si="34"/>
        <v/>
      </c>
      <c r="AV48" s="346" t="str">
        <f t="shared" si="42"/>
        <v/>
      </c>
      <c r="AW48" s="162"/>
      <c r="AX48" s="162"/>
      <c r="AY48" s="162"/>
      <c r="AZ48" s="162"/>
      <c r="BA48" s="162"/>
      <c r="BB48" s="162"/>
      <c r="BC48" s="162"/>
      <c r="BD48" s="162"/>
      <c r="BE48" s="346" t="str">
        <f t="shared" si="35"/>
        <v/>
      </c>
      <c r="BF48" s="346" t="str">
        <f t="shared" si="36"/>
        <v/>
      </c>
      <c r="BG48" s="346" t="str">
        <f t="shared" si="43"/>
        <v/>
      </c>
      <c r="BH48" s="162"/>
      <c r="BI48" s="162"/>
      <c r="BJ48" s="162"/>
      <c r="BK48" s="162"/>
      <c r="BL48" s="162"/>
      <c r="BM48" s="162"/>
      <c r="BN48" s="162"/>
      <c r="BO48" s="162"/>
      <c r="BP48" s="346" t="str">
        <f t="shared" si="37"/>
        <v/>
      </c>
      <c r="BQ48" s="346" t="str">
        <f t="shared" si="38"/>
        <v/>
      </c>
      <c r="BR48" s="346" t="str">
        <f t="shared" si="44"/>
        <v/>
      </c>
      <c r="BS48" s="345" t="str">
        <f t="shared" si="39"/>
        <v/>
      </c>
      <c r="BT48" s="345" t="str">
        <f t="shared" si="40"/>
        <v/>
      </c>
      <c r="BU48" s="511"/>
      <c r="BV48" s="511"/>
      <c r="BW48" s="511"/>
      <c r="BX48" s="511"/>
      <c r="BY48" s="511"/>
      <c r="BZ48" s="511"/>
      <c r="CA48" s="518" t="s">
        <v>1927</v>
      </c>
      <c r="CB48" s="519" t="s">
        <v>1928</v>
      </c>
      <c r="CC48" s="518"/>
      <c r="CD48" s="518"/>
      <c r="CE48" s="520"/>
      <c r="CF48" s="521"/>
      <c r="CG48" s="521"/>
      <c r="CH48" s="522" t="s">
        <v>1929</v>
      </c>
      <c r="CI48" s="522"/>
      <c r="CJ48" s="522"/>
      <c r="CK48" s="522"/>
      <c r="CL48" s="523" t="s">
        <v>2162</v>
      </c>
      <c r="CM48" s="524" t="s">
        <v>1772</v>
      </c>
      <c r="CN48" s="522" t="s">
        <v>1775</v>
      </c>
      <c r="CO48" s="518"/>
      <c r="CP48" s="519"/>
      <c r="CQ48" s="518"/>
      <c r="CR48" s="518"/>
      <c r="CS48" s="520"/>
      <c r="CT48" s="521"/>
      <c r="CU48" s="521"/>
      <c r="CV48" s="522"/>
      <c r="CW48" s="522"/>
      <c r="CX48" s="522"/>
      <c r="CY48" s="522"/>
      <c r="CZ48" s="513"/>
      <c r="DA48" s="524"/>
      <c r="DB48" s="513"/>
      <c r="DC48" s="525"/>
      <c r="DD48" s="525"/>
      <c r="DE48" s="525"/>
      <c r="DF48" s="525"/>
      <c r="DG48" s="525"/>
      <c r="DH48" s="525"/>
      <c r="DI48" s="525"/>
      <c r="DJ48" s="513"/>
      <c r="DK48" s="513"/>
      <c r="DL48" s="513"/>
      <c r="DM48" s="513"/>
      <c r="DN48" s="513"/>
      <c r="DO48" s="524"/>
      <c r="DP48" s="513"/>
    </row>
    <row r="49" spans="1:120" ht="358.5" customHeight="1">
      <c r="A49" s="419">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1">
        <v>200</v>
      </c>
      <c r="G49" s="153" t="str">
        <f>IF(F49&lt;=0,"",IF(F49&lt;='Listas y tablas'!$B$3,"Muy Baja",IF(F49&lt;='Listas y tablas'!$B$4,"Baja",IF(F49&lt;='Listas y tablas'!$B$5,"Media",IF(F49&lt;='Listas y tablas'!$B$6,"Alta","Muy Alta")))))</f>
        <v>Media</v>
      </c>
      <c r="H49" s="154">
        <f>IF(G49="","",IF(G49="Muy Baja",'Listas y tablas'!$C$3,IF(G49="Baja",'Listas y tablas'!$C$4,IF(G49="Media",'Listas y tablas'!$C$5,IF(G49="Alta",'Listas y tablas'!$C$6,IF(G49="Muy Alta",'Listas y tablas'!$C$7,))))))</f>
        <v>0.6</v>
      </c>
      <c r="I49" s="422" t="s">
        <v>185</v>
      </c>
      <c r="J49" s="154"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3"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4">
        <f ca="1">IF(K49="","",IF(K49="Leve",'Listas y tablas'!$F$3,IF(K49="Menor",'Listas y tablas'!$F$4,IF(K49="Moderado",'Listas y tablas'!$F$5,IF(K49="Mayor",'Listas y tablas'!$F$6,IF(K49="Catastrófico",'Listas y tablas'!$F$7,))))))</f>
        <v>0.6</v>
      </c>
      <c r="M49" s="155" t="str">
        <f t="shared" ca="1" si="26"/>
        <v>Moderado</v>
      </c>
      <c r="N49" s="155" t="str">
        <f t="shared" si="27"/>
        <v>G</v>
      </c>
      <c r="O49" s="156">
        <f t="shared" si="41"/>
        <v>42</v>
      </c>
      <c r="P49" s="156" t="str">
        <f t="shared" si="28"/>
        <v>G42</v>
      </c>
      <c r="Q49" s="540" t="s">
        <v>2187</v>
      </c>
      <c r="R49" s="156" t="str">
        <f t="shared" si="29"/>
        <v>Probabilidad</v>
      </c>
      <c r="S49" s="394" t="s">
        <v>187</v>
      </c>
      <c r="T49" s="394" t="s">
        <v>188</v>
      </c>
      <c r="U49" s="95" t="str">
        <f t="shared" si="30"/>
        <v>40%</v>
      </c>
      <c r="V49" s="402" t="s">
        <v>189</v>
      </c>
      <c r="W49" s="402" t="s">
        <v>190</v>
      </c>
      <c r="X49" s="402" t="s">
        <v>191</v>
      </c>
      <c r="Y49" s="159">
        <f t="shared" si="24"/>
        <v>0.36</v>
      </c>
      <c r="Z49" s="160" t="str">
        <f>IFERROR(IF(Y49="","",IF(Y49&lt;='Listas y tablas'!$L$3,"Muy Baja",IF(Y49&lt;='Listas y tablas'!$L$4,"Baja",IF(Y49&lt;='Listas y tablas'!$L$5,"Media",IF(Y49&lt;='Listas y tablas'!$L$6,"Alta","Muy Alta"))))),"")</f>
        <v>Baja</v>
      </c>
      <c r="AA49" s="158">
        <f t="shared" si="31"/>
        <v>0.36</v>
      </c>
      <c r="AB49" s="160" t="str">
        <f ca="1">IFERROR(IF(AC49="","",IF(AC49&lt;='Listas y tablas'!$O$3,"Leve",IF(AC49&lt;='Listas y tablas'!$O$4,"Menor",IF(AC49&lt;='Listas y tablas'!$O$5,"Moderado",IF(AC49&lt;='Listas y tablas'!$O$6,"Mayor","Catastrófico"))))),"")</f>
        <v>Moderado</v>
      </c>
      <c r="AC49" s="158">
        <f t="shared" ca="1" si="25"/>
        <v>0.6</v>
      </c>
      <c r="AD49" s="161" t="str">
        <f t="shared" ca="1" si="32"/>
        <v>Moderado</v>
      </c>
      <c r="AE49" s="388" t="s">
        <v>1109</v>
      </c>
      <c r="AF49" s="541" t="s">
        <v>2188</v>
      </c>
      <c r="AG49" s="541" t="s">
        <v>2189</v>
      </c>
      <c r="AH49" s="541" t="s">
        <v>2190</v>
      </c>
      <c r="AI49" s="359" t="s">
        <v>2191</v>
      </c>
      <c r="AJ49" s="433">
        <v>44743</v>
      </c>
      <c r="AK49" s="433">
        <v>44910</v>
      </c>
      <c r="AL49" s="162"/>
      <c r="AM49" s="162"/>
      <c r="AN49" s="162"/>
      <c r="AO49" s="162"/>
      <c r="AP49" s="162"/>
      <c r="AQ49" s="162"/>
      <c r="AR49" s="162"/>
      <c r="AS49" s="162"/>
      <c r="AT49" s="346" t="str">
        <f t="shared" si="33"/>
        <v/>
      </c>
      <c r="AU49" s="346" t="str">
        <f t="shared" si="34"/>
        <v/>
      </c>
      <c r="AV49" s="346" t="str">
        <f t="shared" si="42"/>
        <v/>
      </c>
      <c r="AW49" s="162"/>
      <c r="AX49" s="162"/>
      <c r="AY49" s="162"/>
      <c r="AZ49" s="162"/>
      <c r="BA49" s="162"/>
      <c r="BB49" s="162"/>
      <c r="BC49" s="162"/>
      <c r="BD49" s="162"/>
      <c r="BE49" s="346" t="str">
        <f t="shared" si="35"/>
        <v/>
      </c>
      <c r="BF49" s="346" t="str">
        <f t="shared" si="36"/>
        <v/>
      </c>
      <c r="BG49" s="346" t="str">
        <f t="shared" si="43"/>
        <v/>
      </c>
      <c r="BH49" s="162"/>
      <c r="BI49" s="162"/>
      <c r="BJ49" s="162"/>
      <c r="BK49" s="162"/>
      <c r="BL49" s="162"/>
      <c r="BM49" s="162"/>
      <c r="BN49" s="162"/>
      <c r="BO49" s="162"/>
      <c r="BP49" s="346" t="str">
        <f t="shared" si="37"/>
        <v/>
      </c>
      <c r="BQ49" s="346" t="str">
        <f t="shared" si="38"/>
        <v/>
      </c>
      <c r="BR49" s="346" t="str">
        <f t="shared" si="44"/>
        <v/>
      </c>
      <c r="BS49" s="345" t="str">
        <f t="shared" si="39"/>
        <v/>
      </c>
      <c r="BT49" s="345" t="str">
        <f t="shared" si="40"/>
        <v/>
      </c>
      <c r="BU49" s="44"/>
      <c r="BV49" s="44"/>
      <c r="BW49" s="44"/>
      <c r="BX49" s="44"/>
      <c r="BY49" s="44"/>
      <c r="BZ49" s="44"/>
      <c r="CA49" s="127" t="s">
        <v>466</v>
      </c>
      <c r="CB49" s="127" t="s">
        <v>1930</v>
      </c>
      <c r="CC49" s="127"/>
      <c r="CD49" s="127"/>
      <c r="CE49" s="352"/>
      <c r="CF49" s="121"/>
      <c r="CG49" s="121"/>
      <c r="CH49" s="104" t="s">
        <v>1922</v>
      </c>
      <c r="CI49" s="104" t="s">
        <v>201</v>
      </c>
      <c r="CJ49" s="104" t="s">
        <v>1923</v>
      </c>
      <c r="CK49" s="104"/>
      <c r="CL49" s="489" t="s">
        <v>2163</v>
      </c>
      <c r="CM49" s="105" t="s">
        <v>1772</v>
      </c>
      <c r="CN49" s="104" t="s">
        <v>1775</v>
      </c>
      <c r="CO49" s="124"/>
      <c r="CP49" s="124"/>
      <c r="CQ49" s="124"/>
      <c r="CR49" s="124"/>
      <c r="CS49" s="352"/>
      <c r="CT49" s="102"/>
      <c r="CU49" s="103"/>
      <c r="CV49" s="104"/>
      <c r="CW49" s="104"/>
      <c r="CX49" s="104"/>
      <c r="CY49" s="104"/>
      <c r="CZ49" s="47"/>
      <c r="DA49" s="105"/>
      <c r="DB49" s="47"/>
      <c r="DC49" s="54"/>
      <c r="DD49" s="54"/>
      <c r="DE49" s="54"/>
      <c r="DF49" s="54"/>
      <c r="DG49" s="138"/>
      <c r="DH49" s="54"/>
      <c r="DI49" s="54"/>
      <c r="DJ49" s="47"/>
      <c r="DK49" s="47"/>
      <c r="DL49" s="47"/>
      <c r="DM49" s="47"/>
      <c r="DN49" s="47"/>
      <c r="DO49" s="105"/>
      <c r="DP49" s="47"/>
    </row>
    <row r="50" spans="1:120" s="515" customFormat="1" ht="254.25" customHeight="1">
      <c r="A50" s="516">
        <v>28</v>
      </c>
      <c r="B50" s="510" t="str">
        <f>IFERROR(VLOOKUP($A50,Riesgos!$A$7:$H$107,2,FALSE),"")</f>
        <v>Divulgación y Apropiación Social del Patrimonio</v>
      </c>
      <c r="C50" s="510" t="str">
        <f>IFERROR(VLOOKUP($A50,Riesgos!$A$7:$H$107,7,FALSE),"")</f>
        <v>Deficiencia y faltantes de información de los datos básicos de identificación de las piezas de la colección en la base de datos Colecciones Colombianas.</v>
      </c>
      <c r="D50" s="510"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11" t="s">
        <v>203</v>
      </c>
      <c r="F50" s="528">
        <v>200</v>
      </c>
      <c r="G50" s="529" t="str">
        <f>IF(F50&lt;=0,"",IF(F50&lt;='Listas y tablas'!$B$3,"Muy Baja",IF(F50&lt;='Listas y tablas'!$B$4,"Baja",IF(F50&lt;='Listas y tablas'!$B$5,"Media",IF(F50&lt;='Listas y tablas'!$B$6,"Alta","Muy Alta")))))</f>
        <v>Media</v>
      </c>
      <c r="H50" s="530">
        <f>IF(G50="","",IF(G50="Muy Baja",'Listas y tablas'!$C$3,IF(G50="Baja",'Listas y tablas'!$C$4,IF(G50="Media",'Listas y tablas'!$C$5,IF(G50="Alta",'Listas y tablas'!$C$6,IF(G50="Muy Alta",'Listas y tablas'!$C$7,))))))</f>
        <v>0.6</v>
      </c>
      <c r="I50" s="531" t="s">
        <v>185</v>
      </c>
      <c r="J50" s="530"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52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530">
        <f ca="1">IF(K50="","",IF(K50="Leve",'Listas y tablas'!$F$3,IF(K50="Menor",'Listas y tablas'!$F$4,IF(K50="Moderado",'Listas y tablas'!$F$5,IF(K50="Mayor",'Listas y tablas'!$F$6,IF(K50="Catastrófico",'Listas y tablas'!$F$7,))))))</f>
        <v>0.6</v>
      </c>
      <c r="M50" s="532" t="str">
        <f t="shared" ca="1" si="26"/>
        <v>Moderado</v>
      </c>
      <c r="N50" s="532" t="str">
        <f t="shared" si="27"/>
        <v>G</v>
      </c>
      <c r="O50" s="508">
        <f t="shared" si="41"/>
        <v>43</v>
      </c>
      <c r="P50" s="508" t="str">
        <f t="shared" si="28"/>
        <v>G43</v>
      </c>
      <c r="Q50" s="526" t="s">
        <v>2204</v>
      </c>
      <c r="R50" s="508" t="str">
        <f t="shared" si="29"/>
        <v>Probabilidad</v>
      </c>
      <c r="S50" s="533" t="s">
        <v>187</v>
      </c>
      <c r="T50" s="533" t="s">
        <v>188</v>
      </c>
      <c r="U50" s="534" t="str">
        <f t="shared" si="30"/>
        <v>40%</v>
      </c>
      <c r="V50" s="535" t="s">
        <v>189</v>
      </c>
      <c r="W50" s="535" t="s">
        <v>190</v>
      </c>
      <c r="X50" s="535" t="s">
        <v>191</v>
      </c>
      <c r="Y50" s="536">
        <f t="shared" si="24"/>
        <v>0.216</v>
      </c>
      <c r="Z50" s="537" t="str">
        <f>IFERROR(IF(Y50="","",IF(Y50&lt;='Listas y tablas'!$L$3,"Muy Baja",IF(Y50&lt;='Listas y tablas'!$L$4,"Baja",IF(Y50&lt;='Listas y tablas'!$L$5,"Media",IF(Y50&lt;='Listas y tablas'!$L$6,"Alta","Muy Alta"))))),"")</f>
        <v>Baja</v>
      </c>
      <c r="AA50" s="534">
        <f t="shared" si="31"/>
        <v>0.216</v>
      </c>
      <c r="AB50" s="537" t="str">
        <f ca="1">IFERROR(IF(AC50="","",IF(AC50&lt;='Listas y tablas'!$O$3,"Leve",IF(AC50&lt;='Listas y tablas'!$O$4,"Menor",IF(AC50&lt;='Listas y tablas'!$O$5,"Moderado",IF(AC50&lt;='Listas y tablas'!$O$6,"Mayor","Catastrófico"))))),"")</f>
        <v>Moderado</v>
      </c>
      <c r="AC50" s="534">
        <f t="shared" ca="1" si="25"/>
        <v>0.6</v>
      </c>
      <c r="AD50" s="538" t="str">
        <f t="shared" ca="1" si="32"/>
        <v>Moderado</v>
      </c>
      <c r="AE50" s="539" t="s">
        <v>1109</v>
      </c>
      <c r="AF50" s="527" t="s">
        <v>2205</v>
      </c>
      <c r="AG50" s="546" t="s">
        <v>2192</v>
      </c>
      <c r="AH50" s="546" t="s">
        <v>2192</v>
      </c>
      <c r="AI50" s="546" t="s">
        <v>2192</v>
      </c>
      <c r="AJ50" s="517">
        <v>44593</v>
      </c>
      <c r="AK50" s="517">
        <v>44926</v>
      </c>
      <c r="AL50" s="162"/>
      <c r="AM50" s="162"/>
      <c r="AN50" s="162"/>
      <c r="AO50" s="162"/>
      <c r="AP50" s="162"/>
      <c r="AQ50" s="162"/>
      <c r="AR50" s="162"/>
      <c r="AS50" s="162"/>
      <c r="AT50" s="346" t="str">
        <f t="shared" si="33"/>
        <v/>
      </c>
      <c r="AU50" s="346" t="str">
        <f t="shared" si="34"/>
        <v/>
      </c>
      <c r="AV50" s="346" t="str">
        <f t="shared" si="42"/>
        <v/>
      </c>
      <c r="AW50" s="162"/>
      <c r="AX50" s="162"/>
      <c r="AY50" s="162"/>
      <c r="AZ50" s="162"/>
      <c r="BA50" s="162"/>
      <c r="BB50" s="162"/>
      <c r="BC50" s="162"/>
      <c r="BD50" s="162"/>
      <c r="BE50" s="346" t="str">
        <f t="shared" si="35"/>
        <v/>
      </c>
      <c r="BF50" s="346" t="str">
        <f t="shared" si="36"/>
        <v/>
      </c>
      <c r="BG50" s="346" t="str">
        <f t="shared" si="43"/>
        <v/>
      </c>
      <c r="BH50" s="162"/>
      <c r="BI50" s="162"/>
      <c r="BJ50" s="162"/>
      <c r="BK50" s="162"/>
      <c r="BL50" s="162"/>
      <c r="BM50" s="162"/>
      <c r="BN50" s="162"/>
      <c r="BO50" s="162"/>
      <c r="BP50" s="346" t="str">
        <f t="shared" si="37"/>
        <v/>
      </c>
      <c r="BQ50" s="346" t="str">
        <f t="shared" si="38"/>
        <v/>
      </c>
      <c r="BR50" s="346" t="str">
        <f t="shared" si="44"/>
        <v/>
      </c>
      <c r="BS50" s="345" t="str">
        <f t="shared" si="39"/>
        <v/>
      </c>
      <c r="BT50" s="345" t="str">
        <f t="shared" si="40"/>
        <v/>
      </c>
      <c r="BU50" s="511"/>
      <c r="BV50" s="511"/>
      <c r="BW50" s="511"/>
      <c r="BX50" s="511"/>
      <c r="BY50" s="511"/>
      <c r="BZ50" s="525"/>
      <c r="CA50" s="518" t="s">
        <v>1931</v>
      </c>
      <c r="CB50" s="518" t="s">
        <v>1932</v>
      </c>
      <c r="CC50" s="518"/>
      <c r="CD50" s="518"/>
      <c r="CE50" s="520"/>
      <c r="CF50" s="521"/>
      <c r="CG50" s="521"/>
      <c r="CH50" s="522" t="s">
        <v>1933</v>
      </c>
      <c r="CI50" s="522" t="s">
        <v>292</v>
      </c>
      <c r="CJ50" s="522" t="s">
        <v>1934</v>
      </c>
      <c r="CK50" s="522"/>
      <c r="CL50" s="523" t="s">
        <v>2164</v>
      </c>
      <c r="CM50" s="524" t="s">
        <v>1952</v>
      </c>
      <c r="CN50" s="522" t="s">
        <v>1775</v>
      </c>
      <c r="CO50" s="518"/>
      <c r="CP50" s="518"/>
      <c r="CQ50" s="518"/>
      <c r="CR50" s="518"/>
      <c r="CS50" s="520"/>
      <c r="CT50" s="521"/>
      <c r="CU50" s="521"/>
      <c r="CV50" s="513"/>
      <c r="CW50" s="522"/>
      <c r="CX50" s="522"/>
      <c r="CY50" s="522"/>
      <c r="CZ50" s="513"/>
      <c r="DA50" s="524"/>
      <c r="DB50" s="513"/>
      <c r="DC50" s="525"/>
      <c r="DD50" s="525"/>
      <c r="DE50" s="525"/>
      <c r="DF50" s="525"/>
      <c r="DG50" s="525"/>
      <c r="DH50" s="525"/>
      <c r="DI50" s="525"/>
      <c r="DJ50" s="513"/>
      <c r="DK50" s="513"/>
      <c r="DL50" s="513"/>
      <c r="DM50" s="513"/>
      <c r="DN50" s="513"/>
      <c r="DO50" s="524"/>
      <c r="DP50" s="513"/>
    </row>
    <row r="51" spans="1:120" ht="240" customHeight="1">
      <c r="A51" s="419">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1113</v>
      </c>
      <c r="F51" s="441">
        <v>48</v>
      </c>
      <c r="G51" s="153" t="str">
        <f>IF(F51&lt;=0,"",IF(F51&lt;='Listas y tablas'!$B$3,"Muy Baja",IF(F51&lt;='Listas y tablas'!$B$4,"Baja",IF(F51&lt;='Listas y tablas'!$B$5,"Media",IF(F51&lt;='Listas y tablas'!$B$6,"Alta","Muy Alta")))))</f>
        <v>Media</v>
      </c>
      <c r="H51" s="154">
        <f>IF(G51="","",IF(G51="Muy Baja",'Listas y tablas'!$C$3,IF(G51="Baja",'Listas y tablas'!$C$4,IF(G51="Media",'Listas y tablas'!$C$5,IF(G51="Alta",'Listas y tablas'!$C$6,IF(G51="Muy Alta",'Listas y tablas'!$C$7,))))))</f>
        <v>0.6</v>
      </c>
      <c r="I51" s="422" t="s">
        <v>185</v>
      </c>
      <c r="J51" s="154"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3"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4">
        <f ca="1">IF(K51="","",IF(K51="Leve",'Listas y tablas'!$F$3,IF(K51="Menor",'Listas y tablas'!$F$4,IF(K51="Moderado",'Listas y tablas'!$F$5,IF(K51="Mayor",'Listas y tablas'!$F$6,IF(K51="Catastrófico",'Listas y tablas'!$F$7,))))))</f>
        <v>0.6</v>
      </c>
      <c r="M51" s="155" t="str">
        <f t="shared" ca="1" si="26"/>
        <v>Moderado</v>
      </c>
      <c r="N51" s="155" t="str">
        <f t="shared" si="27"/>
        <v>G</v>
      </c>
      <c r="O51" s="156">
        <f t="shared" si="41"/>
        <v>44</v>
      </c>
      <c r="P51" s="156" t="str">
        <f t="shared" si="28"/>
        <v>G44</v>
      </c>
      <c r="Q51" s="540" t="s">
        <v>2193</v>
      </c>
      <c r="R51" s="156" t="str">
        <f t="shared" si="29"/>
        <v>Probabilidad</v>
      </c>
      <c r="S51" s="394" t="s">
        <v>187</v>
      </c>
      <c r="T51" s="394" t="s">
        <v>188</v>
      </c>
      <c r="U51" s="95" t="str">
        <f t="shared" si="30"/>
        <v>40%</v>
      </c>
      <c r="V51" s="402" t="s">
        <v>189</v>
      </c>
      <c r="W51" s="402" t="s">
        <v>190</v>
      </c>
      <c r="X51" s="402" t="s">
        <v>191</v>
      </c>
      <c r="Y51" s="159">
        <f t="shared" si="24"/>
        <v>0.36</v>
      </c>
      <c r="Z51" s="160" t="str">
        <f>IFERROR(IF(Y51="","",IF(Y51&lt;='Listas y tablas'!$L$3,"Muy Baja",IF(Y51&lt;='Listas y tablas'!$L$4,"Baja",IF(Y51&lt;='Listas y tablas'!$L$5,"Media",IF(Y51&lt;='Listas y tablas'!$L$6,"Alta","Muy Alta"))))),"")</f>
        <v>Baja</v>
      </c>
      <c r="AA51" s="158">
        <f t="shared" si="31"/>
        <v>0.36</v>
      </c>
      <c r="AB51" s="160" t="str">
        <f ca="1">IFERROR(IF(AC51="","",IF(AC51&lt;='Listas y tablas'!$O$3,"Leve",IF(AC51&lt;='Listas y tablas'!$O$4,"Menor",IF(AC51&lt;='Listas y tablas'!$O$5,"Moderado",IF(AC51&lt;='Listas y tablas'!$O$6,"Mayor","Catastrófico"))))),"")</f>
        <v>Moderado</v>
      </c>
      <c r="AC51" s="158">
        <f t="shared" ca="1" si="25"/>
        <v>0.6</v>
      </c>
      <c r="AD51" s="161" t="str">
        <f t="shared" ca="1" si="32"/>
        <v>Moderado</v>
      </c>
      <c r="AE51" s="388" t="s">
        <v>192</v>
      </c>
      <c r="AF51" s="359" t="s">
        <v>2194</v>
      </c>
      <c r="AG51" s="359" t="s">
        <v>2195</v>
      </c>
      <c r="AH51" s="359" t="s">
        <v>2196</v>
      </c>
      <c r="AI51" s="359" t="s">
        <v>2197</v>
      </c>
      <c r="AJ51" s="507">
        <v>44682</v>
      </c>
      <c r="AK51" s="507">
        <v>44910</v>
      </c>
      <c r="AL51" s="162"/>
      <c r="AM51" s="162"/>
      <c r="AN51" s="162"/>
      <c r="AO51" s="162"/>
      <c r="AP51" s="162"/>
      <c r="AQ51" s="162"/>
      <c r="AR51" s="162"/>
      <c r="AS51" s="162"/>
      <c r="AT51" s="346" t="str">
        <f t="shared" si="33"/>
        <v/>
      </c>
      <c r="AU51" s="346" t="str">
        <f t="shared" si="34"/>
        <v/>
      </c>
      <c r="AV51" s="346" t="str">
        <f t="shared" si="42"/>
        <v/>
      </c>
      <c r="AW51" s="162"/>
      <c r="AX51" s="162"/>
      <c r="AY51" s="162"/>
      <c r="AZ51" s="162"/>
      <c r="BA51" s="162"/>
      <c r="BB51" s="162"/>
      <c r="BC51" s="162"/>
      <c r="BD51" s="162"/>
      <c r="BE51" s="346" t="str">
        <f t="shared" si="35"/>
        <v/>
      </c>
      <c r="BF51" s="346" t="str">
        <f t="shared" si="36"/>
        <v/>
      </c>
      <c r="BG51" s="346" t="str">
        <f t="shared" si="43"/>
        <v/>
      </c>
      <c r="BH51" s="162"/>
      <c r="BI51" s="162"/>
      <c r="BJ51" s="162"/>
      <c r="BK51" s="162"/>
      <c r="BL51" s="162"/>
      <c r="BM51" s="162"/>
      <c r="BN51" s="162"/>
      <c r="BO51" s="162"/>
      <c r="BP51" s="346" t="str">
        <f t="shared" si="37"/>
        <v/>
      </c>
      <c r="BQ51" s="346" t="str">
        <f t="shared" si="38"/>
        <v/>
      </c>
      <c r="BR51" s="346" t="str">
        <f t="shared" si="44"/>
        <v/>
      </c>
      <c r="BS51" s="345" t="str">
        <f t="shared" si="39"/>
        <v/>
      </c>
      <c r="BT51" s="345" t="str">
        <f t="shared" si="40"/>
        <v/>
      </c>
      <c r="BU51" s="106"/>
      <c r="BV51" s="44"/>
      <c r="BW51" s="44"/>
      <c r="BX51" s="44"/>
      <c r="BY51" s="44"/>
      <c r="BZ51" s="54"/>
      <c r="CA51" s="127" t="s">
        <v>1935</v>
      </c>
      <c r="CB51" s="127"/>
      <c r="CC51" s="127" t="s">
        <v>1936</v>
      </c>
      <c r="CD51" s="127"/>
      <c r="CE51" s="352"/>
      <c r="CF51" s="121"/>
      <c r="CG51" s="121"/>
      <c r="CH51" s="104" t="s">
        <v>1937</v>
      </c>
      <c r="CI51" s="104"/>
      <c r="CJ51" s="104" t="s">
        <v>1938</v>
      </c>
      <c r="CK51" s="104" t="s">
        <v>432</v>
      </c>
      <c r="CL51" s="488" t="s">
        <v>2165</v>
      </c>
      <c r="CM51" s="105" t="s">
        <v>1952</v>
      </c>
      <c r="CN51" s="104" t="s">
        <v>1775</v>
      </c>
      <c r="CO51" s="124"/>
      <c r="CP51" s="124"/>
      <c r="CQ51" s="124"/>
      <c r="CR51" s="124"/>
      <c r="CS51" s="352"/>
      <c r="CT51" s="102"/>
      <c r="CU51" s="103"/>
      <c r="CV51" s="107"/>
      <c r="CW51" s="104"/>
      <c r="CX51" s="104"/>
      <c r="CY51" s="104"/>
      <c r="CZ51" s="47"/>
      <c r="DA51" s="105"/>
      <c r="DB51" s="47"/>
      <c r="DC51" s="54"/>
      <c r="DD51" s="54"/>
      <c r="DE51" s="54"/>
      <c r="DF51" s="54"/>
      <c r="DG51" s="138"/>
      <c r="DH51" s="54"/>
      <c r="DI51" s="54"/>
      <c r="DJ51" s="47"/>
      <c r="DK51" s="47"/>
      <c r="DL51" s="47"/>
      <c r="DM51" s="47"/>
      <c r="DN51" s="47"/>
      <c r="DO51" s="105"/>
      <c r="DP51" s="47"/>
    </row>
    <row r="52" spans="1:120" ht="409.5" customHeight="1">
      <c r="A52" s="419">
        <v>30</v>
      </c>
      <c r="B52" s="181"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1113</v>
      </c>
      <c r="F52" s="441">
        <v>12</v>
      </c>
      <c r="G52" s="153" t="str">
        <f>IF(F52&lt;=0,"",IF(F52&lt;='Listas y tablas'!$B$3,"Muy Baja",IF(F52&lt;='Listas y tablas'!$B$4,"Baja",IF(F52&lt;='Listas y tablas'!$B$5,"Media",IF(F52&lt;='Listas y tablas'!$B$6,"Alta","Muy Alta")))))</f>
        <v>Baja</v>
      </c>
      <c r="H52" s="154">
        <f>IF(G52="","",IF(G52="Muy Baja",'Listas y tablas'!$C$3,IF(G52="Baja",'Listas y tablas'!$C$4,IF(G52="Media",'Listas y tablas'!$C$5,IF(G52="Alta",'Listas y tablas'!$C$6,IF(G52="Muy Alta",'Listas y tablas'!$C$7,))))))</f>
        <v>0.4</v>
      </c>
      <c r="I52" s="422" t="s">
        <v>185</v>
      </c>
      <c r="J52" s="154"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3"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4">
        <f ca="1">IF(K52="","",IF(K52="Leve",'Listas y tablas'!$F$3,IF(K52="Menor",'Listas y tablas'!$F$4,IF(K52="Moderado",'Listas y tablas'!$F$5,IF(K52="Mayor",'Listas y tablas'!$F$6,IF(K52="Catastrófico",'Listas y tablas'!$F$7,))))))</f>
        <v>0.6</v>
      </c>
      <c r="M52" s="155" t="str">
        <f t="shared" ca="1" si="26"/>
        <v>Moderado</v>
      </c>
      <c r="N52" s="155" t="str">
        <f t="shared" si="27"/>
        <v>G</v>
      </c>
      <c r="O52" s="156">
        <f t="shared" si="41"/>
        <v>45</v>
      </c>
      <c r="P52" s="156" t="str">
        <f t="shared" si="28"/>
        <v>G45</v>
      </c>
      <c r="Q52" s="182" t="s">
        <v>2241</v>
      </c>
      <c r="R52" s="156" t="str">
        <f t="shared" si="29"/>
        <v>Probabilidad</v>
      </c>
      <c r="S52" s="394" t="s">
        <v>187</v>
      </c>
      <c r="T52" s="394" t="s">
        <v>188</v>
      </c>
      <c r="U52" s="95" t="str">
        <f t="shared" si="30"/>
        <v>40%</v>
      </c>
      <c r="V52" s="402" t="s">
        <v>189</v>
      </c>
      <c r="W52" s="402" t="s">
        <v>190</v>
      </c>
      <c r="X52" s="402" t="s">
        <v>191</v>
      </c>
      <c r="Y52" s="159">
        <f t="shared" si="24"/>
        <v>0.24</v>
      </c>
      <c r="Z52" s="160" t="str">
        <f>IFERROR(IF(Y52="","",IF(Y52&lt;='Listas y tablas'!$L$3,"Muy Baja",IF(Y52&lt;='Listas y tablas'!$L$4,"Baja",IF(Y52&lt;='Listas y tablas'!$L$5,"Media",IF(Y52&lt;='Listas y tablas'!$L$6,"Alta","Muy Alta"))))),"")</f>
        <v>Baja</v>
      </c>
      <c r="AA52" s="158">
        <f t="shared" si="31"/>
        <v>0.24</v>
      </c>
      <c r="AB52" s="160" t="str">
        <f ca="1">IFERROR(IF(AC52="","",IF(AC52&lt;='Listas y tablas'!$O$3,"Leve",IF(AC52&lt;='Listas y tablas'!$O$4,"Menor",IF(AC52&lt;='Listas y tablas'!$O$5,"Moderado",IF(AC52&lt;='Listas y tablas'!$O$6,"Mayor","Catastrófico"))))),"")</f>
        <v>Moderado</v>
      </c>
      <c r="AC52" s="158">
        <f t="shared" ca="1" si="25"/>
        <v>0.6</v>
      </c>
      <c r="AD52" s="161" t="str">
        <f t="shared" ca="1" si="32"/>
        <v>Moderado</v>
      </c>
      <c r="AE52" s="388" t="s">
        <v>192</v>
      </c>
      <c r="AF52" s="399" t="s">
        <v>2242</v>
      </c>
      <c r="AG52" s="369" t="s">
        <v>2243</v>
      </c>
      <c r="AH52" s="369" t="s">
        <v>2244</v>
      </c>
      <c r="AI52" s="369" t="s">
        <v>422</v>
      </c>
      <c r="AJ52" s="559">
        <v>44743</v>
      </c>
      <c r="AK52" s="559">
        <v>44926</v>
      </c>
      <c r="AL52" s="100"/>
      <c r="AM52" s="100"/>
      <c r="AN52" s="100"/>
      <c r="AO52" s="100"/>
      <c r="AP52" s="100"/>
      <c r="AQ52" s="100"/>
      <c r="AR52" s="100"/>
      <c r="AS52" s="100"/>
      <c r="AT52" s="346" t="str">
        <f t="shared" si="33"/>
        <v/>
      </c>
      <c r="AU52" s="346" t="str">
        <f t="shared" si="34"/>
        <v/>
      </c>
      <c r="AV52" s="346" t="str">
        <f t="shared" si="42"/>
        <v/>
      </c>
      <c r="AW52" s="100"/>
      <c r="AX52" s="100"/>
      <c r="AY52" s="100"/>
      <c r="AZ52" s="100"/>
      <c r="BA52" s="100"/>
      <c r="BB52" s="100"/>
      <c r="BC52" s="100"/>
      <c r="BD52" s="100"/>
      <c r="BE52" s="346" t="str">
        <f t="shared" si="35"/>
        <v/>
      </c>
      <c r="BF52" s="346" t="str">
        <f t="shared" si="36"/>
        <v/>
      </c>
      <c r="BG52" s="346" t="str">
        <f t="shared" si="43"/>
        <v/>
      </c>
      <c r="BH52" s="100"/>
      <c r="BI52" s="100"/>
      <c r="BJ52" s="100"/>
      <c r="BK52" s="100"/>
      <c r="BL52" s="100"/>
      <c r="BM52" s="100"/>
      <c r="BN52" s="100"/>
      <c r="BO52" s="100"/>
      <c r="BP52" s="346" t="str">
        <f t="shared" si="37"/>
        <v/>
      </c>
      <c r="BQ52" s="346" t="str">
        <f t="shared" si="38"/>
        <v/>
      </c>
      <c r="BR52" s="346" t="str">
        <f t="shared" si="44"/>
        <v/>
      </c>
      <c r="BS52" s="345" t="str">
        <f t="shared" si="39"/>
        <v/>
      </c>
      <c r="BT52" s="345" t="str">
        <f t="shared" si="40"/>
        <v/>
      </c>
      <c r="BU52" s="53"/>
      <c r="BV52" s="53"/>
      <c r="BW52" s="53"/>
      <c r="BX52" s="53"/>
      <c r="BY52" s="53"/>
      <c r="BZ52" s="138"/>
      <c r="CA52" s="127" t="s">
        <v>1939</v>
      </c>
      <c r="CB52" s="126" t="s">
        <v>1940</v>
      </c>
      <c r="CC52" s="127"/>
      <c r="CD52" s="127"/>
      <c r="CE52" s="352"/>
      <c r="CF52" s="121"/>
      <c r="CG52" s="121"/>
      <c r="CH52" s="104" t="s">
        <v>1933</v>
      </c>
      <c r="CI52" s="104" t="s">
        <v>292</v>
      </c>
      <c r="CJ52" s="196" t="s">
        <v>1923</v>
      </c>
      <c r="CK52" s="104"/>
      <c r="CL52" s="489" t="s">
        <v>2166</v>
      </c>
      <c r="CM52" s="105" t="s">
        <v>1772</v>
      </c>
      <c r="CN52" s="104" t="s">
        <v>1775</v>
      </c>
      <c r="CO52" s="127"/>
      <c r="CP52" s="126"/>
      <c r="CQ52" s="127"/>
      <c r="CR52" s="127"/>
      <c r="CS52" s="352"/>
      <c r="CT52" s="121"/>
      <c r="CU52" s="103"/>
      <c r="CV52" s="107"/>
      <c r="CW52" s="104"/>
      <c r="CX52" s="107"/>
      <c r="CY52" s="104"/>
      <c r="CZ52" s="47"/>
      <c r="DA52" s="105"/>
      <c r="DB52" s="47"/>
      <c r="DC52" s="54"/>
      <c r="DD52" s="54"/>
      <c r="DE52" s="54"/>
      <c r="DF52" s="54"/>
      <c r="DG52" s="138"/>
      <c r="DH52" s="54"/>
      <c r="DI52" s="54"/>
      <c r="DJ52" s="47"/>
      <c r="DK52" s="47"/>
      <c r="DL52" s="47"/>
      <c r="DM52" s="47"/>
      <c r="DN52" s="47"/>
      <c r="DO52" s="105"/>
      <c r="DP52" s="47"/>
    </row>
    <row r="53" spans="1:120" s="515" customFormat="1" ht="151.5" customHeight="1">
      <c r="A53" s="516">
        <v>30</v>
      </c>
      <c r="B53" s="510" t="str">
        <f>IFERROR(VLOOKUP($A53,Riesgos!$A$7:$H$107,2,FALSE),"")</f>
        <v>Divulgación y Apropiación Social del Patrimonio</v>
      </c>
      <c r="C53" s="510"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510"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511" t="s">
        <v>1113</v>
      </c>
      <c r="F53" s="528">
        <v>12</v>
      </c>
      <c r="G53" s="529" t="str">
        <f>IF(F53&lt;=0,"",IF(F53&lt;='Listas y tablas'!$B$3,"Muy Baja",IF(F53&lt;='Listas y tablas'!$B$4,"Baja",IF(F53&lt;='Listas y tablas'!$B$5,"Media",IF(F53&lt;='Listas y tablas'!$B$6,"Alta","Muy Alta")))))</f>
        <v>Baja</v>
      </c>
      <c r="H53" s="530">
        <f>IF(G53="","",IF(G53="Muy Baja",'Listas y tablas'!$C$3,IF(G53="Baja",'Listas y tablas'!$C$4,IF(G53="Media",'Listas y tablas'!$C$5,IF(G53="Alta",'Listas y tablas'!$C$6,IF(G53="Muy Alta",'Listas y tablas'!$C$7,))))))</f>
        <v>0.4</v>
      </c>
      <c r="I53" s="531" t="s">
        <v>185</v>
      </c>
      <c r="J53" s="53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52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530">
        <f ca="1">IF(K53="","",IF(K53="Leve",'Listas y tablas'!$F$3,IF(K53="Menor",'Listas y tablas'!$F$4,IF(K53="Moderado",'Listas y tablas'!$F$5,IF(K53="Mayor",'Listas y tablas'!$F$6,IF(K53="Catastrófico",'Listas y tablas'!$F$7,))))))</f>
        <v>0.6</v>
      </c>
      <c r="M53" s="532" t="str">
        <f t="shared" ca="1" si="26"/>
        <v>Moderado</v>
      </c>
      <c r="N53" s="532" t="str">
        <f t="shared" si="27"/>
        <v>G</v>
      </c>
      <c r="O53" s="508">
        <f t="shared" si="41"/>
        <v>46</v>
      </c>
      <c r="P53" s="508" t="str">
        <f t="shared" si="28"/>
        <v>G46</v>
      </c>
      <c r="Q53" s="526" t="s">
        <v>2202</v>
      </c>
      <c r="R53" s="508" t="str">
        <f t="shared" si="29"/>
        <v>Probabilidad</v>
      </c>
      <c r="S53" s="533" t="s">
        <v>187</v>
      </c>
      <c r="T53" s="533" t="s">
        <v>188</v>
      </c>
      <c r="U53" s="534" t="str">
        <f t="shared" si="30"/>
        <v>40%</v>
      </c>
      <c r="V53" s="535" t="s">
        <v>189</v>
      </c>
      <c r="W53" s="535" t="s">
        <v>190</v>
      </c>
      <c r="X53" s="535" t="s">
        <v>191</v>
      </c>
      <c r="Y53" s="536">
        <f t="shared" si="24"/>
        <v>0.14399999999999999</v>
      </c>
      <c r="Z53" s="537" t="str">
        <f>IFERROR(IF(Y53="","",IF(Y53&lt;='Listas y tablas'!$L$3,"Muy Baja",IF(Y53&lt;='Listas y tablas'!$L$4,"Baja",IF(Y53&lt;='Listas y tablas'!$L$5,"Media",IF(Y53&lt;='Listas y tablas'!$L$6,"Alta","Muy Alta"))))),"")</f>
        <v>Muy Baja</v>
      </c>
      <c r="AA53" s="534">
        <f t="shared" si="31"/>
        <v>0.14399999999999999</v>
      </c>
      <c r="AB53" s="537" t="str">
        <f ca="1">IFERROR(IF(AC53="","",IF(AC53&lt;='Listas y tablas'!$O$3,"Leve",IF(AC53&lt;='Listas y tablas'!$O$4,"Menor",IF(AC53&lt;='Listas y tablas'!$O$5,"Moderado",IF(AC53&lt;='Listas y tablas'!$O$6,"Mayor","Catastrófico"))))),"")</f>
        <v>Moderado</v>
      </c>
      <c r="AC53" s="534">
        <f t="shared" ca="1" si="25"/>
        <v>0.6</v>
      </c>
      <c r="AD53" s="538" t="str">
        <f t="shared" ca="1" si="32"/>
        <v>Moderado</v>
      </c>
      <c r="AE53" s="539" t="s">
        <v>192</v>
      </c>
      <c r="AF53" s="509" t="s">
        <v>2200</v>
      </c>
      <c r="AG53" s="546" t="s">
        <v>2192</v>
      </c>
      <c r="AH53" s="546" t="s">
        <v>2192</v>
      </c>
      <c r="AI53" s="546" t="s">
        <v>2192</v>
      </c>
      <c r="AJ53" s="542"/>
      <c r="AK53" s="542"/>
      <c r="AL53" s="162"/>
      <c r="AM53" s="162"/>
      <c r="AN53" s="162"/>
      <c r="AO53" s="162"/>
      <c r="AP53" s="162"/>
      <c r="AQ53" s="162"/>
      <c r="AR53" s="162"/>
      <c r="AS53" s="162"/>
      <c r="AT53" s="346" t="str">
        <f t="shared" si="33"/>
        <v/>
      </c>
      <c r="AU53" s="346" t="str">
        <f t="shared" si="34"/>
        <v/>
      </c>
      <c r="AV53" s="346" t="str">
        <f t="shared" si="42"/>
        <v/>
      </c>
      <c r="AW53" s="162"/>
      <c r="AX53" s="162"/>
      <c r="AY53" s="162"/>
      <c r="AZ53" s="162"/>
      <c r="BA53" s="162"/>
      <c r="BB53" s="162"/>
      <c r="BC53" s="162"/>
      <c r="BD53" s="162"/>
      <c r="BE53" s="346" t="str">
        <f t="shared" si="35"/>
        <v/>
      </c>
      <c r="BF53" s="346" t="str">
        <f t="shared" si="36"/>
        <v/>
      </c>
      <c r="BG53" s="346" t="str">
        <f t="shared" si="43"/>
        <v/>
      </c>
      <c r="BH53" s="162"/>
      <c r="BI53" s="162"/>
      <c r="BJ53" s="162"/>
      <c r="BK53" s="162"/>
      <c r="BL53" s="162"/>
      <c r="BM53" s="162"/>
      <c r="BN53" s="162"/>
      <c r="BO53" s="162"/>
      <c r="BP53" s="346" t="str">
        <f t="shared" si="37"/>
        <v/>
      </c>
      <c r="BQ53" s="346" t="str">
        <f t="shared" si="38"/>
        <v/>
      </c>
      <c r="BR53" s="346" t="str">
        <f t="shared" si="44"/>
        <v/>
      </c>
      <c r="BS53" s="345" t="str">
        <f t="shared" si="39"/>
        <v/>
      </c>
      <c r="BT53" s="345" t="str">
        <f t="shared" si="40"/>
        <v/>
      </c>
      <c r="BU53" s="511"/>
      <c r="BV53" s="511"/>
      <c r="BW53" s="511"/>
      <c r="BX53" s="511"/>
      <c r="BY53" s="511"/>
      <c r="BZ53" s="511"/>
      <c r="CA53" s="518" t="s">
        <v>1941</v>
      </c>
      <c r="CB53" s="519" t="s">
        <v>1942</v>
      </c>
      <c r="CC53" s="518"/>
      <c r="CD53" s="543"/>
      <c r="CE53" s="544"/>
      <c r="CF53" s="521"/>
      <c r="CG53" s="521"/>
      <c r="CH53" s="522" t="s">
        <v>1943</v>
      </c>
      <c r="CI53" s="522" t="s">
        <v>201</v>
      </c>
      <c r="CJ53" s="513" t="s">
        <v>1923</v>
      </c>
      <c r="CK53" s="522"/>
      <c r="CL53" s="523" t="s">
        <v>1953</v>
      </c>
      <c r="CM53" s="524" t="s">
        <v>1772</v>
      </c>
      <c r="CN53" s="522" t="s">
        <v>1775</v>
      </c>
      <c r="CO53" s="518"/>
      <c r="CP53" s="545"/>
      <c r="CQ53" s="518"/>
      <c r="CR53" s="543"/>
      <c r="CS53" s="544"/>
      <c r="CT53" s="521"/>
      <c r="CU53" s="521"/>
      <c r="CV53" s="522"/>
      <c r="CW53" s="522"/>
      <c r="CX53" s="513"/>
      <c r="CY53" s="522"/>
      <c r="CZ53" s="513"/>
      <c r="DA53" s="524"/>
      <c r="DB53" s="513"/>
      <c r="DC53" s="525"/>
      <c r="DD53" s="525"/>
      <c r="DE53" s="525"/>
      <c r="DF53" s="525"/>
      <c r="DG53" s="525"/>
      <c r="DH53" s="525"/>
      <c r="DI53" s="525"/>
      <c r="DJ53" s="513"/>
      <c r="DK53" s="513"/>
      <c r="DL53" s="513"/>
      <c r="DM53" s="513"/>
      <c r="DN53" s="513"/>
      <c r="DO53" s="524"/>
      <c r="DP53" s="513"/>
    </row>
    <row r="54" spans="1:120" s="515" customFormat="1" ht="315" customHeight="1">
      <c r="A54" s="516">
        <v>30</v>
      </c>
      <c r="B54" s="510" t="str">
        <f>IFERROR(VLOOKUP($A54,Riesgos!$A$7:$H$107,2,FALSE),"")</f>
        <v>Divulgación y Apropiación Social del Patrimonio</v>
      </c>
      <c r="C54" s="510"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510"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511" t="s">
        <v>1113</v>
      </c>
      <c r="F54" s="528">
        <v>12</v>
      </c>
      <c r="G54" s="529" t="str">
        <f>IF(F54&lt;=0,"",IF(F54&lt;='Listas y tablas'!$B$3,"Muy Baja",IF(F54&lt;='Listas y tablas'!$B$4,"Baja",IF(F54&lt;='Listas y tablas'!$B$5,"Media",IF(F54&lt;='Listas y tablas'!$B$6,"Alta","Muy Alta")))))</f>
        <v>Baja</v>
      </c>
      <c r="H54" s="530">
        <f>IF(G54="","",IF(G54="Muy Baja",'Listas y tablas'!$C$3,IF(G54="Baja",'Listas y tablas'!$C$4,IF(G54="Media",'Listas y tablas'!$C$5,IF(G54="Alta",'Listas y tablas'!$C$6,IF(G54="Muy Alta",'Listas y tablas'!$C$7,))))))</f>
        <v>0.4</v>
      </c>
      <c r="I54" s="531" t="s">
        <v>185</v>
      </c>
      <c r="J54" s="53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52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530">
        <f ca="1">IF(K54="","",IF(K54="Leve",'Listas y tablas'!$F$3,IF(K54="Menor",'Listas y tablas'!$F$4,IF(K54="Moderado",'Listas y tablas'!$F$5,IF(K54="Mayor",'Listas y tablas'!$F$6,IF(K54="Catastrófico",'Listas y tablas'!$F$7,))))))</f>
        <v>0.6</v>
      </c>
      <c r="M54" s="532" t="str">
        <f t="shared" ca="1" si="26"/>
        <v>Moderado</v>
      </c>
      <c r="N54" s="532" t="str">
        <f t="shared" si="27"/>
        <v>G</v>
      </c>
      <c r="O54" s="508">
        <f t="shared" si="41"/>
        <v>47</v>
      </c>
      <c r="P54" s="508" t="str">
        <f t="shared" si="28"/>
        <v>G47</v>
      </c>
      <c r="Q54" s="526" t="s">
        <v>2203</v>
      </c>
      <c r="R54" s="508" t="str">
        <f t="shared" si="29"/>
        <v>Probabilidad</v>
      </c>
      <c r="S54" s="533" t="s">
        <v>187</v>
      </c>
      <c r="T54" s="533" t="s">
        <v>188</v>
      </c>
      <c r="U54" s="534" t="str">
        <f t="shared" si="30"/>
        <v>40%</v>
      </c>
      <c r="V54" s="535" t="s">
        <v>189</v>
      </c>
      <c r="W54" s="535" t="s">
        <v>190</v>
      </c>
      <c r="X54" s="535" t="s">
        <v>191</v>
      </c>
      <c r="Y54" s="536">
        <f t="shared" si="24"/>
        <v>8.6399999999999991E-2</v>
      </c>
      <c r="Z54" s="537" t="str">
        <f>IFERROR(IF(Y54="","",IF(Y54&lt;='Listas y tablas'!$L$3,"Muy Baja",IF(Y54&lt;='Listas y tablas'!$L$4,"Baja",IF(Y54&lt;='Listas y tablas'!$L$5,"Media",IF(Y54&lt;='Listas y tablas'!$L$6,"Alta","Muy Alta"))))),"")</f>
        <v>Muy Baja</v>
      </c>
      <c r="AA54" s="534">
        <f t="shared" si="31"/>
        <v>8.6399999999999991E-2</v>
      </c>
      <c r="AB54" s="537" t="str">
        <f ca="1">IFERROR(IF(AC54="","",IF(AC54&lt;='Listas y tablas'!$O$3,"Leve",IF(AC54&lt;='Listas y tablas'!$O$4,"Menor",IF(AC54&lt;='Listas y tablas'!$O$5,"Moderado",IF(AC54&lt;='Listas y tablas'!$O$6,"Mayor","Catastrófico"))))),"")</f>
        <v>Moderado</v>
      </c>
      <c r="AC54" s="534">
        <f t="shared" ca="1" si="25"/>
        <v>0.6</v>
      </c>
      <c r="AD54" s="538" t="str">
        <f t="shared" ca="1" si="32"/>
        <v>Moderado</v>
      </c>
      <c r="AE54" s="539" t="s">
        <v>192</v>
      </c>
      <c r="AF54" s="527" t="s">
        <v>2201</v>
      </c>
      <c r="AG54" s="546" t="s">
        <v>2192</v>
      </c>
      <c r="AH54" s="546" t="s">
        <v>2192</v>
      </c>
      <c r="AI54" s="546" t="s">
        <v>2192</v>
      </c>
      <c r="AJ54" s="542"/>
      <c r="AK54" s="542"/>
      <c r="AL54" s="162"/>
      <c r="AM54" s="162"/>
      <c r="AN54" s="162"/>
      <c r="AO54" s="162"/>
      <c r="AP54" s="162"/>
      <c r="AQ54" s="162"/>
      <c r="AR54" s="162"/>
      <c r="AS54" s="162"/>
      <c r="AT54" s="346" t="str">
        <f t="shared" si="33"/>
        <v/>
      </c>
      <c r="AU54" s="346" t="str">
        <f t="shared" si="34"/>
        <v/>
      </c>
      <c r="AV54" s="346" t="str">
        <f t="shared" si="42"/>
        <v/>
      </c>
      <c r="AW54" s="162"/>
      <c r="AX54" s="162"/>
      <c r="AY54" s="162"/>
      <c r="AZ54" s="162"/>
      <c r="BA54" s="162"/>
      <c r="BB54" s="162"/>
      <c r="BC54" s="162"/>
      <c r="BD54" s="162"/>
      <c r="BE54" s="346" t="str">
        <f t="shared" si="35"/>
        <v/>
      </c>
      <c r="BF54" s="346" t="str">
        <f t="shared" si="36"/>
        <v/>
      </c>
      <c r="BG54" s="346" t="str">
        <f t="shared" si="43"/>
        <v/>
      </c>
      <c r="BH54" s="162"/>
      <c r="BI54" s="162"/>
      <c r="BJ54" s="162"/>
      <c r="BK54" s="162"/>
      <c r="BL54" s="162"/>
      <c r="BM54" s="162"/>
      <c r="BN54" s="162"/>
      <c r="BO54" s="162"/>
      <c r="BP54" s="346" t="str">
        <f t="shared" si="37"/>
        <v/>
      </c>
      <c r="BQ54" s="346" t="str">
        <f t="shared" si="38"/>
        <v/>
      </c>
      <c r="BR54" s="346" t="str">
        <f t="shared" si="44"/>
        <v/>
      </c>
      <c r="BS54" s="345" t="str">
        <f t="shared" si="39"/>
        <v/>
      </c>
      <c r="BT54" s="345" t="str">
        <f t="shared" si="40"/>
        <v/>
      </c>
      <c r="BU54" s="511"/>
      <c r="BV54" s="511"/>
      <c r="BW54" s="511"/>
      <c r="BX54" s="511"/>
      <c r="BY54" s="511"/>
      <c r="BZ54" s="525"/>
      <c r="CA54" s="518" t="s">
        <v>1944</v>
      </c>
      <c r="CB54" s="543" t="s">
        <v>1945</v>
      </c>
      <c r="CC54" s="518"/>
      <c r="CD54" s="543"/>
      <c r="CE54" s="544"/>
      <c r="CF54" s="521"/>
      <c r="CG54" s="521"/>
      <c r="CH54" s="513" t="s">
        <v>1943</v>
      </c>
      <c r="CI54" s="522" t="s">
        <v>201</v>
      </c>
      <c r="CJ54" s="513" t="s">
        <v>1923</v>
      </c>
      <c r="CK54" s="522"/>
      <c r="CL54" s="523" t="s">
        <v>2167</v>
      </c>
      <c r="CM54" s="524" t="s">
        <v>1772</v>
      </c>
      <c r="CN54" s="522" t="s">
        <v>1775</v>
      </c>
      <c r="CO54" s="543"/>
      <c r="CP54" s="543"/>
      <c r="CQ54" s="518"/>
      <c r="CR54" s="543"/>
      <c r="CS54" s="544"/>
      <c r="CT54" s="521"/>
      <c r="CU54" s="521"/>
      <c r="CV54" s="513"/>
      <c r="CW54" s="522"/>
      <c r="CX54" s="513"/>
      <c r="CY54" s="522"/>
      <c r="CZ54" s="513"/>
      <c r="DA54" s="524"/>
      <c r="DB54" s="513"/>
      <c r="DC54" s="525"/>
      <c r="DD54" s="525"/>
      <c r="DE54" s="525"/>
      <c r="DF54" s="525"/>
      <c r="DG54" s="525"/>
      <c r="DH54" s="525"/>
      <c r="DI54" s="525"/>
      <c r="DJ54" s="513"/>
      <c r="DK54" s="513"/>
      <c r="DL54" s="513"/>
      <c r="DM54" s="513"/>
      <c r="DN54" s="513"/>
      <c r="DO54" s="524"/>
      <c r="DP54" s="513"/>
    </row>
    <row r="55" spans="1:120" ht="213.75" customHeight="1">
      <c r="A55" s="419">
        <v>31</v>
      </c>
      <c r="B55" s="181" t="str">
        <f>IFERROR(VLOOKUP($A55,Riesgos!$A$7:$H$107,2,FALSE),"")</f>
        <v>Divulgación y Apropiación Social del Patrimonio</v>
      </c>
      <c r="C55" s="181" t="str">
        <f>IFERROR(VLOOKUP($A55,Riesgos!$A$7:$H$107,7,FALSE),"")</f>
        <v>Retrasos en la entrega de los insumos para las publicaciones (investigación, material fotográfico, derechos)</v>
      </c>
      <c r="D55" s="181" t="str">
        <f>IFERROR(VLOOKUP($A55,Riesgos!$A$7:$H$107,8,FALSE),"")</f>
        <v>Posibilidad de afectación reputacional por retrasos en plan editorial dedido a debilidades en la contratación o al incumplimiento en la entrega de textos o insumos fotográficos.</v>
      </c>
      <c r="E55" s="53" t="s">
        <v>183</v>
      </c>
      <c r="F55" s="441">
        <v>6</v>
      </c>
      <c r="G55" s="153" t="str">
        <f>IF(F55&lt;=0,"",IF(F55&lt;='Listas y tablas'!$B$3,"Muy Baja",IF(F55&lt;='Listas y tablas'!$B$4,"Baja",IF(F55&lt;='Listas y tablas'!$B$5,"Media",IF(F55&lt;='Listas y tablas'!$B$6,"Alta","Muy Alta")))))</f>
        <v>Baja</v>
      </c>
      <c r="H55" s="154">
        <f>IF(G55="","",IF(G55="Muy Baja",'Listas y tablas'!$C$3,IF(G55="Baja",'Listas y tablas'!$C$4,IF(G55="Media",'Listas y tablas'!$C$5,IF(G55="Alta",'Listas y tablas'!$C$6,IF(G55="Muy Alta",'Listas y tablas'!$C$7,))))))</f>
        <v>0.4</v>
      </c>
      <c r="I55" s="422" t="s">
        <v>504</v>
      </c>
      <c r="J55" s="154"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3" t="str">
        <f ca="1">IF(OR(J55='Tabla Impacto'!$C$11,J55='Tabla Impacto'!$D$11),"Leve",IF(OR(J55='Tabla Impacto'!$C$12,J55='Tabla Impacto'!$D$12),"Menor",IF(OR(J55='Tabla Impacto'!$C$13,J55='Tabla Impacto'!$D$13),"Moderado",IF(OR(J55='Tabla Impacto'!$C$14,J55='Tabla Impacto'!$D$14),"Mayor",IF(OR(J55='Tabla Impacto'!$C$15,J55='Tabla Impacto'!$D$15),"Catastrófico","")))))</f>
        <v>Leve</v>
      </c>
      <c r="L55" s="154">
        <f ca="1">IF(K55="","",IF(K55="Leve",'Listas y tablas'!$F$3,IF(K55="Menor",'Listas y tablas'!$F$4,IF(K55="Moderado",'Listas y tablas'!$F$5,IF(K55="Mayor",'Listas y tablas'!$F$6,IF(K55="Catastrófico",'Listas y tablas'!$F$7,))))))</f>
        <v>0.2</v>
      </c>
      <c r="M55" s="155" t="str">
        <f t="shared" ca="1" si="26"/>
        <v>Bajo</v>
      </c>
      <c r="N55" s="155" t="str">
        <f t="shared" si="27"/>
        <v>G</v>
      </c>
      <c r="O55" s="156">
        <f t="shared" si="41"/>
        <v>48</v>
      </c>
      <c r="P55" s="156" t="str">
        <f t="shared" si="28"/>
        <v>G48</v>
      </c>
      <c r="Q55" s="182" t="s">
        <v>505</v>
      </c>
      <c r="R55" s="156" t="str">
        <f t="shared" si="29"/>
        <v>Probabilidad</v>
      </c>
      <c r="S55" s="394" t="s">
        <v>187</v>
      </c>
      <c r="T55" s="394" t="s">
        <v>188</v>
      </c>
      <c r="U55" s="158" t="str">
        <f t="shared" si="30"/>
        <v>40%</v>
      </c>
      <c r="V55" s="402" t="s">
        <v>189</v>
      </c>
      <c r="W55" s="402" t="s">
        <v>190</v>
      </c>
      <c r="X55" s="402" t="s">
        <v>191</v>
      </c>
      <c r="Y55" s="159">
        <f t="shared" si="24"/>
        <v>0.24</v>
      </c>
      <c r="Z55" s="160" t="str">
        <f>IFERROR(IF(Y55="","",IF(Y55&lt;='Listas y tablas'!$L$3,"Muy Baja",IF(Y55&lt;='Listas y tablas'!$L$4,"Baja",IF(Y55&lt;='Listas y tablas'!$L$5,"Media",IF(Y55&lt;='Listas y tablas'!$L$6,"Alta","Muy Alta"))))),"")</f>
        <v>Baja</v>
      </c>
      <c r="AA55" s="158">
        <f t="shared" si="31"/>
        <v>0.24</v>
      </c>
      <c r="AB55" s="160" t="str">
        <f ca="1">IFERROR(IF(AC55="","",IF(AC55&lt;='Listas y tablas'!$O$3,"Leve",IF(AC55&lt;='Listas y tablas'!$O$4,"Menor",IF(AC55&lt;='Listas y tablas'!$O$5,"Moderado",IF(AC55&lt;='Listas y tablas'!$O$6,"Mayor","Catastrófico"))))),"")</f>
        <v>Leve</v>
      </c>
      <c r="AC55" s="158">
        <f t="shared" ca="1" si="25"/>
        <v>0.2</v>
      </c>
      <c r="AD55" s="161" t="str">
        <f t="shared" ca="1" si="32"/>
        <v>Bajo</v>
      </c>
      <c r="AE55" s="388" t="s">
        <v>1109</v>
      </c>
      <c r="AF55" s="116" t="s">
        <v>2206</v>
      </c>
      <c r="AG55" s="116" t="s">
        <v>2207</v>
      </c>
      <c r="AH55" s="116" t="s">
        <v>2208</v>
      </c>
      <c r="AI55" s="428" t="s">
        <v>509</v>
      </c>
      <c r="AJ55" s="442">
        <v>44593</v>
      </c>
      <c r="AK55" s="442">
        <v>44926</v>
      </c>
      <c r="AL55" s="162"/>
      <c r="AM55" s="162"/>
      <c r="AN55" s="162"/>
      <c r="AO55" s="162"/>
      <c r="AP55" s="162"/>
      <c r="AQ55" s="162"/>
      <c r="AR55" s="162"/>
      <c r="AS55" s="162"/>
      <c r="AT55" s="346" t="str">
        <f t="shared" si="33"/>
        <v/>
      </c>
      <c r="AU55" s="346" t="str">
        <f t="shared" si="34"/>
        <v/>
      </c>
      <c r="AV55" s="346" t="str">
        <f t="shared" si="42"/>
        <v/>
      </c>
      <c r="AW55" s="162"/>
      <c r="AX55" s="162"/>
      <c r="AY55" s="162"/>
      <c r="AZ55" s="162"/>
      <c r="BA55" s="162"/>
      <c r="BB55" s="162"/>
      <c r="BC55" s="162"/>
      <c r="BD55" s="162"/>
      <c r="BE55" s="346" t="str">
        <f t="shared" si="35"/>
        <v/>
      </c>
      <c r="BF55" s="346" t="str">
        <f t="shared" si="36"/>
        <v/>
      </c>
      <c r="BG55" s="346" t="str">
        <f t="shared" si="43"/>
        <v/>
      </c>
      <c r="BH55" s="162"/>
      <c r="BI55" s="162"/>
      <c r="BJ55" s="162"/>
      <c r="BK55" s="162"/>
      <c r="BL55" s="162"/>
      <c r="BM55" s="162"/>
      <c r="BN55" s="162"/>
      <c r="BO55" s="162"/>
      <c r="BP55" s="346" t="str">
        <f t="shared" si="37"/>
        <v/>
      </c>
      <c r="BQ55" s="346" t="str">
        <f t="shared" si="38"/>
        <v/>
      </c>
      <c r="BR55" s="346" t="str">
        <f t="shared" si="44"/>
        <v/>
      </c>
      <c r="BS55" s="345" t="str">
        <f t="shared" si="39"/>
        <v/>
      </c>
      <c r="BT55" s="345" t="str">
        <f t="shared" si="40"/>
        <v/>
      </c>
      <c r="BU55" s="53"/>
      <c r="BV55" s="53"/>
      <c r="BW55" s="53"/>
      <c r="BX55" s="53"/>
      <c r="BY55" s="53"/>
      <c r="BZ55" s="138"/>
      <c r="CA55" s="127" t="s">
        <v>1946</v>
      </c>
      <c r="CB55" s="127" t="s">
        <v>1947</v>
      </c>
      <c r="CC55" s="127"/>
      <c r="CD55" s="126"/>
      <c r="CE55" s="353"/>
      <c r="CF55" s="121"/>
      <c r="CG55" s="121"/>
      <c r="CH55" s="196" t="s">
        <v>1922</v>
      </c>
      <c r="CI55" s="104" t="s">
        <v>201</v>
      </c>
      <c r="CJ55" s="104" t="s">
        <v>1934</v>
      </c>
      <c r="CK55" s="104"/>
      <c r="CL55" s="491" t="s">
        <v>1953</v>
      </c>
      <c r="CM55" s="105" t="s">
        <v>1772</v>
      </c>
      <c r="CN55" s="104" t="s">
        <v>1775</v>
      </c>
      <c r="CO55" s="127"/>
      <c r="CP55" s="127"/>
      <c r="CQ55" s="127"/>
      <c r="CR55" s="126"/>
      <c r="CS55" s="353"/>
      <c r="CT55" s="121"/>
      <c r="CU55" s="121"/>
      <c r="CV55" s="196"/>
      <c r="CW55" s="104"/>
      <c r="CX55" s="104"/>
      <c r="CY55" s="104"/>
      <c r="CZ55" s="196"/>
      <c r="DA55" s="105"/>
      <c r="DB55" s="196"/>
      <c r="DC55" s="138"/>
      <c r="DD55" s="138"/>
      <c r="DE55" s="138"/>
      <c r="DF55" s="138"/>
      <c r="DG55" s="138"/>
      <c r="DH55" s="138"/>
      <c r="DI55" s="138"/>
      <c r="DJ55" s="196"/>
      <c r="DK55" s="196"/>
      <c r="DL55" s="196"/>
      <c r="DM55" s="196"/>
      <c r="DN55" s="196"/>
      <c r="DO55" s="105"/>
      <c r="DP55" s="196"/>
    </row>
    <row r="56" spans="1:120" ht="327.75" customHeight="1">
      <c r="A56" s="419">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41">
        <v>120</v>
      </c>
      <c r="G56" s="153" t="str">
        <f>IF(F56&lt;=0,"",IF(F56&lt;='Listas y tablas'!$B$3,"Muy Baja",IF(F56&lt;='Listas y tablas'!$B$4,"Baja",IF(F56&lt;='Listas y tablas'!$B$5,"Media",IF(F56&lt;='Listas y tablas'!$B$6,"Alta","Muy Alta")))))</f>
        <v>Media</v>
      </c>
      <c r="H56" s="154">
        <f>IF(G56="","",IF(G56="Muy Baja",'Listas y tablas'!$C$3,IF(G56="Baja",'Listas y tablas'!$C$4,IF(G56="Media",'Listas y tablas'!$C$5,IF(G56="Alta",'Listas y tablas'!$C$6,IF(G56="Muy Alta",'Listas y tablas'!$C$7,))))))</f>
        <v>0.6</v>
      </c>
      <c r="I56" s="422" t="s">
        <v>504</v>
      </c>
      <c r="J56" s="154"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3" t="str">
        <f ca="1">IF(OR(J56='Tabla Impacto'!$C$11,J56='Tabla Impacto'!$D$11),"Leve",IF(OR(J56='Tabla Impacto'!$C$12,J56='Tabla Impacto'!$D$12),"Menor",IF(OR(J56='Tabla Impacto'!$C$13,J56='Tabla Impacto'!$D$13),"Moderado",IF(OR(J56='Tabla Impacto'!$C$14,J56='Tabla Impacto'!$D$14),"Mayor",IF(OR(J56='Tabla Impacto'!$C$15,J56='Tabla Impacto'!$D$15),"Catastrófico","")))))</f>
        <v>Leve</v>
      </c>
      <c r="L56" s="154">
        <f ca="1">IF(K56="","",IF(K56="Leve",'Listas y tablas'!$F$3,IF(K56="Menor",'Listas y tablas'!$F$4,IF(K56="Moderado",'Listas y tablas'!$F$5,IF(K56="Mayor",'Listas y tablas'!$F$6,IF(K56="Catastrófico",'Listas y tablas'!$F$7,))))))</f>
        <v>0.2</v>
      </c>
      <c r="M56" s="155" t="str">
        <f t="shared" ca="1" si="26"/>
        <v>Moderado</v>
      </c>
      <c r="N56" s="155" t="str">
        <f t="shared" si="27"/>
        <v>G</v>
      </c>
      <c r="O56" s="156">
        <f t="shared" si="41"/>
        <v>49</v>
      </c>
      <c r="P56" s="156" t="str">
        <f t="shared" si="28"/>
        <v>G49</v>
      </c>
      <c r="Q56" s="116" t="s">
        <v>2210</v>
      </c>
      <c r="R56" s="156" t="str">
        <f t="shared" si="29"/>
        <v>Probabilidad</v>
      </c>
      <c r="S56" s="394" t="s">
        <v>187</v>
      </c>
      <c r="T56" s="394" t="s">
        <v>188</v>
      </c>
      <c r="U56" s="95" t="str">
        <f t="shared" si="30"/>
        <v>40%</v>
      </c>
      <c r="V56" s="402" t="s">
        <v>189</v>
      </c>
      <c r="W56" s="402" t="s">
        <v>190</v>
      </c>
      <c r="X56" s="402" t="s">
        <v>191</v>
      </c>
      <c r="Y56" s="159">
        <f t="shared" si="24"/>
        <v>0.36</v>
      </c>
      <c r="Z56" s="160" t="str">
        <f>IFERROR(IF(Y56="","",IF(Y56&lt;='Listas y tablas'!$L$3,"Muy Baja",IF(Y56&lt;='Listas y tablas'!$L$4,"Baja",IF(Y56&lt;='Listas y tablas'!$L$5,"Media",IF(Y56&lt;='Listas y tablas'!$L$6,"Alta","Muy Alta"))))),"")</f>
        <v>Baja</v>
      </c>
      <c r="AA56" s="158">
        <f t="shared" si="31"/>
        <v>0.36</v>
      </c>
      <c r="AB56" s="160" t="str">
        <f ca="1">IFERROR(IF(AC56="","",IF(AC56&lt;='Listas y tablas'!$O$3,"Leve",IF(AC56&lt;='Listas y tablas'!$O$4,"Menor",IF(AC56&lt;='Listas y tablas'!$O$5,"Moderado",IF(AC56&lt;='Listas y tablas'!$O$6,"Mayor","Catastrófico"))))),"")</f>
        <v>Leve</v>
      </c>
      <c r="AC56" s="158">
        <f t="shared" ca="1" si="25"/>
        <v>0.2</v>
      </c>
      <c r="AD56" s="161" t="str">
        <f t="shared" ca="1" si="32"/>
        <v>Bajo</v>
      </c>
      <c r="AE56" s="388" t="s">
        <v>1109</v>
      </c>
      <c r="AF56" s="116" t="s">
        <v>519</v>
      </c>
      <c r="AG56" s="116" t="s">
        <v>2211</v>
      </c>
      <c r="AH56" s="116" t="s">
        <v>2212</v>
      </c>
      <c r="AI56" s="53" t="s">
        <v>522</v>
      </c>
      <c r="AJ56" s="162">
        <v>44652</v>
      </c>
      <c r="AK56" s="162">
        <v>44926</v>
      </c>
      <c r="AL56" s="100"/>
      <c r="AM56" s="100"/>
      <c r="AN56" s="100"/>
      <c r="AO56" s="100"/>
      <c r="AP56" s="100"/>
      <c r="AQ56" s="100"/>
      <c r="AR56" s="100"/>
      <c r="AS56" s="100"/>
      <c r="AT56" s="346" t="str">
        <f t="shared" si="33"/>
        <v/>
      </c>
      <c r="AU56" s="346" t="str">
        <f t="shared" si="34"/>
        <v/>
      </c>
      <c r="AV56" s="346" t="str">
        <f t="shared" si="42"/>
        <v/>
      </c>
      <c r="AW56" s="100"/>
      <c r="AX56" s="100"/>
      <c r="AY56" s="100"/>
      <c r="AZ56" s="100"/>
      <c r="BA56" s="100"/>
      <c r="BB56" s="100"/>
      <c r="BC56" s="100"/>
      <c r="BD56" s="100"/>
      <c r="BE56" s="346" t="str">
        <f t="shared" si="35"/>
        <v/>
      </c>
      <c r="BF56" s="346" t="str">
        <f t="shared" si="36"/>
        <v/>
      </c>
      <c r="BG56" s="346" t="str">
        <f t="shared" si="43"/>
        <v/>
      </c>
      <c r="BH56" s="100"/>
      <c r="BI56" s="100"/>
      <c r="BJ56" s="100"/>
      <c r="BK56" s="100"/>
      <c r="BL56" s="100"/>
      <c r="BM56" s="100"/>
      <c r="BN56" s="100"/>
      <c r="BO56" s="100"/>
      <c r="BP56" s="346" t="str">
        <f t="shared" si="37"/>
        <v/>
      </c>
      <c r="BQ56" s="346" t="str">
        <f t="shared" si="38"/>
        <v/>
      </c>
      <c r="BR56" s="346" t="str">
        <f t="shared" si="44"/>
        <v/>
      </c>
      <c r="BS56" s="345" t="str">
        <f t="shared" si="39"/>
        <v/>
      </c>
      <c r="BT56" s="345" t="str">
        <f t="shared" si="40"/>
        <v/>
      </c>
      <c r="BU56" s="138"/>
      <c r="BV56" s="138"/>
      <c r="BW56" s="138"/>
      <c r="BX56" s="138"/>
      <c r="BY56" s="138"/>
      <c r="BZ56" s="54"/>
      <c r="CA56" s="127" t="s">
        <v>1948</v>
      </c>
      <c r="CB56" s="127" t="s">
        <v>1949</v>
      </c>
      <c r="CC56" s="127"/>
      <c r="CD56" s="127"/>
      <c r="CE56" s="352"/>
      <c r="CF56" s="121"/>
      <c r="CG56" s="121"/>
      <c r="CH56" s="104" t="s">
        <v>1950</v>
      </c>
      <c r="CI56" s="104" t="s">
        <v>292</v>
      </c>
      <c r="CJ56" s="104"/>
      <c r="CK56" s="104"/>
      <c r="CL56" s="489" t="s">
        <v>2168</v>
      </c>
      <c r="CM56" s="105" t="s">
        <v>1772</v>
      </c>
      <c r="CN56" s="104" t="s">
        <v>1775</v>
      </c>
      <c r="CO56" s="124"/>
      <c r="CP56" s="127"/>
      <c r="CQ56" s="127"/>
      <c r="CR56" s="127"/>
      <c r="CS56" s="352"/>
      <c r="CT56" s="102"/>
      <c r="CU56" s="102"/>
      <c r="CV56" s="104"/>
      <c r="CW56" s="104"/>
      <c r="CX56" s="104"/>
      <c r="CY56" s="104"/>
      <c r="CZ56" s="47"/>
      <c r="DA56" s="105"/>
      <c r="DB56" s="47"/>
      <c r="DC56" s="54"/>
      <c r="DD56" s="54"/>
      <c r="DE56" s="54"/>
      <c r="DF56" s="54"/>
      <c r="DG56" s="138"/>
      <c r="DH56" s="54"/>
      <c r="DI56" s="54"/>
      <c r="DJ56" s="47"/>
      <c r="DK56" s="47"/>
      <c r="DL56" s="47"/>
      <c r="DM56" s="47"/>
      <c r="DN56" s="47"/>
      <c r="DO56" s="105"/>
      <c r="DP56" s="47"/>
    </row>
    <row r="57" spans="1:120" ht="408.75" customHeight="1">
      <c r="A57" s="419">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1">
        <v>2</v>
      </c>
      <c r="G57" s="153" t="str">
        <f>IF(F57&lt;=0,"",IF(F57&lt;='Listas y tablas'!$B$3,"Muy Baja",IF(F57&lt;='Listas y tablas'!$B$4,"Baja",IF(F57&lt;='Listas y tablas'!$B$5,"Media",IF(F57&lt;='Listas y tablas'!$B$6,"Alta","Muy Alta")))))</f>
        <v>Muy Baja</v>
      </c>
      <c r="H57" s="154">
        <f>IF(G57="","",IF(G57="Muy Baja",'Listas y tablas'!$C$3,IF(G57="Baja",'Listas y tablas'!$C$4,IF(G57="Media",'Listas y tablas'!$C$5,IF(G57="Alta",'Listas y tablas'!$C$6,IF(G57="Muy Alta",'Listas y tablas'!$C$7,))))))</f>
        <v>0.2</v>
      </c>
      <c r="I57" s="422" t="s">
        <v>185</v>
      </c>
      <c r="J57" s="154"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3"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4">
        <f ca="1">IF(K57="","",IF(K57="Leve",'Listas y tablas'!$F$3,IF(K57="Menor",'Listas y tablas'!$F$4,IF(K57="Moderado",'Listas y tablas'!$F$5,IF(K57="Mayor",'Listas y tablas'!$F$6,IF(K57="Catastrófico",'Listas y tablas'!$F$7,))))))</f>
        <v>0.6</v>
      </c>
      <c r="M57" s="155" t="str">
        <f t="shared" ca="1" si="26"/>
        <v>Moderado</v>
      </c>
      <c r="N57" s="155" t="str">
        <f t="shared" si="27"/>
        <v>G</v>
      </c>
      <c r="O57" s="156">
        <f t="shared" si="41"/>
        <v>50</v>
      </c>
      <c r="P57" s="156" t="str">
        <f t="shared" si="28"/>
        <v>G50</v>
      </c>
      <c r="Q57" s="182" t="s">
        <v>1539</v>
      </c>
      <c r="R57" s="156" t="str">
        <f t="shared" si="29"/>
        <v>Probabilidad</v>
      </c>
      <c r="S57" s="394" t="s">
        <v>187</v>
      </c>
      <c r="T57" s="394" t="s">
        <v>188</v>
      </c>
      <c r="U57" s="95" t="str">
        <f t="shared" si="30"/>
        <v>40%</v>
      </c>
      <c r="V57" s="402" t="s">
        <v>189</v>
      </c>
      <c r="W57" s="402" t="s">
        <v>190</v>
      </c>
      <c r="X57" s="402" t="s">
        <v>191</v>
      </c>
      <c r="Y57" s="159">
        <f t="shared" si="24"/>
        <v>0.12</v>
      </c>
      <c r="Z57" s="160" t="str">
        <f>IFERROR(IF(Y57="","",IF(Y57&lt;='Listas y tablas'!$L$3,"Muy Baja",IF(Y57&lt;='Listas y tablas'!$L$4,"Baja",IF(Y57&lt;='Listas y tablas'!$L$5,"Media",IF(Y57&lt;='Listas y tablas'!$L$6,"Alta","Muy Alta"))))),"")</f>
        <v>Muy Baja</v>
      </c>
      <c r="AA57" s="158">
        <f t="shared" si="31"/>
        <v>0.12</v>
      </c>
      <c r="AB57" s="160" t="str">
        <f ca="1">IFERROR(IF(AC57="","",IF(AC57&lt;='Listas y tablas'!$O$3,"Leve",IF(AC57&lt;='Listas y tablas'!$O$4,"Menor",IF(AC57&lt;='Listas y tablas'!$O$5,"Moderado",IF(AC57&lt;='Listas y tablas'!$O$6,"Mayor","Catastrófico"))))),"")</f>
        <v>Moderado</v>
      </c>
      <c r="AC57" s="158">
        <f t="shared" ca="1" si="25"/>
        <v>0.6</v>
      </c>
      <c r="AD57" s="161" t="str">
        <f t="shared" ca="1" si="32"/>
        <v>Moderado</v>
      </c>
      <c r="AE57" s="388" t="s">
        <v>192</v>
      </c>
      <c r="AF57" s="428" t="s">
        <v>2213</v>
      </c>
      <c r="AG57" s="428" t="s">
        <v>2215</v>
      </c>
      <c r="AH57" s="428" t="s">
        <v>2214</v>
      </c>
      <c r="AI57" s="428" t="s">
        <v>1496</v>
      </c>
      <c r="AJ57" s="430">
        <v>44743</v>
      </c>
      <c r="AK57" s="430">
        <v>44926</v>
      </c>
      <c r="AL57" s="100"/>
      <c r="AM57" s="100"/>
      <c r="AN57" s="100"/>
      <c r="AO57" s="100"/>
      <c r="AP57" s="100"/>
      <c r="AQ57" s="100"/>
      <c r="AR57" s="100"/>
      <c r="AS57" s="100"/>
      <c r="AT57" s="346" t="str">
        <f t="shared" si="33"/>
        <v/>
      </c>
      <c r="AU57" s="346" t="str">
        <f t="shared" si="34"/>
        <v/>
      </c>
      <c r="AV57" s="346" t="str">
        <f t="shared" si="42"/>
        <v/>
      </c>
      <c r="AW57" s="100"/>
      <c r="AX57" s="100"/>
      <c r="AY57" s="100"/>
      <c r="AZ57" s="100"/>
      <c r="BA57" s="100"/>
      <c r="BB57" s="100"/>
      <c r="BC57" s="100"/>
      <c r="BD57" s="100"/>
      <c r="BE57" s="346" t="str">
        <f t="shared" si="35"/>
        <v/>
      </c>
      <c r="BF57" s="346" t="str">
        <f t="shared" si="36"/>
        <v/>
      </c>
      <c r="BG57" s="346" t="str">
        <f t="shared" si="43"/>
        <v/>
      </c>
      <c r="BH57" s="100"/>
      <c r="BI57" s="100"/>
      <c r="BJ57" s="100"/>
      <c r="BK57" s="100"/>
      <c r="BL57" s="100"/>
      <c r="BM57" s="100"/>
      <c r="BN57" s="100"/>
      <c r="BO57" s="100"/>
      <c r="BP57" s="346" t="str">
        <f t="shared" si="37"/>
        <v/>
      </c>
      <c r="BQ57" s="346" t="str">
        <f t="shared" si="38"/>
        <v/>
      </c>
      <c r="BR57" s="346" t="str">
        <f t="shared" si="44"/>
        <v/>
      </c>
      <c r="BS57" s="345" t="str">
        <f t="shared" si="39"/>
        <v/>
      </c>
      <c r="BT57" s="345" t="str">
        <f t="shared" si="40"/>
        <v/>
      </c>
      <c r="BU57" s="54"/>
      <c r="BV57" s="54"/>
      <c r="BW57" s="54"/>
      <c r="BX57" s="54"/>
      <c r="BY57" s="54"/>
      <c r="BZ57" s="54"/>
      <c r="CA57" s="127"/>
      <c r="CB57" s="127"/>
      <c r="CC57" s="127"/>
      <c r="CD57" s="127"/>
      <c r="CE57" s="352"/>
      <c r="CF57" s="121"/>
      <c r="CG57" s="121"/>
      <c r="CH57" s="104" t="s">
        <v>1923</v>
      </c>
      <c r="CI57" s="104" t="s">
        <v>800</v>
      </c>
      <c r="CJ57" s="489"/>
      <c r="CK57" s="104"/>
      <c r="CL57" s="489" t="s">
        <v>2169</v>
      </c>
      <c r="CM57" s="105" t="s">
        <v>1772</v>
      </c>
      <c r="CN57" s="104" t="s">
        <v>1775</v>
      </c>
      <c r="CO57" s="127"/>
      <c r="CP57" s="127"/>
      <c r="CQ57" s="127"/>
      <c r="CR57" s="127"/>
      <c r="CS57" s="352"/>
      <c r="CT57" s="102"/>
      <c r="CU57" s="102"/>
      <c r="CV57" s="104"/>
      <c r="CW57" s="104"/>
      <c r="CX57" s="104"/>
      <c r="CY57" s="104"/>
      <c r="CZ57" s="47"/>
      <c r="DA57" s="105"/>
      <c r="DB57" s="47"/>
      <c r="DC57" s="54"/>
      <c r="DD57" s="54"/>
      <c r="DE57" s="54"/>
      <c r="DF57" s="54"/>
      <c r="DG57" s="138"/>
      <c r="DH57" s="54"/>
      <c r="DI57" s="54"/>
      <c r="DJ57" s="47"/>
      <c r="DK57" s="47"/>
      <c r="DL57" s="47"/>
      <c r="DM57" s="47"/>
      <c r="DN57" s="47"/>
      <c r="DO57" s="105"/>
      <c r="DP57" s="47"/>
    </row>
    <row r="58" spans="1:120" ht="114.75" customHeight="1">
      <c r="A58" s="419">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38">
        <v>60</v>
      </c>
      <c r="G58" s="153" t="str">
        <f>IF(F58&lt;=0,"",IF(F58&lt;='Listas y tablas'!$B$3,"Muy Baja",IF(F58&lt;='Listas y tablas'!$B$4,"Baja",IF(F58&lt;='Listas y tablas'!$B$5,"Media",IF(F58&lt;='Listas y tablas'!$B$6,"Alta","Muy Alta")))))</f>
        <v>Media</v>
      </c>
      <c r="H58" s="154">
        <f>IF(G58="","",IF(G58="Muy Baja",'Listas y tablas'!$C$3,IF(G58="Baja",'Listas y tablas'!$C$4,IF(G58="Media",'Listas y tablas'!$C$5,IF(G58="Alta",'Listas y tablas'!$C$6,IF(G58="Muy Alta",'Listas y tablas'!$C$7,))))))</f>
        <v>0.6</v>
      </c>
      <c r="I58" s="422" t="s">
        <v>332</v>
      </c>
      <c r="J58" s="154" t="str">
        <f ca="1">IF(NOT(ISERROR(MATCH(I58,'Tabla Impacto'!$B$221:$B$223,0))),'Tabla Impacto'!$F$223&amp;"Por favor no seleccionar los criterios de impacto(Afectación Económica o presupuestal y Pérdida Reputacional)",I58)</f>
        <v xml:space="preserve">     Entre 50 y 100 SMLMV </v>
      </c>
      <c r="K58" s="153"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4">
        <f ca="1">IF(K58="","",IF(K58="Leve",'Listas y tablas'!$F$3,IF(K58="Menor",'Listas y tablas'!$F$4,IF(K58="Moderado",'Listas y tablas'!$F$5,IF(K58="Mayor",'Listas y tablas'!$F$6,IF(K58="Catastrófico",'Listas y tablas'!$F$7,))))))</f>
        <v>0.6</v>
      </c>
      <c r="M58" s="155" t="str">
        <f t="shared" ca="1" si="26"/>
        <v>Moderado</v>
      </c>
      <c r="N58" s="155" t="str">
        <f t="shared" si="27"/>
        <v>G</v>
      </c>
      <c r="O58" s="156">
        <f t="shared" si="41"/>
        <v>51</v>
      </c>
      <c r="P58" s="156" t="str">
        <f t="shared" si="28"/>
        <v>G51</v>
      </c>
      <c r="Q58" s="182" t="s">
        <v>1540</v>
      </c>
      <c r="R58" s="156" t="str">
        <f t="shared" si="29"/>
        <v>Probabilidad</v>
      </c>
      <c r="S58" s="394" t="s">
        <v>233</v>
      </c>
      <c r="T58" s="394" t="s">
        <v>188</v>
      </c>
      <c r="U58" s="95" t="str">
        <f t="shared" si="30"/>
        <v>30%</v>
      </c>
      <c r="V58" s="402" t="s">
        <v>189</v>
      </c>
      <c r="W58" s="402" t="s">
        <v>190</v>
      </c>
      <c r="X58" s="402" t="s">
        <v>191</v>
      </c>
      <c r="Y58" s="159">
        <f t="shared" si="24"/>
        <v>0.42</v>
      </c>
      <c r="Z58" s="160" t="str">
        <f>IFERROR(IF(Y58="","",IF(Y58&lt;='Listas y tablas'!$L$3,"Muy Baja",IF(Y58&lt;='Listas y tablas'!$L$4,"Baja",IF(Y58&lt;='Listas y tablas'!$L$5,"Media",IF(Y58&lt;='Listas y tablas'!$L$6,"Alta","Muy Alta"))))),"")</f>
        <v>Media</v>
      </c>
      <c r="AA58" s="158">
        <f t="shared" si="31"/>
        <v>0.42</v>
      </c>
      <c r="AB58" s="160" t="str">
        <f ca="1">IFERROR(IF(AC58="","",IF(AC58&lt;='Listas y tablas'!$O$3,"Leve",IF(AC58&lt;='Listas y tablas'!$O$4,"Menor",IF(AC58&lt;='Listas y tablas'!$O$5,"Moderado",IF(AC58&lt;='Listas y tablas'!$O$6,"Mayor","Catastrófico"))))),"")</f>
        <v>Moderado</v>
      </c>
      <c r="AC58" s="158">
        <f t="shared" ca="1" si="25"/>
        <v>0.6</v>
      </c>
      <c r="AD58" s="161" t="str">
        <f t="shared" ca="1" si="32"/>
        <v>Moderado</v>
      </c>
      <c r="AE58" s="388" t="s">
        <v>192</v>
      </c>
      <c r="AF58" s="116"/>
      <c r="AG58" s="53"/>
      <c r="AH58" s="138"/>
      <c r="AI58" s="53"/>
      <c r="AJ58" s="100"/>
      <c r="AK58" s="100"/>
      <c r="AL58" s="100"/>
      <c r="AM58" s="100"/>
      <c r="AN58" s="100"/>
      <c r="AO58" s="100"/>
      <c r="AP58" s="100"/>
      <c r="AQ58" s="100"/>
      <c r="AR58" s="100"/>
      <c r="AS58" s="100"/>
      <c r="AT58" s="346" t="str">
        <f t="shared" si="33"/>
        <v/>
      </c>
      <c r="AU58" s="346" t="str">
        <f t="shared" si="34"/>
        <v/>
      </c>
      <c r="AV58" s="346" t="str">
        <f t="shared" si="42"/>
        <v/>
      </c>
      <c r="AW58" s="100"/>
      <c r="AX58" s="100"/>
      <c r="AY58" s="100"/>
      <c r="AZ58" s="100"/>
      <c r="BA58" s="100"/>
      <c r="BB58" s="100"/>
      <c r="BC58" s="100"/>
      <c r="BD58" s="100"/>
      <c r="BE58" s="346" t="str">
        <f t="shared" si="35"/>
        <v/>
      </c>
      <c r="BF58" s="346" t="str">
        <f t="shared" si="36"/>
        <v/>
      </c>
      <c r="BG58" s="346" t="str">
        <f t="shared" si="43"/>
        <v/>
      </c>
      <c r="BH58" s="100"/>
      <c r="BI58" s="100"/>
      <c r="BJ58" s="100"/>
      <c r="BK58" s="100"/>
      <c r="BL58" s="100"/>
      <c r="BM58" s="100"/>
      <c r="BN58" s="100"/>
      <c r="BO58" s="100"/>
      <c r="BP58" s="346" t="str">
        <f t="shared" si="37"/>
        <v/>
      </c>
      <c r="BQ58" s="346" t="str">
        <f t="shared" si="38"/>
        <v/>
      </c>
      <c r="BR58" s="346" t="str">
        <f t="shared" si="44"/>
        <v/>
      </c>
      <c r="BS58" s="345" t="str">
        <f t="shared" si="39"/>
        <v/>
      </c>
      <c r="BT58" s="345" t="str">
        <f t="shared" si="40"/>
        <v/>
      </c>
      <c r="BU58" s="54"/>
      <c r="BV58" s="54"/>
      <c r="BW58" s="54"/>
      <c r="BX58" s="54"/>
      <c r="BY58" s="54"/>
      <c r="BZ58" s="54"/>
      <c r="CA58" s="547" t="s">
        <v>1954</v>
      </c>
      <c r="CB58" s="152" t="s">
        <v>1955</v>
      </c>
      <c r="CC58" s="121"/>
      <c r="CD58" s="121"/>
      <c r="CE58" s="121" t="s">
        <v>291</v>
      </c>
      <c r="CF58" s="121"/>
      <c r="CG58" s="121"/>
      <c r="CH58" s="104" t="s">
        <v>1956</v>
      </c>
      <c r="CI58" s="104" t="s">
        <v>201</v>
      </c>
      <c r="CJ58" s="104" t="s">
        <v>1957</v>
      </c>
      <c r="CK58" s="104"/>
      <c r="CL58" s="491" t="s">
        <v>1953</v>
      </c>
      <c r="CM58" s="105" t="s">
        <v>1772</v>
      </c>
      <c r="CN58" s="104" t="s">
        <v>1775</v>
      </c>
      <c r="CO58" s="121"/>
      <c r="CP58" s="121"/>
      <c r="CQ58" s="121"/>
      <c r="CR58" s="121"/>
      <c r="CS58" s="121"/>
      <c r="CT58" s="102"/>
      <c r="CU58" s="102"/>
      <c r="CV58" s="104"/>
      <c r="CW58" s="104"/>
      <c r="CX58" s="104"/>
      <c r="CY58" s="104"/>
      <c r="CZ58" s="47"/>
      <c r="DA58" s="105"/>
      <c r="DB58" s="47"/>
      <c r="DC58" s="54"/>
      <c r="DD58" s="54"/>
      <c r="DE58" s="54"/>
      <c r="DF58" s="54"/>
      <c r="DG58" s="138"/>
      <c r="DH58" s="54"/>
      <c r="DI58" s="54"/>
      <c r="DJ58" s="47"/>
      <c r="DK58" s="47"/>
      <c r="DL58" s="47"/>
      <c r="DM58" s="47"/>
      <c r="DN58" s="47"/>
      <c r="DO58" s="105"/>
      <c r="DP58" s="47"/>
    </row>
    <row r="59" spans="1:120" ht="157.5" customHeight="1">
      <c r="A59" s="419">
        <v>35</v>
      </c>
      <c r="B59" s="181"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38">
        <v>12</v>
      </c>
      <c r="G59" s="153" t="str">
        <f>IF(F59&lt;=0,"",IF(F59&lt;='Listas y tablas'!$B$3,"Muy Baja",IF(F59&lt;='Listas y tablas'!$B$4,"Baja",IF(F59&lt;='Listas y tablas'!$B$5,"Media",IF(F59&lt;='Listas y tablas'!$B$6,"Alta","Muy Alta")))))</f>
        <v>Baja</v>
      </c>
      <c r="H59" s="154">
        <f>IF(G59="","",IF(G59="Muy Baja",'Listas y tablas'!$C$3,IF(G59="Baja",'Listas y tablas'!$C$4,IF(G59="Media",'Listas y tablas'!$C$5,IF(G59="Alta",'Listas y tablas'!$C$6,IF(G59="Muy Alta",'Listas y tablas'!$C$7,))))))</f>
        <v>0.4</v>
      </c>
      <c r="I59" s="422" t="s">
        <v>313</v>
      </c>
      <c r="J59" s="154"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3" t="str">
        <f ca="1">IF(OR(J59='Tabla Impacto'!$C$11,J59='Tabla Impacto'!$D$11),"Leve",IF(OR(J59='Tabla Impacto'!$C$12,J59='Tabla Impacto'!$D$12),"Menor",IF(OR(J59='Tabla Impacto'!$C$13,J59='Tabla Impacto'!$D$13),"Moderado",IF(OR(J59='Tabla Impacto'!$C$14,J59='Tabla Impacto'!$D$14),"Mayor",IF(OR(J59='Tabla Impacto'!$C$15,J59='Tabla Impacto'!$D$15),"Catastrófico","")))))</f>
        <v>Mayor</v>
      </c>
      <c r="L59" s="154">
        <f ca="1">IF(K59="","",IF(K59="Leve",'Listas y tablas'!$F$3,IF(K59="Menor",'Listas y tablas'!$F$4,IF(K59="Moderado",'Listas y tablas'!$F$5,IF(K59="Mayor",'Listas y tablas'!$F$6,IF(K59="Catastrófico",'Listas y tablas'!$F$7,))))))</f>
        <v>0.8</v>
      </c>
      <c r="M59" s="155" t="str">
        <f t="shared" ca="1" si="26"/>
        <v>Alto</v>
      </c>
      <c r="N59" s="155" t="str">
        <f t="shared" si="27"/>
        <v>G</v>
      </c>
      <c r="O59" s="156">
        <f t="shared" si="41"/>
        <v>52</v>
      </c>
      <c r="P59" s="156" t="str">
        <f t="shared" si="28"/>
        <v>G52</v>
      </c>
      <c r="Q59" s="182" t="s">
        <v>543</v>
      </c>
      <c r="R59" s="156" t="str">
        <f t="shared" si="29"/>
        <v>Probabilidad</v>
      </c>
      <c r="S59" s="394" t="s">
        <v>233</v>
      </c>
      <c r="T59" s="394" t="s">
        <v>188</v>
      </c>
      <c r="U59" s="95" t="str">
        <f t="shared" si="30"/>
        <v>30%</v>
      </c>
      <c r="V59" s="402" t="s">
        <v>189</v>
      </c>
      <c r="W59" s="402" t="s">
        <v>190</v>
      </c>
      <c r="X59" s="402" t="s">
        <v>191</v>
      </c>
      <c r="Y59" s="159">
        <f t="shared" si="24"/>
        <v>0.28000000000000003</v>
      </c>
      <c r="Z59" s="160" t="str">
        <f>IFERROR(IF(Y59="","",IF(Y59&lt;='Listas y tablas'!$L$3,"Muy Baja",IF(Y59&lt;='Listas y tablas'!$L$4,"Baja",IF(Y59&lt;='Listas y tablas'!$L$5,"Media",IF(Y59&lt;='Listas y tablas'!$L$6,"Alta","Muy Alta"))))),"")</f>
        <v>Baja</v>
      </c>
      <c r="AA59" s="158">
        <f t="shared" si="31"/>
        <v>0.28000000000000003</v>
      </c>
      <c r="AB59" s="160" t="str">
        <f ca="1">IFERROR(IF(AC59="","",IF(AC59&lt;='Listas y tablas'!$O$3,"Leve",IF(AC59&lt;='Listas y tablas'!$O$4,"Menor",IF(AC59&lt;='Listas y tablas'!$O$5,"Moderado",IF(AC59&lt;='Listas y tablas'!$O$6,"Mayor","Catastrófico"))))),"")</f>
        <v>Mayor</v>
      </c>
      <c r="AC59" s="158">
        <f t="shared" ca="1" si="25"/>
        <v>0.8</v>
      </c>
      <c r="AD59" s="161" t="str">
        <f t="shared" ca="1" si="32"/>
        <v>Alto</v>
      </c>
      <c r="AE59" s="388" t="s">
        <v>192</v>
      </c>
      <c r="AF59" s="119" t="s">
        <v>544</v>
      </c>
      <c r="AG59" s="53" t="s">
        <v>1542</v>
      </c>
      <c r="AH59" s="53" t="s">
        <v>1543</v>
      </c>
      <c r="AI59" s="138" t="s">
        <v>538</v>
      </c>
      <c r="AJ59" s="100">
        <v>44562</v>
      </c>
      <c r="AK59" s="100">
        <v>44586</v>
      </c>
      <c r="AL59" s="100"/>
      <c r="AM59" s="100"/>
      <c r="AN59" s="100"/>
      <c r="AO59" s="100"/>
      <c r="AP59" s="100"/>
      <c r="AQ59" s="100"/>
      <c r="AR59" s="100"/>
      <c r="AS59" s="100"/>
      <c r="AT59" s="346" t="str">
        <f t="shared" si="33"/>
        <v/>
      </c>
      <c r="AU59" s="346" t="str">
        <f t="shared" si="34"/>
        <v/>
      </c>
      <c r="AV59" s="346" t="str">
        <f t="shared" si="42"/>
        <v/>
      </c>
      <c r="AW59" s="100"/>
      <c r="AX59" s="100"/>
      <c r="AY59" s="100"/>
      <c r="AZ59" s="100"/>
      <c r="BA59" s="100"/>
      <c r="BB59" s="100"/>
      <c r="BC59" s="100"/>
      <c r="BD59" s="100"/>
      <c r="BE59" s="346" t="str">
        <f t="shared" si="35"/>
        <v/>
      </c>
      <c r="BF59" s="346" t="str">
        <f t="shared" si="36"/>
        <v/>
      </c>
      <c r="BG59" s="346" t="str">
        <f t="shared" si="43"/>
        <v/>
      </c>
      <c r="BH59" s="100"/>
      <c r="BI59" s="100"/>
      <c r="BJ59" s="100"/>
      <c r="BK59" s="100"/>
      <c r="BL59" s="100"/>
      <c r="BM59" s="100"/>
      <c r="BN59" s="100"/>
      <c r="BO59" s="100"/>
      <c r="BP59" s="346" t="str">
        <f t="shared" si="37"/>
        <v/>
      </c>
      <c r="BQ59" s="346" t="str">
        <f t="shared" si="38"/>
        <v/>
      </c>
      <c r="BR59" s="346" t="str">
        <f t="shared" si="44"/>
        <v/>
      </c>
      <c r="BS59" s="345" t="str">
        <f t="shared" si="39"/>
        <v/>
      </c>
      <c r="BT59" s="345" t="str">
        <f t="shared" si="40"/>
        <v/>
      </c>
      <c r="BU59" s="118"/>
      <c r="BV59" s="53"/>
      <c r="BW59" s="53"/>
      <c r="BX59" s="118"/>
      <c r="BY59" s="118"/>
      <c r="BZ59" s="54"/>
      <c r="CA59" s="497" t="s">
        <v>1958</v>
      </c>
      <c r="CB59" s="498" t="s">
        <v>1959</v>
      </c>
      <c r="CC59" s="499" t="s">
        <v>1960</v>
      </c>
      <c r="CD59" s="152" t="s">
        <v>1961</v>
      </c>
      <c r="CE59" s="121" t="s">
        <v>291</v>
      </c>
      <c r="CF59" s="121"/>
      <c r="CG59" s="121"/>
      <c r="CH59" s="104" t="s">
        <v>1962</v>
      </c>
      <c r="CI59" s="104" t="s">
        <v>201</v>
      </c>
      <c r="CJ59" s="104" t="s">
        <v>1963</v>
      </c>
      <c r="CK59" s="104" t="s">
        <v>327</v>
      </c>
      <c r="CL59" s="489" t="s">
        <v>1973</v>
      </c>
      <c r="CM59" s="105" t="s">
        <v>1836</v>
      </c>
      <c r="CN59" s="104" t="s">
        <v>1775</v>
      </c>
      <c r="CO59" s="136"/>
      <c r="CP59" s="136"/>
      <c r="CQ59" s="103"/>
      <c r="CR59" s="103"/>
      <c r="CS59" s="121"/>
      <c r="CT59" s="102"/>
      <c r="CU59" s="103"/>
      <c r="CV59" s="196"/>
      <c r="CW59" s="104"/>
      <c r="CX59" s="196"/>
      <c r="CY59" s="104"/>
      <c r="CZ59" s="47"/>
      <c r="DA59" s="105"/>
      <c r="DB59" s="47"/>
      <c r="DC59" s="54"/>
      <c r="DD59" s="54"/>
      <c r="DE59" s="54"/>
      <c r="DF59" s="54"/>
      <c r="DG59" s="138"/>
      <c r="DH59" s="54"/>
      <c r="DI59" s="54"/>
      <c r="DJ59" s="47"/>
      <c r="DK59" s="47"/>
      <c r="DL59" s="47"/>
      <c r="DM59" s="47"/>
      <c r="DN59" s="47"/>
      <c r="DO59" s="105"/>
      <c r="DP59" s="47"/>
    </row>
    <row r="60" spans="1:120" ht="98.25" customHeight="1">
      <c r="A60" s="419">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38">
        <v>12</v>
      </c>
      <c r="G60" s="153" t="str">
        <f>IF(F60&lt;=0,"",IF(F60&lt;='Listas y tablas'!$B$3,"Muy Baja",IF(F60&lt;='Listas y tablas'!$B$4,"Baja",IF(F60&lt;='Listas y tablas'!$B$5,"Media",IF(F60&lt;='Listas y tablas'!$B$6,"Alta","Muy Alta")))))</f>
        <v>Baja</v>
      </c>
      <c r="H60" s="154">
        <f>IF(G60="","",IF(G60="Muy Baja",'Listas y tablas'!$C$3,IF(G60="Baja",'Listas y tablas'!$C$4,IF(G60="Media",'Listas y tablas'!$C$5,IF(G60="Alta",'Listas y tablas'!$C$6,IF(G60="Muy Alta",'Listas y tablas'!$C$7,))))))</f>
        <v>0.4</v>
      </c>
      <c r="I60" s="422" t="s">
        <v>185</v>
      </c>
      <c r="J60" s="154"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3"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4">
        <f ca="1">IF(K60="","",IF(K60="Leve",'Listas y tablas'!$F$3,IF(K60="Menor",'Listas y tablas'!$F$4,IF(K60="Moderado",'Listas y tablas'!$F$5,IF(K60="Mayor",'Listas y tablas'!$F$6,IF(K60="Catastrófico",'Listas y tablas'!$F$7,))))))</f>
        <v>0.6</v>
      </c>
      <c r="M60" s="155" t="str">
        <f t="shared" ca="1" si="26"/>
        <v>Moderado</v>
      </c>
      <c r="N60" s="155" t="str">
        <f t="shared" si="27"/>
        <v>G</v>
      </c>
      <c r="O60" s="156">
        <f t="shared" si="41"/>
        <v>53</v>
      </c>
      <c r="P60" s="156" t="str">
        <f t="shared" si="28"/>
        <v>G53</v>
      </c>
      <c r="Q60" s="182" t="s">
        <v>1541</v>
      </c>
      <c r="R60" s="156" t="str">
        <f t="shared" si="29"/>
        <v>Probabilidad</v>
      </c>
      <c r="S60" s="394" t="s">
        <v>187</v>
      </c>
      <c r="T60" s="394" t="s">
        <v>188</v>
      </c>
      <c r="U60" s="95" t="str">
        <f t="shared" si="30"/>
        <v>40%</v>
      </c>
      <c r="V60" s="402" t="s">
        <v>242</v>
      </c>
      <c r="W60" s="402" t="s">
        <v>190</v>
      </c>
      <c r="X60" s="402" t="s">
        <v>191</v>
      </c>
      <c r="Y60" s="159">
        <f t="shared" si="24"/>
        <v>0.16800000000000001</v>
      </c>
      <c r="Z60" s="160" t="str">
        <f>IFERROR(IF(Y60="","",IF(Y60&lt;='Listas y tablas'!$L$3,"Muy Baja",IF(Y60&lt;='Listas y tablas'!$L$4,"Baja",IF(Y60&lt;='Listas y tablas'!$L$5,"Media",IF(Y60&lt;='Listas y tablas'!$L$6,"Alta","Muy Alta"))))),"")</f>
        <v>Muy Baja</v>
      </c>
      <c r="AA60" s="158">
        <f t="shared" si="31"/>
        <v>0.16800000000000001</v>
      </c>
      <c r="AB60" s="160" t="str">
        <f ca="1">IFERROR(IF(AC60="","",IF(AC60&lt;='Listas y tablas'!$O$3,"Leve",IF(AC60&lt;='Listas y tablas'!$O$4,"Menor",IF(AC60&lt;='Listas y tablas'!$O$5,"Moderado",IF(AC60&lt;='Listas y tablas'!$O$6,"Mayor","Catastrófico"))))),"")</f>
        <v>Moderado</v>
      </c>
      <c r="AC60" s="158">
        <f t="shared" ca="1" si="25"/>
        <v>0.6</v>
      </c>
      <c r="AD60" s="161" t="str">
        <f t="shared" ca="1" si="32"/>
        <v>Moderado</v>
      </c>
      <c r="AE60" s="388" t="s">
        <v>192</v>
      </c>
      <c r="AF60" s="116" t="s">
        <v>1544</v>
      </c>
      <c r="AG60" s="53"/>
      <c r="AH60" s="116"/>
      <c r="AI60" s="138"/>
      <c r="AJ60" s="100"/>
      <c r="AK60" s="100"/>
      <c r="AL60" s="100"/>
      <c r="AM60" s="100"/>
      <c r="AN60" s="100"/>
      <c r="AO60" s="100"/>
      <c r="AP60" s="100"/>
      <c r="AQ60" s="100"/>
      <c r="AR60" s="100"/>
      <c r="AS60" s="100"/>
      <c r="AT60" s="346" t="str">
        <f t="shared" si="33"/>
        <v/>
      </c>
      <c r="AU60" s="346" t="str">
        <f t="shared" si="34"/>
        <v/>
      </c>
      <c r="AV60" s="346" t="str">
        <f t="shared" si="42"/>
        <v/>
      </c>
      <c r="AW60" s="100"/>
      <c r="AX60" s="100"/>
      <c r="AY60" s="100"/>
      <c r="AZ60" s="100"/>
      <c r="BA60" s="100"/>
      <c r="BB60" s="100"/>
      <c r="BC60" s="100"/>
      <c r="BD60" s="100"/>
      <c r="BE60" s="346" t="str">
        <f t="shared" si="35"/>
        <v/>
      </c>
      <c r="BF60" s="346" t="str">
        <f t="shared" si="36"/>
        <v/>
      </c>
      <c r="BG60" s="346" t="str">
        <f t="shared" si="43"/>
        <v/>
      </c>
      <c r="BH60" s="100"/>
      <c r="BI60" s="100"/>
      <c r="BJ60" s="100"/>
      <c r="BK60" s="100"/>
      <c r="BL60" s="100"/>
      <c r="BM60" s="100"/>
      <c r="BN60" s="100"/>
      <c r="BO60" s="100"/>
      <c r="BP60" s="346" t="str">
        <f t="shared" si="37"/>
        <v/>
      </c>
      <c r="BQ60" s="346" t="str">
        <f t="shared" si="38"/>
        <v/>
      </c>
      <c r="BR60" s="346" t="str">
        <f t="shared" si="44"/>
        <v/>
      </c>
      <c r="BS60" s="345" t="str">
        <f t="shared" si="39"/>
        <v/>
      </c>
      <c r="BT60" s="345" t="str">
        <f t="shared" si="40"/>
        <v/>
      </c>
      <c r="BU60" s="51"/>
      <c r="BV60" s="44"/>
      <c r="BW60" s="44"/>
      <c r="BX60" s="53"/>
      <c r="BY60" s="53"/>
      <c r="BZ60" s="54"/>
      <c r="CA60" s="500" t="s">
        <v>1964</v>
      </c>
      <c r="CB60" s="500" t="s">
        <v>1965</v>
      </c>
      <c r="CC60" s="501"/>
      <c r="CD60" s="121"/>
      <c r="CE60" s="121"/>
      <c r="CF60" s="121"/>
      <c r="CG60" s="121"/>
      <c r="CH60" s="104" t="s">
        <v>1966</v>
      </c>
      <c r="CI60" s="104" t="s">
        <v>201</v>
      </c>
      <c r="CJ60" s="104" t="s">
        <v>1967</v>
      </c>
      <c r="CK60" s="104"/>
      <c r="CL60" s="489" t="s">
        <v>1953</v>
      </c>
      <c r="CM60" s="105" t="s">
        <v>1772</v>
      </c>
      <c r="CN60" s="104" t="s">
        <v>1775</v>
      </c>
      <c r="CO60" s="128"/>
      <c r="CP60" s="128"/>
      <c r="CQ60" s="103"/>
      <c r="CR60" s="103"/>
      <c r="CS60" s="121"/>
      <c r="CT60" s="102"/>
      <c r="CU60" s="103"/>
      <c r="CV60" s="107"/>
      <c r="CW60" s="104"/>
      <c r="CX60" s="104"/>
      <c r="CY60" s="104"/>
      <c r="CZ60" s="47"/>
      <c r="DA60" s="105"/>
      <c r="DB60" s="47"/>
      <c r="DC60" s="54"/>
      <c r="DD60" s="54"/>
      <c r="DE60" s="54"/>
      <c r="DF60" s="54"/>
      <c r="DG60" s="138"/>
      <c r="DH60" s="54"/>
      <c r="DI60" s="54"/>
      <c r="DJ60" s="47"/>
      <c r="DK60" s="47"/>
      <c r="DL60" s="47"/>
      <c r="DM60" s="47"/>
      <c r="DN60" s="47"/>
      <c r="DO60" s="105"/>
      <c r="DP60" s="47"/>
    </row>
    <row r="61" spans="1:120" ht="144.75" customHeight="1">
      <c r="A61" s="419">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26">
        <v>4</v>
      </c>
      <c r="G61" s="153" t="str">
        <f>IF(F61&lt;=0,"",IF(F61&lt;='Listas y tablas'!$B$3,"Muy Baja",IF(F61&lt;='Listas y tablas'!$B$4,"Baja",IF(F61&lt;='Listas y tablas'!$B$5,"Media",IF(F61&lt;='Listas y tablas'!$B$6,"Alta","Muy Alta")))))</f>
        <v>Baja</v>
      </c>
      <c r="H61" s="154">
        <f>IF(G61="","",IF(G61="Muy Baja",'Listas y tablas'!$C$3,IF(G61="Baja",'Listas y tablas'!$C$4,IF(G61="Media",'Listas y tablas'!$C$5,IF(G61="Alta",'Listas y tablas'!$C$6,IF(G61="Muy Alta",'Listas y tablas'!$C$7,))))))</f>
        <v>0.4</v>
      </c>
      <c r="I61" s="422" t="s">
        <v>185</v>
      </c>
      <c r="J61" s="154"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3"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4">
        <f ca="1">IF(K61="","",IF(K61="Leve",'Listas y tablas'!$F$3,IF(K61="Menor",'Listas y tablas'!$F$4,IF(K61="Moderado",'Listas y tablas'!$F$5,IF(K61="Mayor",'Listas y tablas'!$F$6,IF(K61="Catastrófico",'Listas y tablas'!$F$7,))))))</f>
        <v>0.6</v>
      </c>
      <c r="M61" s="155" t="str">
        <f t="shared" ca="1" si="26"/>
        <v>Moderado</v>
      </c>
      <c r="N61" s="155" t="str">
        <f t="shared" si="27"/>
        <v>G</v>
      </c>
      <c r="O61" s="156">
        <f t="shared" si="41"/>
        <v>54</v>
      </c>
      <c r="P61" s="156" t="str">
        <f t="shared" si="28"/>
        <v>G54</v>
      </c>
      <c r="Q61" s="427" t="s">
        <v>1545</v>
      </c>
      <c r="R61" s="156" t="str">
        <f t="shared" si="29"/>
        <v>Probabilidad</v>
      </c>
      <c r="S61" s="394" t="s">
        <v>233</v>
      </c>
      <c r="T61" s="394" t="s">
        <v>188</v>
      </c>
      <c r="U61" s="95" t="str">
        <f t="shared" si="30"/>
        <v>30%</v>
      </c>
      <c r="V61" s="402" t="s">
        <v>189</v>
      </c>
      <c r="W61" s="402" t="s">
        <v>190</v>
      </c>
      <c r="X61" s="402" t="s">
        <v>191</v>
      </c>
      <c r="Y61" s="159">
        <f t="shared" si="24"/>
        <v>0.28000000000000003</v>
      </c>
      <c r="Z61" s="160" t="str">
        <f>IFERROR(IF(Y61="","",IF(Y61&lt;='Listas y tablas'!$L$3,"Muy Baja",IF(Y61&lt;='Listas y tablas'!$L$4,"Baja",IF(Y61&lt;='Listas y tablas'!$L$5,"Media",IF(Y61&lt;='Listas y tablas'!$L$6,"Alta","Muy Alta"))))),"")</f>
        <v>Baja</v>
      </c>
      <c r="AA61" s="158">
        <f t="shared" si="31"/>
        <v>0.28000000000000003</v>
      </c>
      <c r="AB61" s="160" t="str">
        <f ca="1">IFERROR(IF(AC61="","",IF(AC61&lt;='Listas y tablas'!$O$3,"Leve",IF(AC61&lt;='Listas y tablas'!$O$4,"Menor",IF(AC61&lt;='Listas y tablas'!$O$5,"Moderado",IF(AC61&lt;='Listas y tablas'!$O$6,"Mayor","Catastrófico"))))),"")</f>
        <v>Moderado</v>
      </c>
      <c r="AC61" s="158">
        <f t="shared" ca="1" si="25"/>
        <v>0.6</v>
      </c>
      <c r="AD61" s="161" t="str">
        <f t="shared" ca="1" si="32"/>
        <v>Moderado</v>
      </c>
      <c r="AE61" s="388" t="s">
        <v>192</v>
      </c>
      <c r="AF61" s="443" t="s">
        <v>556</v>
      </c>
      <c r="AG61" s="443" t="s">
        <v>1551</v>
      </c>
      <c r="AH61" s="443" t="s">
        <v>1552</v>
      </c>
      <c r="AI61" s="412" t="s">
        <v>1553</v>
      </c>
      <c r="AJ61" s="429">
        <v>44593</v>
      </c>
      <c r="AK61" s="429">
        <v>44926</v>
      </c>
      <c r="AL61" s="100"/>
      <c r="AM61" s="100"/>
      <c r="AN61" s="100"/>
      <c r="AO61" s="100"/>
      <c r="AP61" s="100"/>
      <c r="AQ61" s="100"/>
      <c r="AR61" s="100"/>
      <c r="AS61" s="100"/>
      <c r="AT61" s="346" t="str">
        <f t="shared" si="33"/>
        <v/>
      </c>
      <c r="AU61" s="346" t="str">
        <f t="shared" si="34"/>
        <v/>
      </c>
      <c r="AV61" s="346" t="str">
        <f t="shared" si="42"/>
        <v/>
      </c>
      <c r="AW61" s="100"/>
      <c r="AX61" s="100"/>
      <c r="AY61" s="100"/>
      <c r="AZ61" s="100"/>
      <c r="BA61" s="100"/>
      <c r="BB61" s="100"/>
      <c r="BC61" s="100"/>
      <c r="BD61" s="100"/>
      <c r="BE61" s="346" t="str">
        <f t="shared" si="35"/>
        <v/>
      </c>
      <c r="BF61" s="346" t="str">
        <f t="shared" si="36"/>
        <v/>
      </c>
      <c r="BG61" s="346" t="str">
        <f t="shared" si="43"/>
        <v/>
      </c>
      <c r="BH61" s="100"/>
      <c r="BI61" s="100"/>
      <c r="BJ61" s="100"/>
      <c r="BK61" s="100"/>
      <c r="BL61" s="100"/>
      <c r="BM61" s="100"/>
      <c r="BN61" s="100"/>
      <c r="BO61" s="100"/>
      <c r="BP61" s="346" t="str">
        <f t="shared" si="37"/>
        <v/>
      </c>
      <c r="BQ61" s="346" t="str">
        <f t="shared" si="38"/>
        <v/>
      </c>
      <c r="BR61" s="346" t="str">
        <f t="shared" si="44"/>
        <v/>
      </c>
      <c r="BS61" s="345" t="str">
        <f t="shared" si="39"/>
        <v/>
      </c>
      <c r="BT61" s="345" t="str">
        <f t="shared" si="40"/>
        <v/>
      </c>
      <c r="BU61" s="53"/>
      <c r="BV61" s="118"/>
      <c r="BW61" s="118"/>
      <c r="BX61" s="118"/>
      <c r="BY61" s="118"/>
      <c r="BZ61" s="54"/>
      <c r="CA61" s="502" t="s">
        <v>1975</v>
      </c>
      <c r="CB61" s="502" t="s">
        <v>1976</v>
      </c>
      <c r="CC61" s="553" t="s">
        <v>1977</v>
      </c>
      <c r="CD61" s="553" t="s">
        <v>1978</v>
      </c>
      <c r="CE61" s="121" t="s">
        <v>291</v>
      </c>
      <c r="CF61" s="121" t="s">
        <v>283</v>
      </c>
      <c r="CG61" s="121" t="s">
        <v>283</v>
      </c>
      <c r="CH61" s="104" t="s">
        <v>1766</v>
      </c>
      <c r="CI61" s="104" t="s">
        <v>201</v>
      </c>
      <c r="CJ61" s="104" t="s">
        <v>1979</v>
      </c>
      <c r="CK61" s="104" t="s">
        <v>215</v>
      </c>
      <c r="CL61" s="489" t="s">
        <v>2006</v>
      </c>
      <c r="CM61" s="105" t="s">
        <v>1772</v>
      </c>
      <c r="CN61" s="104" t="s">
        <v>1775</v>
      </c>
      <c r="CO61" s="128"/>
      <c r="CP61" s="128"/>
      <c r="CQ61" s="103"/>
      <c r="CR61" s="103"/>
      <c r="CS61" s="121"/>
      <c r="CT61" s="102"/>
      <c r="CU61" s="103"/>
      <c r="CV61" s="104"/>
      <c r="CW61" s="104"/>
      <c r="CX61" s="196"/>
      <c r="CY61" s="104"/>
      <c r="CZ61" s="47"/>
      <c r="DA61" s="105"/>
      <c r="DB61" s="47"/>
      <c r="DC61" s="54"/>
      <c r="DD61" s="54"/>
      <c r="DE61" s="54"/>
      <c r="DF61" s="54"/>
      <c r="DG61" s="138"/>
      <c r="DH61" s="54"/>
      <c r="DI61" s="54"/>
      <c r="DJ61" s="47"/>
      <c r="DK61" s="47"/>
      <c r="DL61" s="47"/>
      <c r="DM61" s="47"/>
      <c r="DN61" s="47"/>
      <c r="DO61" s="105"/>
      <c r="DP61" s="47"/>
    </row>
    <row r="62" spans="1:120" ht="140.25" customHeight="1">
      <c r="A62" s="419">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26">
        <v>100</v>
      </c>
      <c r="G62" s="153" t="str">
        <f>IF(F62&lt;=0,"",IF(F62&lt;='Listas y tablas'!$B$3,"Muy Baja",IF(F62&lt;='Listas y tablas'!$B$4,"Baja",IF(F62&lt;='Listas y tablas'!$B$5,"Media",IF(F62&lt;='Listas y tablas'!$B$6,"Alta","Muy Alta")))))</f>
        <v>Media</v>
      </c>
      <c r="H62" s="154">
        <f>IF(G62="","",IF(G62="Muy Baja",'Listas y tablas'!$C$3,IF(G62="Baja",'Listas y tablas'!$C$4,IF(G62="Media",'Listas y tablas'!$C$5,IF(G62="Alta",'Listas y tablas'!$C$6,IF(G62="Muy Alta",'Listas y tablas'!$C$7,))))))</f>
        <v>0.6</v>
      </c>
      <c r="I62" s="422" t="s">
        <v>185</v>
      </c>
      <c r="J62" s="154"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3"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4">
        <f ca="1">IF(K62="","",IF(K62="Leve",'Listas y tablas'!$F$3,IF(K62="Menor",'Listas y tablas'!$F$4,IF(K62="Moderado",'Listas y tablas'!$F$5,IF(K62="Mayor",'Listas y tablas'!$F$6,IF(K62="Catastrófico",'Listas y tablas'!$F$7,))))))</f>
        <v>0.6</v>
      </c>
      <c r="M62" s="155" t="str">
        <f t="shared" ca="1" si="26"/>
        <v>Moderado</v>
      </c>
      <c r="N62" s="155" t="str">
        <f t="shared" si="27"/>
        <v>G</v>
      </c>
      <c r="O62" s="156">
        <f t="shared" si="41"/>
        <v>55</v>
      </c>
      <c r="P62" s="156" t="str">
        <f t="shared" si="28"/>
        <v>G55</v>
      </c>
      <c r="Q62" s="427" t="s">
        <v>567</v>
      </c>
      <c r="R62" s="156" t="str">
        <f t="shared" si="29"/>
        <v>Probabilidad</v>
      </c>
      <c r="S62" s="394" t="s">
        <v>187</v>
      </c>
      <c r="T62" s="394" t="s">
        <v>188</v>
      </c>
      <c r="U62" s="95" t="str">
        <f t="shared" si="30"/>
        <v>40%</v>
      </c>
      <c r="V62" s="402" t="s">
        <v>189</v>
      </c>
      <c r="W62" s="402" t="s">
        <v>190</v>
      </c>
      <c r="X62" s="402" t="s">
        <v>191</v>
      </c>
      <c r="Y62" s="159">
        <f t="shared" si="24"/>
        <v>0.36</v>
      </c>
      <c r="Z62" s="160" t="str">
        <f>IFERROR(IF(Y62="","",IF(Y62&lt;='Listas y tablas'!$L$3,"Muy Baja",IF(Y62&lt;='Listas y tablas'!$L$4,"Baja",IF(Y62&lt;='Listas y tablas'!$L$5,"Media",IF(Y62&lt;='Listas y tablas'!$L$6,"Alta","Muy Alta"))))),"")</f>
        <v>Baja</v>
      </c>
      <c r="AA62" s="158">
        <f t="shared" si="31"/>
        <v>0.36</v>
      </c>
      <c r="AB62" s="160" t="str">
        <f ca="1">IFERROR(IF(AC62="","",IF(AC62&lt;='Listas y tablas'!$O$3,"Leve",IF(AC62&lt;='Listas y tablas'!$O$4,"Menor",IF(AC62&lt;='Listas y tablas'!$O$5,"Moderado",IF(AC62&lt;='Listas y tablas'!$O$6,"Mayor","Catastrófico"))))),"")</f>
        <v>Moderado</v>
      </c>
      <c r="AC62" s="158">
        <f t="shared" ca="1" si="25"/>
        <v>0.6</v>
      </c>
      <c r="AD62" s="161" t="str">
        <f t="shared" ca="1" si="32"/>
        <v>Moderado</v>
      </c>
      <c r="AE62" s="388" t="s">
        <v>192</v>
      </c>
      <c r="AF62" s="428" t="s">
        <v>1554</v>
      </c>
      <c r="AG62" s="412"/>
      <c r="AH62" s="412"/>
      <c r="AI62" s="412"/>
      <c r="AJ62" s="430">
        <v>44593</v>
      </c>
      <c r="AK62" s="430">
        <v>44926</v>
      </c>
      <c r="AL62" s="100"/>
      <c r="AM62" s="100"/>
      <c r="AN62" s="100"/>
      <c r="AO62" s="100"/>
      <c r="AP62" s="100"/>
      <c r="AQ62" s="100"/>
      <c r="AR62" s="100"/>
      <c r="AS62" s="100"/>
      <c r="AT62" s="346" t="str">
        <f t="shared" si="33"/>
        <v/>
      </c>
      <c r="AU62" s="346" t="str">
        <f t="shared" si="34"/>
        <v/>
      </c>
      <c r="AV62" s="346" t="str">
        <f t="shared" si="42"/>
        <v/>
      </c>
      <c r="AW62" s="100"/>
      <c r="AX62" s="100"/>
      <c r="AY62" s="100"/>
      <c r="AZ62" s="100"/>
      <c r="BA62" s="100"/>
      <c r="BB62" s="100"/>
      <c r="BC62" s="100"/>
      <c r="BD62" s="100"/>
      <c r="BE62" s="346" t="str">
        <f t="shared" si="35"/>
        <v/>
      </c>
      <c r="BF62" s="346" t="str">
        <f t="shared" si="36"/>
        <v/>
      </c>
      <c r="BG62" s="346" t="str">
        <f t="shared" si="43"/>
        <v/>
      </c>
      <c r="BH62" s="100"/>
      <c r="BI62" s="100"/>
      <c r="BJ62" s="100"/>
      <c r="BK62" s="100"/>
      <c r="BL62" s="100"/>
      <c r="BM62" s="100"/>
      <c r="BN62" s="100"/>
      <c r="BO62" s="100"/>
      <c r="BP62" s="346" t="str">
        <f t="shared" si="37"/>
        <v/>
      </c>
      <c r="BQ62" s="346" t="str">
        <f t="shared" si="38"/>
        <v/>
      </c>
      <c r="BR62" s="346" t="str">
        <f t="shared" si="44"/>
        <v/>
      </c>
      <c r="BS62" s="345" t="str">
        <f t="shared" si="39"/>
        <v/>
      </c>
      <c r="BT62" s="345" t="str">
        <f t="shared" si="40"/>
        <v/>
      </c>
      <c r="BU62" s="118"/>
      <c r="BV62" s="51"/>
      <c r="BW62" s="548"/>
      <c r="BX62" s="51"/>
      <c r="BY62" s="51"/>
      <c r="BZ62" s="54"/>
      <c r="CA62" s="502" t="s">
        <v>1980</v>
      </c>
      <c r="CB62" s="136" t="s">
        <v>1981</v>
      </c>
      <c r="CC62" s="121"/>
      <c r="CD62" s="121"/>
      <c r="CE62" s="121" t="s">
        <v>291</v>
      </c>
      <c r="CF62" s="121" t="s">
        <v>283</v>
      </c>
      <c r="CG62" s="121" t="s">
        <v>283</v>
      </c>
      <c r="CH62" s="104" t="s">
        <v>1766</v>
      </c>
      <c r="CI62" s="104" t="s">
        <v>201</v>
      </c>
      <c r="CJ62" s="104" t="s">
        <v>283</v>
      </c>
      <c r="CK62" s="104"/>
      <c r="CL62" s="489" t="s">
        <v>2007</v>
      </c>
      <c r="CM62" s="105" t="s">
        <v>1772</v>
      </c>
      <c r="CN62" s="104" t="s">
        <v>1775</v>
      </c>
      <c r="CO62" s="128"/>
      <c r="CP62" s="128"/>
      <c r="CQ62" s="103"/>
      <c r="CR62" s="103"/>
      <c r="CS62" s="121"/>
      <c r="CT62" s="102"/>
      <c r="CU62" s="103"/>
      <c r="CV62" s="196"/>
      <c r="CW62" s="104"/>
      <c r="CX62" s="104"/>
      <c r="CY62" s="104"/>
      <c r="CZ62" s="47"/>
      <c r="DA62" s="105"/>
      <c r="DB62" s="47"/>
      <c r="DC62" s="54"/>
      <c r="DD62" s="54"/>
      <c r="DE62" s="54"/>
      <c r="DF62" s="54"/>
      <c r="DG62" s="138"/>
      <c r="DH62" s="54"/>
      <c r="DI62" s="54"/>
      <c r="DJ62" s="47"/>
      <c r="DK62" s="47"/>
      <c r="DL62" s="47"/>
      <c r="DM62" s="47"/>
      <c r="DN62" s="47"/>
      <c r="DO62" s="105"/>
      <c r="DP62" s="47"/>
    </row>
    <row r="63" spans="1:120" ht="119.25" customHeight="1">
      <c r="A63" s="419">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26">
        <v>100</v>
      </c>
      <c r="G63" s="153" t="str">
        <f>IF(F63&lt;=0,"",IF(F63&lt;='Listas y tablas'!$B$3,"Muy Baja",IF(F63&lt;='Listas y tablas'!$B$4,"Baja",IF(F63&lt;='Listas y tablas'!$B$5,"Media",IF(F63&lt;='Listas y tablas'!$B$6,"Alta","Muy Alta")))))</f>
        <v>Media</v>
      </c>
      <c r="H63" s="154">
        <f>IF(G63="","",IF(G63="Muy Baja",'Listas y tablas'!$C$3,IF(G63="Baja",'Listas y tablas'!$C$4,IF(G63="Media",'Listas y tablas'!$C$5,IF(G63="Alta",'Listas y tablas'!$C$6,IF(G63="Muy Alta",'Listas y tablas'!$C$7,))))))</f>
        <v>0.6</v>
      </c>
      <c r="I63" s="422" t="s">
        <v>185</v>
      </c>
      <c r="J63" s="154"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3"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4">
        <f ca="1">IF(K63="","",IF(K63="Leve",'Listas y tablas'!$F$3,IF(K63="Menor",'Listas y tablas'!$F$4,IF(K63="Moderado",'Listas y tablas'!$F$5,IF(K63="Mayor",'Listas y tablas'!$F$6,IF(K63="Catastrófico",'Listas y tablas'!$F$7,))))))</f>
        <v>0.6</v>
      </c>
      <c r="M63" s="155" t="str">
        <f t="shared" ca="1" si="26"/>
        <v>Moderado</v>
      </c>
      <c r="N63" s="155" t="str">
        <f t="shared" si="27"/>
        <v>G</v>
      </c>
      <c r="O63" s="156">
        <f t="shared" si="41"/>
        <v>56</v>
      </c>
      <c r="P63" s="156" t="str">
        <f t="shared" si="28"/>
        <v>G56</v>
      </c>
      <c r="Q63" s="427" t="s">
        <v>1546</v>
      </c>
      <c r="R63" s="156" t="str">
        <f t="shared" si="29"/>
        <v>Probabilidad</v>
      </c>
      <c r="S63" s="394" t="s">
        <v>187</v>
      </c>
      <c r="T63" s="394" t="s">
        <v>188</v>
      </c>
      <c r="U63" s="95" t="str">
        <f t="shared" si="30"/>
        <v>40%</v>
      </c>
      <c r="V63" s="402" t="s">
        <v>189</v>
      </c>
      <c r="W63" s="402" t="s">
        <v>190</v>
      </c>
      <c r="X63" s="402" t="s">
        <v>191</v>
      </c>
      <c r="Y63" s="159">
        <f t="shared" si="24"/>
        <v>0.216</v>
      </c>
      <c r="Z63" s="160" t="str">
        <f>IFERROR(IF(Y63="","",IF(Y63&lt;='Listas y tablas'!$L$3,"Muy Baja",IF(Y63&lt;='Listas y tablas'!$L$4,"Baja",IF(Y63&lt;='Listas y tablas'!$L$5,"Media",IF(Y63&lt;='Listas y tablas'!$L$6,"Alta","Muy Alta"))))),"")</f>
        <v>Baja</v>
      </c>
      <c r="AA63" s="158">
        <f t="shared" si="31"/>
        <v>0.216</v>
      </c>
      <c r="AB63" s="160" t="str">
        <f ca="1">IFERROR(IF(AC63="","",IF(AC63&lt;='Listas y tablas'!$O$3,"Leve",IF(AC63&lt;='Listas y tablas'!$O$4,"Menor",IF(AC63&lt;='Listas y tablas'!$O$5,"Moderado",IF(AC63&lt;='Listas y tablas'!$O$6,"Mayor","Catastrófico"))))),"")</f>
        <v>Moderado</v>
      </c>
      <c r="AC63" s="158">
        <f t="shared" ca="1" si="25"/>
        <v>0.6</v>
      </c>
      <c r="AD63" s="161" t="str">
        <f t="shared" ca="1" si="32"/>
        <v>Moderado</v>
      </c>
      <c r="AE63" s="388" t="s">
        <v>1109</v>
      </c>
      <c r="AF63" s="428" t="s">
        <v>1555</v>
      </c>
      <c r="AG63" s="412"/>
      <c r="AH63" s="412"/>
      <c r="AI63" s="412"/>
      <c r="AJ63" s="429">
        <v>44593</v>
      </c>
      <c r="AK63" s="429">
        <v>44926</v>
      </c>
      <c r="AL63" s="100"/>
      <c r="AM63" s="100"/>
      <c r="AN63" s="100"/>
      <c r="AO63" s="100"/>
      <c r="AP63" s="100"/>
      <c r="AQ63" s="100"/>
      <c r="AR63" s="100"/>
      <c r="AS63" s="100"/>
      <c r="AT63" s="346" t="str">
        <f t="shared" si="33"/>
        <v/>
      </c>
      <c r="AU63" s="346" t="str">
        <f t="shared" si="34"/>
        <v/>
      </c>
      <c r="AV63" s="346" t="str">
        <f t="shared" si="42"/>
        <v/>
      </c>
      <c r="AW63" s="100"/>
      <c r="AX63" s="100"/>
      <c r="AY63" s="100"/>
      <c r="AZ63" s="100"/>
      <c r="BA63" s="100"/>
      <c r="BB63" s="100"/>
      <c r="BC63" s="100"/>
      <c r="BD63" s="100"/>
      <c r="BE63" s="346" t="str">
        <f t="shared" si="35"/>
        <v/>
      </c>
      <c r="BF63" s="346" t="str">
        <f t="shared" si="36"/>
        <v/>
      </c>
      <c r="BG63" s="346" t="str">
        <f t="shared" si="43"/>
        <v/>
      </c>
      <c r="BH63" s="100"/>
      <c r="BI63" s="100"/>
      <c r="BJ63" s="100"/>
      <c r="BK63" s="100"/>
      <c r="BL63" s="100"/>
      <c r="BM63" s="100"/>
      <c r="BN63" s="100"/>
      <c r="BO63" s="100"/>
      <c r="BP63" s="346" t="str">
        <f t="shared" si="37"/>
        <v/>
      </c>
      <c r="BQ63" s="346" t="str">
        <f t="shared" si="38"/>
        <v/>
      </c>
      <c r="BR63" s="346" t="str">
        <f t="shared" si="44"/>
        <v/>
      </c>
      <c r="BS63" s="345" t="str">
        <f t="shared" si="39"/>
        <v/>
      </c>
      <c r="BT63" s="345" t="str">
        <f t="shared" si="40"/>
        <v/>
      </c>
      <c r="BU63" s="53"/>
      <c r="BV63" s="53"/>
      <c r="BW63" s="53"/>
      <c r="BX63" s="53"/>
      <c r="BY63" s="53"/>
      <c r="BZ63" s="54"/>
      <c r="CA63" s="502" t="s">
        <v>1982</v>
      </c>
      <c r="CB63" s="502" t="s">
        <v>1983</v>
      </c>
      <c r="CC63" s="121"/>
      <c r="CD63" s="121"/>
      <c r="CE63" s="121" t="s">
        <v>291</v>
      </c>
      <c r="CF63" s="121" t="s">
        <v>283</v>
      </c>
      <c r="CG63" s="121" t="s">
        <v>283</v>
      </c>
      <c r="CH63" s="104" t="s">
        <v>1766</v>
      </c>
      <c r="CI63" s="104" t="s">
        <v>201</v>
      </c>
      <c r="CJ63" s="104" t="s">
        <v>283</v>
      </c>
      <c r="CK63" s="104"/>
      <c r="CL63" s="489" t="s">
        <v>1953</v>
      </c>
      <c r="CM63" s="105" t="s">
        <v>1772</v>
      </c>
      <c r="CN63" s="104" t="s">
        <v>1775</v>
      </c>
      <c r="CO63" s="128"/>
      <c r="CP63" s="128"/>
      <c r="CQ63" s="103"/>
      <c r="CR63" s="103"/>
      <c r="CS63" s="121"/>
      <c r="CT63" s="102"/>
      <c r="CU63" s="103"/>
      <c r="CV63" s="104"/>
      <c r="CW63" s="104"/>
      <c r="CX63" s="104"/>
      <c r="CY63" s="104"/>
      <c r="CZ63" s="47"/>
      <c r="DA63" s="105"/>
      <c r="DB63" s="47"/>
      <c r="DC63" s="54"/>
      <c r="DD63" s="54"/>
      <c r="DE63" s="54"/>
      <c r="DF63" s="54"/>
      <c r="DG63" s="138"/>
      <c r="DH63" s="54"/>
      <c r="DI63" s="54"/>
      <c r="DJ63" s="47"/>
      <c r="DK63" s="47"/>
      <c r="DL63" s="47"/>
      <c r="DM63" s="47"/>
      <c r="DN63" s="47"/>
      <c r="DO63" s="105"/>
      <c r="DP63" s="47"/>
    </row>
    <row r="64" spans="1:120" ht="117.75" customHeight="1">
      <c r="A64" s="419">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26">
        <v>100</v>
      </c>
      <c r="G64" s="153" t="str">
        <f>IF(F64&lt;=0,"",IF(F64&lt;='Listas y tablas'!$B$3,"Muy Baja",IF(F64&lt;='Listas y tablas'!$B$4,"Baja",IF(F64&lt;='Listas y tablas'!$B$5,"Media",IF(F64&lt;='Listas y tablas'!$B$6,"Alta","Muy Alta")))))</f>
        <v>Media</v>
      </c>
      <c r="H64" s="154">
        <f>IF(G64="","",IF(G64="Muy Baja",'Listas y tablas'!$C$3,IF(G64="Baja",'Listas y tablas'!$C$4,IF(G64="Media",'Listas y tablas'!$C$5,IF(G64="Alta",'Listas y tablas'!$C$6,IF(G64="Muy Alta",'Listas y tablas'!$C$7,))))))</f>
        <v>0.6</v>
      </c>
      <c r="I64" s="422" t="s">
        <v>185</v>
      </c>
      <c r="J64" s="154"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3"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4">
        <f ca="1">IF(K64="","",IF(K64="Leve",'Listas y tablas'!$F$3,IF(K64="Menor",'Listas y tablas'!$F$4,IF(K64="Moderado",'Listas y tablas'!$F$5,IF(K64="Mayor",'Listas y tablas'!$F$6,IF(K64="Catastrófico",'Listas y tablas'!$F$7,))))))</f>
        <v>0.6</v>
      </c>
      <c r="M64" s="155" t="str">
        <f t="shared" ca="1" si="26"/>
        <v>Moderado</v>
      </c>
      <c r="N64" s="155" t="str">
        <f t="shared" si="27"/>
        <v>G</v>
      </c>
      <c r="O64" s="156">
        <f t="shared" si="41"/>
        <v>57</v>
      </c>
      <c r="P64" s="156" t="str">
        <f t="shared" si="28"/>
        <v>G57</v>
      </c>
      <c r="Q64" s="417" t="s">
        <v>1547</v>
      </c>
      <c r="R64" s="156" t="str">
        <f t="shared" si="29"/>
        <v>Impacto</v>
      </c>
      <c r="S64" s="394" t="s">
        <v>663</v>
      </c>
      <c r="T64" s="394" t="s">
        <v>188</v>
      </c>
      <c r="U64" s="95" t="str">
        <f t="shared" si="30"/>
        <v>25%</v>
      </c>
      <c r="V64" s="402" t="s">
        <v>189</v>
      </c>
      <c r="W64" s="402" t="s">
        <v>190</v>
      </c>
      <c r="X64" s="402" t="s">
        <v>191</v>
      </c>
      <c r="Y64" s="159">
        <f t="shared" si="24"/>
        <v>0.216</v>
      </c>
      <c r="Z64" s="160" t="str">
        <f>IFERROR(IF(Y64="","",IF(Y64&lt;='Listas y tablas'!$L$3,"Muy Baja",IF(Y64&lt;='Listas y tablas'!$L$4,"Baja",IF(Y64&lt;='Listas y tablas'!$L$5,"Media",IF(Y64&lt;='Listas y tablas'!$L$6,"Alta","Muy Alta"))))),"")</f>
        <v>Baja</v>
      </c>
      <c r="AA64" s="158">
        <f t="shared" si="31"/>
        <v>0.216</v>
      </c>
      <c r="AB64" s="160" t="str">
        <f ca="1">IFERROR(IF(AC64="","",IF(AC64&lt;='Listas y tablas'!$O$3,"Leve",IF(AC64&lt;='Listas y tablas'!$O$4,"Menor",IF(AC64&lt;='Listas y tablas'!$O$5,"Moderado",IF(AC64&lt;='Listas y tablas'!$O$6,"Mayor","Catastrófico"))))),"")</f>
        <v>Moderado</v>
      </c>
      <c r="AC64" s="158">
        <f t="shared" ca="1" si="25"/>
        <v>0.44999999999999996</v>
      </c>
      <c r="AD64" s="161" t="str">
        <f t="shared" ca="1" si="32"/>
        <v>Moderado</v>
      </c>
      <c r="AE64" s="388" t="s">
        <v>1109</v>
      </c>
      <c r="AF64" s="428" t="s">
        <v>1556</v>
      </c>
      <c r="AG64" s="412"/>
      <c r="AH64" s="412"/>
      <c r="AI64" s="412"/>
      <c r="AJ64" s="429">
        <v>44593</v>
      </c>
      <c r="AK64" s="429">
        <v>44926</v>
      </c>
      <c r="AL64" s="100"/>
      <c r="AM64" s="100"/>
      <c r="AN64" s="100"/>
      <c r="AO64" s="100"/>
      <c r="AP64" s="100"/>
      <c r="AQ64" s="100"/>
      <c r="AR64" s="100"/>
      <c r="AS64" s="100"/>
      <c r="AT64" s="346" t="str">
        <f t="shared" si="33"/>
        <v/>
      </c>
      <c r="AU64" s="346" t="str">
        <f t="shared" si="34"/>
        <v/>
      </c>
      <c r="AV64" s="346" t="str">
        <f t="shared" si="42"/>
        <v/>
      </c>
      <c r="AW64" s="100"/>
      <c r="AX64" s="100"/>
      <c r="AY64" s="100"/>
      <c r="AZ64" s="100"/>
      <c r="BA64" s="100"/>
      <c r="BB64" s="100"/>
      <c r="BC64" s="100"/>
      <c r="BD64" s="100"/>
      <c r="BE64" s="346" t="str">
        <f t="shared" si="35"/>
        <v/>
      </c>
      <c r="BF64" s="346" t="str">
        <f t="shared" si="36"/>
        <v/>
      </c>
      <c r="BG64" s="346" t="str">
        <f t="shared" si="43"/>
        <v/>
      </c>
      <c r="BH64" s="100"/>
      <c r="BI64" s="100"/>
      <c r="BJ64" s="100"/>
      <c r="BK64" s="100"/>
      <c r="BL64" s="100"/>
      <c r="BM64" s="100"/>
      <c r="BN64" s="100"/>
      <c r="BO64" s="100"/>
      <c r="BP64" s="346" t="str">
        <f t="shared" si="37"/>
        <v/>
      </c>
      <c r="BQ64" s="346" t="str">
        <f t="shared" si="38"/>
        <v/>
      </c>
      <c r="BR64" s="346" t="str">
        <f t="shared" si="44"/>
        <v/>
      </c>
      <c r="BS64" s="345" t="str">
        <f t="shared" si="39"/>
        <v/>
      </c>
      <c r="BT64" s="345" t="str">
        <f t="shared" si="40"/>
        <v/>
      </c>
      <c r="BU64" s="44"/>
      <c r="BV64" s="44"/>
      <c r="BW64" s="44"/>
      <c r="BX64" s="44"/>
      <c r="BY64" s="44"/>
      <c r="BZ64" s="54"/>
      <c r="CA64" s="502" t="s">
        <v>1984</v>
      </c>
      <c r="CB64" s="502" t="s">
        <v>1985</v>
      </c>
      <c r="CC64" s="121"/>
      <c r="CD64" s="121"/>
      <c r="CE64" s="121" t="s">
        <v>291</v>
      </c>
      <c r="CF64" s="121" t="s">
        <v>283</v>
      </c>
      <c r="CG64" s="121" t="s">
        <v>283</v>
      </c>
      <c r="CH64" s="104" t="s">
        <v>1766</v>
      </c>
      <c r="CI64" s="104" t="s">
        <v>201</v>
      </c>
      <c r="CJ64" s="104" t="s">
        <v>283</v>
      </c>
      <c r="CK64" s="104"/>
      <c r="CL64" s="489" t="s">
        <v>1953</v>
      </c>
      <c r="CM64" s="105" t="s">
        <v>1772</v>
      </c>
      <c r="CN64" s="104" t="s">
        <v>1775</v>
      </c>
      <c r="CO64" s="128"/>
      <c r="CP64" s="128"/>
      <c r="CQ64" s="103"/>
      <c r="CR64" s="103"/>
      <c r="CS64" s="121"/>
      <c r="CT64" s="102"/>
      <c r="CU64" s="103"/>
      <c r="CV64" s="196"/>
      <c r="CW64" s="104"/>
      <c r="CX64" s="104"/>
      <c r="CY64" s="104"/>
      <c r="CZ64" s="47"/>
      <c r="DA64" s="105"/>
      <c r="DB64" s="47"/>
      <c r="DC64" s="54"/>
      <c r="DD64" s="54"/>
      <c r="DE64" s="54"/>
      <c r="DF64" s="54"/>
      <c r="DG64" s="138"/>
      <c r="DH64" s="54"/>
      <c r="DI64" s="54"/>
      <c r="DJ64" s="47"/>
      <c r="DK64" s="47"/>
      <c r="DL64" s="47"/>
      <c r="DM64" s="47"/>
      <c r="DN64" s="47"/>
      <c r="DO64" s="105"/>
      <c r="DP64" s="47"/>
    </row>
    <row r="65" spans="1:120" ht="151.5" customHeight="1">
      <c r="A65" s="419">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26">
        <v>10</v>
      </c>
      <c r="G65" s="153" t="str">
        <f>IF(F65&lt;=0,"",IF(F65&lt;='Listas y tablas'!$B$3,"Muy Baja",IF(F65&lt;='Listas y tablas'!$B$4,"Baja",IF(F65&lt;='Listas y tablas'!$B$5,"Media",IF(F65&lt;='Listas y tablas'!$B$6,"Alta","Muy Alta")))))</f>
        <v>Baja</v>
      </c>
      <c r="H65" s="154">
        <f>IF(G65="","",IF(G65="Muy Baja",'Listas y tablas'!$C$3,IF(G65="Baja",'Listas y tablas'!$C$4,IF(G65="Media",'Listas y tablas'!$C$5,IF(G65="Alta",'Listas y tablas'!$C$6,IF(G65="Muy Alta",'Listas y tablas'!$C$7,))))))</f>
        <v>0.4</v>
      </c>
      <c r="I65" s="422" t="s">
        <v>185</v>
      </c>
      <c r="J65" s="154"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3"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4">
        <f ca="1">IF(K65="","",IF(K65="Leve",'Listas y tablas'!$F$3,IF(K65="Menor",'Listas y tablas'!$F$4,IF(K65="Moderado",'Listas y tablas'!$F$5,IF(K65="Mayor",'Listas y tablas'!$F$6,IF(K65="Catastrófico",'Listas y tablas'!$F$7,))))))</f>
        <v>0.6</v>
      </c>
      <c r="M65" s="155" t="str">
        <f t="shared" ca="1" si="26"/>
        <v>Moderado</v>
      </c>
      <c r="N65" s="155" t="str">
        <f t="shared" si="27"/>
        <v>G</v>
      </c>
      <c r="O65" s="156">
        <f t="shared" si="41"/>
        <v>58</v>
      </c>
      <c r="P65" s="156" t="str">
        <f t="shared" si="28"/>
        <v>G58</v>
      </c>
      <c r="Q65" s="427" t="s">
        <v>1548</v>
      </c>
      <c r="R65" s="156" t="str">
        <f t="shared" si="29"/>
        <v>Probabilidad</v>
      </c>
      <c r="S65" s="394" t="s">
        <v>187</v>
      </c>
      <c r="T65" s="394" t="s">
        <v>188</v>
      </c>
      <c r="U65" s="95" t="str">
        <f t="shared" si="30"/>
        <v>40%</v>
      </c>
      <c r="V65" s="402" t="s">
        <v>189</v>
      </c>
      <c r="W65" s="402" t="s">
        <v>190</v>
      </c>
      <c r="X65" s="402" t="s">
        <v>191</v>
      </c>
      <c r="Y65" s="159">
        <f t="shared" si="24"/>
        <v>0.24</v>
      </c>
      <c r="Z65" s="160" t="str">
        <f>IFERROR(IF(Y65="","",IF(Y65&lt;='Listas y tablas'!$L$3,"Muy Baja",IF(Y65&lt;='Listas y tablas'!$L$4,"Baja",IF(Y65&lt;='Listas y tablas'!$L$5,"Media",IF(Y65&lt;='Listas y tablas'!$L$6,"Alta","Muy Alta"))))),"")</f>
        <v>Baja</v>
      </c>
      <c r="AA65" s="158">
        <f t="shared" si="31"/>
        <v>0.24</v>
      </c>
      <c r="AB65" s="160" t="str">
        <f ca="1">IFERROR(IF(AC65="","",IF(AC65&lt;='Listas y tablas'!$O$3,"Leve",IF(AC65&lt;='Listas y tablas'!$O$4,"Menor",IF(AC65&lt;='Listas y tablas'!$O$5,"Moderado",IF(AC65&lt;='Listas y tablas'!$O$6,"Mayor","Catastrófico"))))),"")</f>
        <v>Moderado</v>
      </c>
      <c r="AC65" s="158">
        <f t="shared" ca="1" si="25"/>
        <v>0.6</v>
      </c>
      <c r="AD65" s="161" t="str">
        <f t="shared" ca="1" si="32"/>
        <v>Moderado</v>
      </c>
      <c r="AE65" s="388" t="s">
        <v>192</v>
      </c>
      <c r="AF65" s="428" t="s">
        <v>1557</v>
      </c>
      <c r="AG65" s="417" t="s">
        <v>1558</v>
      </c>
      <c r="AH65" s="417" t="s">
        <v>1559</v>
      </c>
      <c r="AI65" s="412" t="s">
        <v>1553</v>
      </c>
      <c r="AJ65" s="429">
        <v>44593</v>
      </c>
      <c r="AK65" s="429">
        <v>44926</v>
      </c>
      <c r="AL65" s="100"/>
      <c r="AM65" s="100"/>
      <c r="AN65" s="100"/>
      <c r="AO65" s="100"/>
      <c r="AP65" s="100"/>
      <c r="AQ65" s="100"/>
      <c r="AR65" s="100"/>
      <c r="AS65" s="100"/>
      <c r="AT65" s="346" t="str">
        <f t="shared" si="33"/>
        <v/>
      </c>
      <c r="AU65" s="346" t="str">
        <f t="shared" si="34"/>
        <v/>
      </c>
      <c r="AV65" s="346" t="str">
        <f t="shared" si="42"/>
        <v/>
      </c>
      <c r="AW65" s="100"/>
      <c r="AX65" s="100"/>
      <c r="AY65" s="100"/>
      <c r="AZ65" s="100"/>
      <c r="BA65" s="100"/>
      <c r="BB65" s="100"/>
      <c r="BC65" s="100"/>
      <c r="BD65" s="100"/>
      <c r="BE65" s="346" t="str">
        <f t="shared" si="35"/>
        <v/>
      </c>
      <c r="BF65" s="346" t="str">
        <f t="shared" si="36"/>
        <v/>
      </c>
      <c r="BG65" s="346" t="str">
        <f t="shared" si="43"/>
        <v/>
      </c>
      <c r="BH65" s="100"/>
      <c r="BI65" s="100"/>
      <c r="BJ65" s="100"/>
      <c r="BK65" s="100"/>
      <c r="BL65" s="100"/>
      <c r="BM65" s="100"/>
      <c r="BN65" s="100"/>
      <c r="BO65" s="100"/>
      <c r="BP65" s="346" t="str">
        <f t="shared" si="37"/>
        <v/>
      </c>
      <c r="BQ65" s="346" t="str">
        <f t="shared" si="38"/>
        <v/>
      </c>
      <c r="BR65" s="346" t="str">
        <f t="shared" si="44"/>
        <v/>
      </c>
      <c r="BS65" s="345" t="str">
        <f t="shared" si="39"/>
        <v/>
      </c>
      <c r="BT65" s="345" t="str">
        <f t="shared" si="40"/>
        <v/>
      </c>
      <c r="BU65" s="162"/>
      <c r="BV65" s="44"/>
      <c r="BW65" s="44"/>
      <c r="BX65" s="44"/>
      <c r="BY65" s="44"/>
      <c r="BZ65" s="54"/>
      <c r="CA65" s="502" t="s">
        <v>1986</v>
      </c>
      <c r="CB65" s="502" t="s">
        <v>1987</v>
      </c>
      <c r="CC65" s="502" t="s">
        <v>1988</v>
      </c>
      <c r="CD65" s="502" t="s">
        <v>1989</v>
      </c>
      <c r="CE65" s="121" t="s">
        <v>291</v>
      </c>
      <c r="CF65" s="121" t="s">
        <v>283</v>
      </c>
      <c r="CG65" s="121" t="s">
        <v>283</v>
      </c>
      <c r="CH65" s="104" t="s">
        <v>1990</v>
      </c>
      <c r="CI65" s="104" t="s">
        <v>201</v>
      </c>
      <c r="CJ65" s="104" t="s">
        <v>1991</v>
      </c>
      <c r="CK65" s="104" t="s">
        <v>285</v>
      </c>
      <c r="CL65" s="489" t="s">
        <v>2008</v>
      </c>
      <c r="CM65" s="105" t="s">
        <v>1772</v>
      </c>
      <c r="CN65" s="104" t="s">
        <v>1775</v>
      </c>
      <c r="CO65" s="129"/>
      <c r="CP65" s="129"/>
      <c r="CQ65" s="103"/>
      <c r="CR65" s="103"/>
      <c r="CS65" s="121"/>
      <c r="CT65" s="102"/>
      <c r="CU65" s="103"/>
      <c r="CV65" s="107"/>
      <c r="CW65" s="104"/>
      <c r="CX65" s="104"/>
      <c r="CY65" s="104"/>
      <c r="CZ65" s="47"/>
      <c r="DA65" s="105"/>
      <c r="DB65" s="47"/>
      <c r="DC65" s="54"/>
      <c r="DD65" s="54"/>
      <c r="DE65" s="54"/>
      <c r="DF65" s="54"/>
      <c r="DG65" s="138"/>
      <c r="DH65" s="54"/>
      <c r="DI65" s="54"/>
      <c r="DJ65" s="47"/>
      <c r="DK65" s="47"/>
      <c r="DL65" s="47"/>
      <c r="DM65" s="47"/>
      <c r="DN65" s="47"/>
      <c r="DO65" s="105"/>
      <c r="DP65" s="47"/>
    </row>
    <row r="66" spans="1:120" ht="151.5" customHeight="1">
      <c r="A66" s="419">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26">
        <v>2</v>
      </c>
      <c r="G66" s="153" t="str">
        <f>IF(F66&lt;=0,"",IF(F66&lt;='Listas y tablas'!$B$3,"Muy Baja",IF(F66&lt;='Listas y tablas'!$B$4,"Baja",IF(F66&lt;='Listas y tablas'!$B$5,"Media",IF(F66&lt;='Listas y tablas'!$B$6,"Alta","Muy Alta")))))</f>
        <v>Muy Baja</v>
      </c>
      <c r="H66" s="154">
        <f>IF(G66="","",IF(G66="Muy Baja",'Listas y tablas'!$C$3,IF(G66="Baja",'Listas y tablas'!$C$4,IF(G66="Media",'Listas y tablas'!$C$5,IF(G66="Alta",'Listas y tablas'!$C$6,IF(G66="Muy Alta",'Listas y tablas'!$C$7,))))))</f>
        <v>0.2</v>
      </c>
      <c r="I66" s="422" t="s">
        <v>185</v>
      </c>
      <c r="J66" s="154"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3"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4">
        <f ca="1">IF(K66="","",IF(K66="Leve",'Listas y tablas'!$F$3,IF(K66="Menor",'Listas y tablas'!$F$4,IF(K66="Moderado",'Listas y tablas'!$F$5,IF(K66="Mayor",'Listas y tablas'!$F$6,IF(K66="Catastrófico",'Listas y tablas'!$F$7,))))))</f>
        <v>0.6</v>
      </c>
      <c r="M66" s="155" t="str">
        <f t="shared" ca="1" si="26"/>
        <v>Moderado</v>
      </c>
      <c r="N66" s="155" t="str">
        <f t="shared" si="27"/>
        <v>G</v>
      </c>
      <c r="O66" s="156">
        <f t="shared" si="41"/>
        <v>59</v>
      </c>
      <c r="P66" s="156" t="str">
        <f t="shared" si="28"/>
        <v>G59</v>
      </c>
      <c r="Q66" s="427" t="s">
        <v>1549</v>
      </c>
      <c r="R66" s="156" t="str">
        <f t="shared" si="29"/>
        <v>Probabilidad</v>
      </c>
      <c r="S66" s="394" t="s">
        <v>187</v>
      </c>
      <c r="T66" s="394" t="s">
        <v>188</v>
      </c>
      <c r="U66" s="95" t="str">
        <f t="shared" si="30"/>
        <v>40%</v>
      </c>
      <c r="V66" s="402" t="s">
        <v>189</v>
      </c>
      <c r="W66" s="402" t="s">
        <v>190</v>
      </c>
      <c r="X66" s="402" t="s">
        <v>191</v>
      </c>
      <c r="Y66" s="159">
        <f t="shared" si="24"/>
        <v>0.12</v>
      </c>
      <c r="Z66" s="160" t="str">
        <f>IFERROR(IF(Y66="","",IF(Y66&lt;='Listas y tablas'!$L$3,"Muy Baja",IF(Y66&lt;='Listas y tablas'!$L$4,"Baja",IF(Y66&lt;='Listas y tablas'!$L$5,"Media",IF(Y66&lt;='Listas y tablas'!$L$6,"Alta","Muy Alta"))))),"")</f>
        <v>Muy Baja</v>
      </c>
      <c r="AA66" s="158">
        <f t="shared" si="31"/>
        <v>0.12</v>
      </c>
      <c r="AB66" s="160" t="str">
        <f ca="1">IFERROR(IF(AC66="","",IF(AC66&lt;='Listas y tablas'!$O$3,"Leve",IF(AC66&lt;='Listas y tablas'!$O$4,"Menor",IF(AC66&lt;='Listas y tablas'!$O$5,"Moderado",IF(AC66&lt;='Listas y tablas'!$O$6,"Mayor","Catastrófico"))))),"")</f>
        <v>Moderado</v>
      </c>
      <c r="AC66" s="158">
        <f t="shared" ca="1" si="25"/>
        <v>0.6</v>
      </c>
      <c r="AD66" s="161" t="str">
        <f t="shared" ca="1" si="32"/>
        <v>Moderado</v>
      </c>
      <c r="AE66" s="388" t="s">
        <v>192</v>
      </c>
      <c r="AF66" s="428" t="s">
        <v>1560</v>
      </c>
      <c r="AG66" s="412" t="s">
        <v>1561</v>
      </c>
      <c r="AH66" s="412" t="s">
        <v>1562</v>
      </c>
      <c r="AI66" s="412" t="s">
        <v>571</v>
      </c>
      <c r="AJ66" s="430">
        <v>44593</v>
      </c>
      <c r="AK66" s="430">
        <v>44926</v>
      </c>
      <c r="AL66" s="100"/>
      <c r="AM66" s="100"/>
      <c r="AN66" s="100"/>
      <c r="AO66" s="100"/>
      <c r="AP66" s="100"/>
      <c r="AQ66" s="100"/>
      <c r="AR66" s="100"/>
      <c r="AS66" s="100"/>
      <c r="AT66" s="346" t="str">
        <f t="shared" si="33"/>
        <v/>
      </c>
      <c r="AU66" s="346" t="str">
        <f t="shared" si="34"/>
        <v/>
      </c>
      <c r="AV66" s="346" t="str">
        <f t="shared" si="42"/>
        <v/>
      </c>
      <c r="AW66" s="100"/>
      <c r="AX66" s="100"/>
      <c r="AY66" s="100"/>
      <c r="AZ66" s="100"/>
      <c r="BA66" s="100"/>
      <c r="BB66" s="100"/>
      <c r="BC66" s="100"/>
      <c r="BD66" s="100"/>
      <c r="BE66" s="346" t="str">
        <f t="shared" si="35"/>
        <v/>
      </c>
      <c r="BF66" s="346" t="str">
        <f t="shared" si="36"/>
        <v/>
      </c>
      <c r="BG66" s="346" t="str">
        <f t="shared" si="43"/>
        <v/>
      </c>
      <c r="BH66" s="100"/>
      <c r="BI66" s="100"/>
      <c r="BJ66" s="100"/>
      <c r="BK66" s="100"/>
      <c r="BL66" s="100"/>
      <c r="BM66" s="100"/>
      <c r="BN66" s="100"/>
      <c r="BO66" s="100"/>
      <c r="BP66" s="346" t="str">
        <f t="shared" si="37"/>
        <v/>
      </c>
      <c r="BQ66" s="346" t="str">
        <f t="shared" si="38"/>
        <v/>
      </c>
      <c r="BR66" s="346" t="str">
        <f t="shared" si="44"/>
        <v/>
      </c>
      <c r="BS66" s="345" t="str">
        <f t="shared" si="39"/>
        <v/>
      </c>
      <c r="BT66" s="345" t="str">
        <f t="shared" si="40"/>
        <v/>
      </c>
      <c r="BU66" s="53"/>
      <c r="BV66" s="44"/>
      <c r="BW66" s="44"/>
      <c r="BX66" s="44"/>
      <c r="BY66" s="44"/>
      <c r="BZ66" s="54"/>
      <c r="CA66" s="502" t="s">
        <v>1992</v>
      </c>
      <c r="CB66" s="136" t="s">
        <v>1993</v>
      </c>
      <c r="CC66" s="502" t="s">
        <v>1994</v>
      </c>
      <c r="CD66" s="502" t="s">
        <v>1995</v>
      </c>
      <c r="CE66" s="121"/>
      <c r="CF66" s="121"/>
      <c r="CG66" s="121"/>
      <c r="CH66" s="104" t="s">
        <v>1996</v>
      </c>
      <c r="CI66" s="104" t="s">
        <v>201</v>
      </c>
      <c r="CJ66" s="104" t="s">
        <v>833</v>
      </c>
      <c r="CK66" s="104"/>
      <c r="CL66" s="489" t="s">
        <v>2009</v>
      </c>
      <c r="CM66" s="105" t="s">
        <v>1772</v>
      </c>
      <c r="CN66" s="104" t="s">
        <v>1775</v>
      </c>
      <c r="CO66" s="136"/>
      <c r="CP66" s="136"/>
      <c r="CQ66" s="103"/>
      <c r="CR66" s="103"/>
      <c r="CS66" s="121"/>
      <c r="CT66" s="102"/>
      <c r="CU66" s="103"/>
      <c r="CV66" s="107"/>
      <c r="CW66" s="104"/>
      <c r="CX66" s="104"/>
      <c r="CY66" s="104"/>
      <c r="CZ66" s="47"/>
      <c r="DA66" s="105"/>
      <c r="DB66" s="47"/>
      <c r="DC66" s="54"/>
      <c r="DD66" s="54"/>
      <c r="DE66" s="54"/>
      <c r="DF66" s="54"/>
      <c r="DG66" s="138"/>
      <c r="DH66" s="54"/>
      <c r="DI66" s="54"/>
      <c r="DJ66" s="47"/>
      <c r="DK66" s="47"/>
      <c r="DL66" s="47"/>
      <c r="DM66" s="47"/>
      <c r="DN66" s="47"/>
      <c r="DO66" s="105"/>
      <c r="DP66" s="47"/>
    </row>
    <row r="67" spans="1:120" ht="151.5" customHeight="1">
      <c r="A67" s="419">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0">
        <v>2</v>
      </c>
      <c r="G67" s="153" t="str">
        <f>IF(F67&lt;=0,"",IF(F67&lt;='Listas y tablas'!$B$3,"Muy Baja",IF(F67&lt;='Listas y tablas'!$B$4,"Baja",IF(F67&lt;='Listas y tablas'!$B$5,"Media",IF(F67&lt;='Listas y tablas'!$B$6,"Alta","Muy Alta")))))</f>
        <v>Muy Baja</v>
      </c>
      <c r="H67" s="154">
        <f>IF(G67="","",IF(G67="Muy Baja",'Listas y tablas'!$C$3,IF(G67="Baja",'Listas y tablas'!$C$4,IF(G67="Media",'Listas y tablas'!$C$5,IF(G67="Alta",'Listas y tablas'!$C$6,IF(G67="Muy Alta",'Listas y tablas'!$C$7,))))))</f>
        <v>0.2</v>
      </c>
      <c r="I67" s="422" t="s">
        <v>185</v>
      </c>
      <c r="J67" s="154"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3"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4">
        <f ca="1">IF(K67="","",IF(K67="Leve",'Listas y tablas'!$F$3,IF(K67="Menor",'Listas y tablas'!$F$4,IF(K67="Moderado",'Listas y tablas'!$F$5,IF(K67="Mayor",'Listas y tablas'!$F$6,IF(K67="Catastrófico",'Listas y tablas'!$F$7,))))))</f>
        <v>0.6</v>
      </c>
      <c r="M67" s="155" t="str">
        <f t="shared" ca="1" si="26"/>
        <v>Moderado</v>
      </c>
      <c r="N67" s="155" t="str">
        <f t="shared" si="27"/>
        <v>G</v>
      </c>
      <c r="O67" s="156">
        <f t="shared" si="41"/>
        <v>60</v>
      </c>
      <c r="P67" s="156" t="str">
        <f t="shared" si="28"/>
        <v>G60</v>
      </c>
      <c r="Q67" s="427" t="s">
        <v>1550</v>
      </c>
      <c r="R67" s="156" t="str">
        <f t="shared" si="29"/>
        <v>Probabilidad</v>
      </c>
      <c r="S67" s="394" t="s">
        <v>187</v>
      </c>
      <c r="T67" s="394" t="s">
        <v>188</v>
      </c>
      <c r="U67" s="95" t="str">
        <f t="shared" si="30"/>
        <v>40%</v>
      </c>
      <c r="V67" s="402" t="s">
        <v>189</v>
      </c>
      <c r="W67" s="402" t="s">
        <v>190</v>
      </c>
      <c r="X67" s="402" t="s">
        <v>191</v>
      </c>
      <c r="Y67" s="159">
        <f t="shared" si="24"/>
        <v>7.1999999999999995E-2</v>
      </c>
      <c r="Z67" s="160" t="str">
        <f>IFERROR(IF(Y67="","",IF(Y67&lt;='Listas y tablas'!$L$3,"Muy Baja",IF(Y67&lt;='Listas y tablas'!$L$4,"Baja",IF(Y67&lt;='Listas y tablas'!$L$5,"Media",IF(Y67&lt;='Listas y tablas'!$L$6,"Alta","Muy Alta"))))),"")</f>
        <v>Muy Baja</v>
      </c>
      <c r="AA67" s="158">
        <f t="shared" si="31"/>
        <v>7.1999999999999995E-2</v>
      </c>
      <c r="AB67" s="160" t="str">
        <f ca="1">IFERROR(IF(AC67="","",IF(AC67&lt;='Listas y tablas'!$O$3,"Leve",IF(AC67&lt;='Listas y tablas'!$O$4,"Menor",IF(AC67&lt;='Listas y tablas'!$O$5,"Moderado",IF(AC67&lt;='Listas y tablas'!$O$6,"Mayor","Catastrófico"))))),"")</f>
        <v>Moderado</v>
      </c>
      <c r="AC67" s="158">
        <f t="shared" ca="1" si="25"/>
        <v>0.6</v>
      </c>
      <c r="AD67" s="161" t="str">
        <f t="shared" ca="1" si="32"/>
        <v>Moderado</v>
      </c>
      <c r="AE67" s="388" t="s">
        <v>192</v>
      </c>
      <c r="AF67" s="417"/>
      <c r="AG67" s="412"/>
      <c r="AH67" s="412"/>
      <c r="AI67" s="412"/>
      <c r="AJ67" s="430"/>
      <c r="AK67" s="430"/>
      <c r="AL67" s="100"/>
      <c r="AM67" s="100"/>
      <c r="AN67" s="100"/>
      <c r="AO67" s="100"/>
      <c r="AP67" s="100"/>
      <c r="AQ67" s="100"/>
      <c r="AR67" s="100"/>
      <c r="AS67" s="100"/>
      <c r="AT67" s="346" t="str">
        <f t="shared" si="33"/>
        <v/>
      </c>
      <c r="AU67" s="346" t="str">
        <f t="shared" si="34"/>
        <v/>
      </c>
      <c r="AV67" s="346" t="str">
        <f t="shared" si="42"/>
        <v/>
      </c>
      <c r="AW67" s="100"/>
      <c r="AX67" s="100"/>
      <c r="AY67" s="100"/>
      <c r="AZ67" s="100"/>
      <c r="BA67" s="100"/>
      <c r="BB67" s="100"/>
      <c r="BC67" s="100"/>
      <c r="BD67" s="100"/>
      <c r="BE67" s="346" t="str">
        <f t="shared" si="35"/>
        <v/>
      </c>
      <c r="BF67" s="346" t="str">
        <f t="shared" si="36"/>
        <v/>
      </c>
      <c r="BG67" s="346" t="str">
        <f t="shared" si="43"/>
        <v/>
      </c>
      <c r="BH67" s="100"/>
      <c r="BI67" s="100"/>
      <c r="BJ67" s="100"/>
      <c r="BK67" s="100"/>
      <c r="BL67" s="100"/>
      <c r="BM67" s="100"/>
      <c r="BN67" s="100"/>
      <c r="BO67" s="100"/>
      <c r="BP67" s="346" t="str">
        <f t="shared" si="37"/>
        <v/>
      </c>
      <c r="BQ67" s="346" t="str">
        <f t="shared" si="38"/>
        <v/>
      </c>
      <c r="BR67" s="346" t="str">
        <f t="shared" si="44"/>
        <v/>
      </c>
      <c r="BS67" s="345" t="str">
        <f t="shared" si="39"/>
        <v/>
      </c>
      <c r="BT67" s="345" t="str">
        <f t="shared" si="40"/>
        <v/>
      </c>
      <c r="BU67" s="44"/>
      <c r="BV67" s="44"/>
      <c r="BW67" s="44"/>
      <c r="BX67" s="44"/>
      <c r="BY67" s="44"/>
      <c r="BZ67" s="54"/>
      <c r="CA67" s="502" t="s">
        <v>1997</v>
      </c>
      <c r="CB67" s="136" t="s">
        <v>1998</v>
      </c>
      <c r="CC67" s="553" t="s">
        <v>1999</v>
      </c>
      <c r="CD67" s="554" t="s">
        <v>2000</v>
      </c>
      <c r="CE67" s="121"/>
      <c r="CF67" s="121"/>
      <c r="CG67" s="121"/>
      <c r="CH67" s="104" t="s">
        <v>1766</v>
      </c>
      <c r="CI67" s="104" t="s">
        <v>201</v>
      </c>
      <c r="CJ67" s="196"/>
      <c r="CK67" s="104"/>
      <c r="CL67" s="489" t="s">
        <v>1953</v>
      </c>
      <c r="CM67" s="105" t="s">
        <v>1772</v>
      </c>
      <c r="CN67" s="104" t="s">
        <v>1775</v>
      </c>
      <c r="CO67" s="554"/>
      <c r="CP67" s="554"/>
      <c r="CQ67" s="103"/>
      <c r="CR67" s="103"/>
      <c r="CS67" s="121"/>
      <c r="CT67" s="102"/>
      <c r="CU67" s="103"/>
      <c r="CV67" s="104"/>
      <c r="CW67" s="104"/>
      <c r="CX67" s="196"/>
      <c r="CY67" s="104"/>
      <c r="CZ67" s="47"/>
      <c r="DA67" s="105"/>
      <c r="DB67" s="47"/>
      <c r="DC67" s="54"/>
      <c r="DD67" s="54"/>
      <c r="DE67" s="54"/>
      <c r="DF67" s="54"/>
      <c r="DG67" s="138"/>
      <c r="DH67" s="54"/>
      <c r="DI67" s="54"/>
      <c r="DJ67" s="47"/>
      <c r="DK67" s="47"/>
      <c r="DL67" s="47"/>
      <c r="DM67" s="47"/>
      <c r="DN67" s="47"/>
      <c r="DO67" s="105"/>
      <c r="DP67" s="47"/>
    </row>
    <row r="68" spans="1:120" ht="371.25" customHeight="1">
      <c r="A68" s="419">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0">
        <v>6</v>
      </c>
      <c r="G68" s="153" t="str">
        <f>IF(F68&lt;=0,"",IF(F68&lt;='Listas y tablas'!$B$3,"Muy Baja",IF(F68&lt;='Listas y tablas'!$B$4,"Baja",IF(F68&lt;='Listas y tablas'!$B$5,"Media",IF(F68&lt;='Listas y tablas'!$B$6,"Alta","Muy Alta")))))</f>
        <v>Baja</v>
      </c>
      <c r="H68" s="154">
        <f>IF(G68="","",IF(G68="Muy Baja",'Listas y tablas'!$C$3,IF(G68="Baja",'Listas y tablas'!$C$4,IF(G68="Media",'Listas y tablas'!$C$5,IF(G68="Alta",'Listas y tablas'!$C$6,IF(G68="Muy Alta",'Listas y tablas'!$C$7,))))))</f>
        <v>0.4</v>
      </c>
      <c r="I68" s="422" t="s">
        <v>185</v>
      </c>
      <c r="J68" s="154"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3"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4">
        <f ca="1">IF(K68="","",IF(K68="Leve",'Listas y tablas'!$F$3,IF(K68="Menor",'Listas y tablas'!$F$4,IF(K68="Moderado",'Listas y tablas'!$F$5,IF(K68="Mayor",'Listas y tablas'!$F$6,IF(K68="Catastrófico",'Listas y tablas'!$F$7,))))))</f>
        <v>0.6</v>
      </c>
      <c r="M68" s="155" t="str">
        <f t="shared" ca="1" si="26"/>
        <v>Moderado</v>
      </c>
      <c r="N68" s="155" t="str">
        <f t="shared" si="27"/>
        <v>G</v>
      </c>
      <c r="O68" s="156">
        <f t="shared" si="41"/>
        <v>61</v>
      </c>
      <c r="P68" s="156" t="str">
        <f t="shared" si="28"/>
        <v>G61</v>
      </c>
      <c r="Q68" s="427" t="s">
        <v>589</v>
      </c>
      <c r="R68" s="156" t="str">
        <f t="shared" si="29"/>
        <v>Probabilidad</v>
      </c>
      <c r="S68" s="394" t="s">
        <v>187</v>
      </c>
      <c r="T68" s="394" t="s">
        <v>188</v>
      </c>
      <c r="U68" s="95" t="str">
        <f t="shared" si="30"/>
        <v>40%</v>
      </c>
      <c r="V68" s="402" t="s">
        <v>189</v>
      </c>
      <c r="W68" s="402" t="s">
        <v>190</v>
      </c>
      <c r="X68" s="402" t="s">
        <v>191</v>
      </c>
      <c r="Y68" s="159">
        <f t="shared" si="24"/>
        <v>0.24</v>
      </c>
      <c r="Z68" s="160" t="str">
        <f>IFERROR(IF(Y68="","",IF(Y68&lt;='Listas y tablas'!$L$3,"Muy Baja",IF(Y68&lt;='Listas y tablas'!$L$4,"Baja",IF(Y68&lt;='Listas y tablas'!$L$5,"Media",IF(Y68&lt;='Listas y tablas'!$L$6,"Alta","Muy Alta"))))),"")</f>
        <v>Baja</v>
      </c>
      <c r="AA68" s="158">
        <f t="shared" si="31"/>
        <v>0.24</v>
      </c>
      <c r="AB68" s="160" t="str">
        <f ca="1">IFERROR(IF(AC68="","",IF(AC68&lt;='Listas y tablas'!$O$3,"Leve",IF(AC68&lt;='Listas y tablas'!$O$4,"Menor",IF(AC68&lt;='Listas y tablas'!$O$5,"Moderado",IF(AC68&lt;='Listas y tablas'!$O$6,"Mayor","Catastrófico"))))),"")</f>
        <v>Moderado</v>
      </c>
      <c r="AC68" s="158">
        <f t="shared" ca="1" si="25"/>
        <v>0.6</v>
      </c>
      <c r="AD68" s="161" t="str">
        <f t="shared" ca="1" si="32"/>
        <v>Moderado</v>
      </c>
      <c r="AE68" s="388" t="s">
        <v>192</v>
      </c>
      <c r="AF68" s="417" t="s">
        <v>1563</v>
      </c>
      <c r="AG68" s="417" t="s">
        <v>1564</v>
      </c>
      <c r="AH68" s="417" t="s">
        <v>1565</v>
      </c>
      <c r="AI68" s="412" t="s">
        <v>571</v>
      </c>
      <c r="AJ68" s="430">
        <v>44593</v>
      </c>
      <c r="AK68" s="430">
        <v>44926</v>
      </c>
      <c r="AL68" s="115"/>
      <c r="AM68" s="115"/>
      <c r="AN68" s="115"/>
      <c r="AO68" s="115"/>
      <c r="AP68" s="115"/>
      <c r="AQ68" s="115"/>
      <c r="AR68" s="115"/>
      <c r="AS68" s="115"/>
      <c r="AT68" s="346" t="str">
        <f t="shared" si="33"/>
        <v/>
      </c>
      <c r="AU68" s="346" t="str">
        <f t="shared" si="34"/>
        <v/>
      </c>
      <c r="AV68" s="346" t="str">
        <f t="shared" si="42"/>
        <v/>
      </c>
      <c r="AW68" s="115"/>
      <c r="AX68" s="115"/>
      <c r="AY68" s="115"/>
      <c r="AZ68" s="115"/>
      <c r="BA68" s="115"/>
      <c r="BB68" s="115"/>
      <c r="BC68" s="115"/>
      <c r="BD68" s="115"/>
      <c r="BE68" s="346" t="str">
        <f t="shared" si="35"/>
        <v/>
      </c>
      <c r="BF68" s="346" t="str">
        <f t="shared" si="36"/>
        <v/>
      </c>
      <c r="BG68" s="346" t="str">
        <f t="shared" si="43"/>
        <v/>
      </c>
      <c r="BH68" s="115"/>
      <c r="BI68" s="115"/>
      <c r="BJ68" s="115"/>
      <c r="BK68" s="115"/>
      <c r="BL68" s="115"/>
      <c r="BM68" s="115"/>
      <c r="BN68" s="115"/>
      <c r="BO68" s="115"/>
      <c r="BP68" s="346" t="str">
        <f t="shared" si="37"/>
        <v/>
      </c>
      <c r="BQ68" s="346" t="str">
        <f t="shared" si="38"/>
        <v/>
      </c>
      <c r="BR68" s="346" t="str">
        <f t="shared" si="44"/>
        <v/>
      </c>
      <c r="BS68" s="345" t="str">
        <f t="shared" si="39"/>
        <v/>
      </c>
      <c r="BT68" s="345" t="str">
        <f t="shared" si="40"/>
        <v/>
      </c>
      <c r="BU68" s="44"/>
      <c r="BV68" s="138"/>
      <c r="BW68" s="138"/>
      <c r="BX68" s="138"/>
      <c r="BY68" s="138"/>
      <c r="BZ68" s="54"/>
      <c r="CA68" s="502" t="s">
        <v>2001</v>
      </c>
      <c r="CB68" s="502" t="s">
        <v>2002</v>
      </c>
      <c r="CC68" s="152"/>
      <c r="CD68" s="121"/>
      <c r="CE68" s="121"/>
      <c r="CF68" s="121"/>
      <c r="CG68" s="121"/>
      <c r="CH68" s="104" t="s">
        <v>1766</v>
      </c>
      <c r="CI68" s="104" t="s">
        <v>201</v>
      </c>
      <c r="CJ68" s="196"/>
      <c r="CK68" s="104"/>
      <c r="CL68" s="489" t="s">
        <v>2144</v>
      </c>
      <c r="CM68" s="105" t="s">
        <v>1772</v>
      </c>
      <c r="CN68" s="104" t="s">
        <v>1775</v>
      </c>
      <c r="CO68" s="152"/>
      <c r="CP68" s="152"/>
      <c r="CQ68" s="152"/>
      <c r="CR68" s="102"/>
      <c r="CS68" s="121"/>
      <c r="CT68" s="102"/>
      <c r="CU68" s="103"/>
      <c r="CV68" s="104"/>
      <c r="CW68" s="104"/>
      <c r="CX68" s="107"/>
      <c r="CY68" s="104"/>
      <c r="CZ68" s="47"/>
      <c r="DA68" s="105"/>
      <c r="DB68" s="47"/>
      <c r="DC68" s="54"/>
      <c r="DD68" s="54"/>
      <c r="DE68" s="54"/>
      <c r="DF68" s="54"/>
      <c r="DG68" s="138"/>
      <c r="DH68" s="54"/>
      <c r="DI68" s="54"/>
      <c r="DJ68" s="47"/>
      <c r="DK68" s="47"/>
      <c r="DL68" s="47"/>
      <c r="DM68" s="47"/>
      <c r="DN68" s="47"/>
      <c r="DO68" s="105"/>
      <c r="DP68" s="47"/>
    </row>
    <row r="69" spans="1:120" ht="117" customHeight="1">
      <c r="A69" s="419">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26">
        <v>6</v>
      </c>
      <c r="G69" s="153" t="str">
        <f>IF(F69&lt;=0,"",IF(F69&lt;='Listas y tablas'!$B$3,"Muy Baja",IF(F69&lt;='Listas y tablas'!$B$4,"Baja",IF(F69&lt;='Listas y tablas'!$B$5,"Media",IF(F69&lt;='Listas y tablas'!$B$6,"Alta","Muy Alta")))))</f>
        <v>Baja</v>
      </c>
      <c r="H69" s="154">
        <f>IF(G69="","",IF(G69="Muy Baja",'Listas y tablas'!$C$3,IF(G69="Baja",'Listas y tablas'!$C$4,IF(G69="Media",'Listas y tablas'!$C$5,IF(G69="Alta",'Listas y tablas'!$C$6,IF(G69="Muy Alta",'Listas y tablas'!$C$7,))))))</f>
        <v>0.4</v>
      </c>
      <c r="I69" s="422" t="s">
        <v>185</v>
      </c>
      <c r="J69" s="154"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3"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4">
        <f ca="1">IF(K69="","",IF(K69="Leve",'Listas y tablas'!$F$3,IF(K69="Menor",'Listas y tablas'!$F$4,IF(K69="Moderado",'Listas y tablas'!$F$5,IF(K69="Mayor",'Listas y tablas'!$F$6,IF(K69="Catastrófico",'Listas y tablas'!$F$7,))))))</f>
        <v>0.6</v>
      </c>
      <c r="M69" s="155" t="str">
        <f t="shared" ca="1" si="26"/>
        <v>Moderado</v>
      </c>
      <c r="N69" s="155" t="str">
        <f t="shared" si="27"/>
        <v>G</v>
      </c>
      <c r="O69" s="156">
        <f t="shared" si="41"/>
        <v>62</v>
      </c>
      <c r="P69" s="156" t="str">
        <f t="shared" si="28"/>
        <v>G62</v>
      </c>
      <c r="Q69" s="427"/>
      <c r="R69" s="156" t="str">
        <f t="shared" si="29"/>
        <v>Probabilidad</v>
      </c>
      <c r="S69" s="394" t="s">
        <v>187</v>
      </c>
      <c r="T69" s="394" t="s">
        <v>188</v>
      </c>
      <c r="U69" s="95" t="str">
        <f t="shared" si="30"/>
        <v>40%</v>
      </c>
      <c r="V69" s="402" t="s">
        <v>189</v>
      </c>
      <c r="W69" s="402" t="s">
        <v>190</v>
      </c>
      <c r="X69" s="402" t="s">
        <v>191</v>
      </c>
      <c r="Y69" s="159">
        <f t="shared" ref="Y69:Y96" si="45">IF(A68=A69,IFERROR(IF(AND(R68="Probabilidad",R69="Probabilidad"),(AA68-(+AA68*U69)),IF(R69="Probabilidad",(H68-(+H68*U69)),IF(R69="Impacto",AA68,""))),""),IFERROR(IF(R69="Probabilidad",(H69-(+H69*U69)),IF(R69="Impacto",K69,"")),""))</f>
        <v>0.14399999999999999</v>
      </c>
      <c r="Z69" s="160" t="str">
        <f>IFERROR(IF(Y69="","",IF(Y69&lt;='Listas y tablas'!$L$3,"Muy Baja",IF(Y69&lt;='Listas y tablas'!$L$4,"Baja",IF(Y69&lt;='Listas y tablas'!$L$5,"Media",IF(Y69&lt;='Listas y tablas'!$L$6,"Alta","Muy Alta"))))),"")</f>
        <v>Muy Baja</v>
      </c>
      <c r="AA69" s="158">
        <f t="shared" si="31"/>
        <v>0.14399999999999999</v>
      </c>
      <c r="AB69" s="160" t="str">
        <f ca="1">IFERROR(IF(AC69="","",IF(AC69&lt;='Listas y tablas'!$O$3,"Leve",IF(AC69&lt;='Listas y tablas'!$O$4,"Menor",IF(AC69&lt;='Listas y tablas'!$O$5,"Moderado",IF(AC69&lt;='Listas y tablas'!$O$6,"Mayor","Catastrófico"))))),"")</f>
        <v>Moderado</v>
      </c>
      <c r="AC69" s="158">
        <f t="shared" ref="AC69:AC96" ca="1" si="46">IF(A68=A69,IFERROR(IF(AND(R68="Impacto",R69="Impacto"),(AC68-(+L68*U69)),IF(R69="Impacto",($L68-(+$L68*U69)),IF(R69="Probabilidad",L69,""))),""),IFERROR(IF(R69="Impacto",(L69-(+L69*U69)),IF(R69="Probabilidad",L69,"")),""))</f>
        <v>0.6</v>
      </c>
      <c r="AD69" s="161" t="str">
        <f t="shared" ca="1" si="32"/>
        <v>Moderado</v>
      </c>
      <c r="AE69" s="388" t="s">
        <v>192</v>
      </c>
      <c r="AF69" s="428"/>
      <c r="AG69" s="428" t="s">
        <v>1566</v>
      </c>
      <c r="AH69" s="428" t="s">
        <v>1567</v>
      </c>
      <c r="AI69" s="412" t="s">
        <v>571</v>
      </c>
      <c r="AJ69" s="430">
        <v>44593</v>
      </c>
      <c r="AK69" s="430">
        <v>44926</v>
      </c>
      <c r="AL69" s="115"/>
      <c r="AM69" s="115"/>
      <c r="AN69" s="115"/>
      <c r="AO69" s="115"/>
      <c r="AP69" s="115"/>
      <c r="AQ69" s="115"/>
      <c r="AR69" s="115"/>
      <c r="AS69" s="115"/>
      <c r="AT69" s="346" t="str">
        <f t="shared" si="33"/>
        <v/>
      </c>
      <c r="AU69" s="346" t="str">
        <f t="shared" si="34"/>
        <v/>
      </c>
      <c r="AV69" s="346" t="str">
        <f t="shared" si="42"/>
        <v/>
      </c>
      <c r="AW69" s="115"/>
      <c r="AX69" s="115"/>
      <c r="AY69" s="115"/>
      <c r="AZ69" s="115"/>
      <c r="BA69" s="115"/>
      <c r="BB69" s="115"/>
      <c r="BC69" s="115"/>
      <c r="BD69" s="115"/>
      <c r="BE69" s="346" t="str">
        <f t="shared" si="35"/>
        <v/>
      </c>
      <c r="BF69" s="346" t="str">
        <f t="shared" si="36"/>
        <v/>
      </c>
      <c r="BG69" s="346" t="str">
        <f t="shared" si="43"/>
        <v/>
      </c>
      <c r="BH69" s="115"/>
      <c r="BI69" s="115"/>
      <c r="BJ69" s="115"/>
      <c r="BK69" s="115"/>
      <c r="BL69" s="115"/>
      <c r="BM69" s="115"/>
      <c r="BN69" s="115"/>
      <c r="BO69" s="115"/>
      <c r="BP69" s="346" t="str">
        <f t="shared" si="37"/>
        <v/>
      </c>
      <c r="BQ69" s="346" t="str">
        <f t="shared" si="38"/>
        <v/>
      </c>
      <c r="BR69" s="346" t="str">
        <f t="shared" si="44"/>
        <v/>
      </c>
      <c r="BS69" s="345" t="str">
        <f t="shared" si="39"/>
        <v/>
      </c>
      <c r="BT69" s="345" t="str">
        <f t="shared" si="40"/>
        <v/>
      </c>
      <c r="BU69" s="130"/>
      <c r="BV69" s="53"/>
      <c r="BW69" s="53"/>
      <c r="BX69" s="53"/>
      <c r="BY69" s="53"/>
      <c r="BZ69" s="53"/>
      <c r="CA69" s="549"/>
      <c r="CB69" s="549"/>
      <c r="CC69" s="553" t="s">
        <v>2003</v>
      </c>
      <c r="CD69" s="553" t="s">
        <v>2004</v>
      </c>
      <c r="CE69" s="152"/>
      <c r="CF69" s="121"/>
      <c r="CG69" s="121"/>
      <c r="CH69" s="104" t="s">
        <v>2005</v>
      </c>
      <c r="CI69" s="104"/>
      <c r="CJ69" s="104" t="s">
        <v>1991</v>
      </c>
      <c r="CK69" s="104" t="s">
        <v>215</v>
      </c>
      <c r="CL69" s="491" t="s">
        <v>2010</v>
      </c>
      <c r="CM69" s="105" t="s">
        <v>1772</v>
      </c>
      <c r="CN69" s="104" t="s">
        <v>1775</v>
      </c>
      <c r="CO69" s="131"/>
      <c r="CP69" s="101"/>
      <c r="CQ69" s="101"/>
      <c r="CR69" s="152"/>
      <c r="CS69" s="152"/>
      <c r="CT69" s="102"/>
      <c r="CU69" s="102"/>
      <c r="CV69" s="104"/>
      <c r="CW69" s="104"/>
      <c r="CX69" s="107"/>
      <c r="CY69" s="104"/>
      <c r="CZ69" s="47"/>
      <c r="DA69" s="105"/>
      <c r="DB69" s="47"/>
      <c r="DC69" s="54"/>
      <c r="DD69" s="54"/>
      <c r="DE69" s="54"/>
      <c r="DF69" s="54"/>
      <c r="DG69" s="138"/>
      <c r="DH69" s="54"/>
      <c r="DI69" s="54"/>
      <c r="DJ69" s="47"/>
      <c r="DK69" s="47"/>
      <c r="DL69" s="47"/>
      <c r="DM69" s="47"/>
      <c r="DN69" s="47"/>
      <c r="DO69" s="105"/>
      <c r="DP69" s="47"/>
    </row>
    <row r="70" spans="1:120" ht="100.15" customHeight="1">
      <c r="A70" s="419">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36">
        <v>12</v>
      </c>
      <c r="G70" s="153" t="str">
        <f>IF(F70&lt;=0,"",IF(F70&lt;='Listas y tablas'!$B$3,"Muy Baja",IF(F70&lt;='Listas y tablas'!$B$4,"Baja",IF(F70&lt;='Listas y tablas'!$B$5,"Media",IF(F70&lt;='Listas y tablas'!$B$6,"Alta","Muy Alta")))))</f>
        <v>Baja</v>
      </c>
      <c r="H70" s="154">
        <f>IF(G70="","",IF(G70="Muy Baja",'Listas y tablas'!$C$3,IF(G70="Baja",'Listas y tablas'!$C$4,IF(G70="Media",'Listas y tablas'!$C$5,IF(G70="Alta",'Listas y tablas'!$C$6,IF(G70="Muy Alta",'Listas y tablas'!$C$7,))))))</f>
        <v>0.4</v>
      </c>
      <c r="I70" s="422" t="s">
        <v>384</v>
      </c>
      <c r="J70" s="154" t="str">
        <f ca="1">IF(NOT(ISERROR(MATCH(I70,'Tabla Impacto'!$B$221:$B$223,0))),'Tabla Impacto'!$F$223&amp;"Por favor no seleccionar los criterios de impacto(Afectación Económica o presupuestal y Pérdida Reputacional)",I70)</f>
        <v xml:space="preserve">     Entre 10 y 50 SMLMV </v>
      </c>
      <c r="K70" s="153" t="str">
        <f ca="1">IF(OR(J70='Tabla Impacto'!$C$11,J70='Tabla Impacto'!$D$11),"Leve",IF(OR(J70='Tabla Impacto'!$C$12,J70='Tabla Impacto'!$D$12),"Menor",IF(OR(J70='Tabla Impacto'!$C$13,J70='Tabla Impacto'!$D$13),"Moderado",IF(OR(J70='Tabla Impacto'!$C$14,J70='Tabla Impacto'!$D$14),"Mayor",IF(OR(J70='Tabla Impacto'!$C$15,J70='Tabla Impacto'!$D$15),"Catastrófico","")))))</f>
        <v>Menor</v>
      </c>
      <c r="L70" s="154">
        <f ca="1">IF(K70="","",IF(K70="Leve",'Listas y tablas'!$F$3,IF(K70="Menor",'Listas y tablas'!$F$4,IF(K70="Moderado",'Listas y tablas'!$F$5,IF(K70="Mayor",'Listas y tablas'!$F$6,IF(K70="Catastrófico",'Listas y tablas'!$F$7,))))))</f>
        <v>0.4</v>
      </c>
      <c r="M70" s="155" t="str">
        <f t="shared" ca="1" si="26"/>
        <v>Moderado</v>
      </c>
      <c r="N70" s="155" t="str">
        <f t="shared" si="27"/>
        <v>G</v>
      </c>
      <c r="O70" s="156">
        <f t="shared" si="41"/>
        <v>63</v>
      </c>
      <c r="P70" s="156" t="str">
        <f t="shared" si="28"/>
        <v>G63</v>
      </c>
      <c r="Q70" s="437" t="s">
        <v>1568</v>
      </c>
      <c r="R70" s="156" t="str">
        <f t="shared" si="29"/>
        <v>Probabilidad</v>
      </c>
      <c r="S70" s="394" t="s">
        <v>187</v>
      </c>
      <c r="T70" s="394" t="s">
        <v>188</v>
      </c>
      <c r="U70" s="95" t="str">
        <f t="shared" si="30"/>
        <v>40%</v>
      </c>
      <c r="V70" s="402" t="s">
        <v>189</v>
      </c>
      <c r="W70" s="402" t="s">
        <v>190</v>
      </c>
      <c r="X70" s="402" t="s">
        <v>191</v>
      </c>
      <c r="Y70" s="159">
        <f t="shared" si="45"/>
        <v>0.24</v>
      </c>
      <c r="Z70" s="160" t="str">
        <f>IFERROR(IF(Y70="","",IF(Y70&lt;='Listas y tablas'!$L$3,"Muy Baja",IF(Y70&lt;='Listas y tablas'!$L$4,"Baja",IF(Y70&lt;='Listas y tablas'!$L$5,"Media",IF(Y70&lt;='Listas y tablas'!$L$6,"Alta","Muy Alta"))))),"")</f>
        <v>Baja</v>
      </c>
      <c r="AA70" s="158">
        <f t="shared" si="31"/>
        <v>0.24</v>
      </c>
      <c r="AB70" s="160" t="str">
        <f ca="1">IFERROR(IF(AC70="","",IF(AC70&lt;='Listas y tablas'!$O$3,"Leve",IF(AC70&lt;='Listas y tablas'!$O$4,"Menor",IF(AC70&lt;='Listas y tablas'!$O$5,"Moderado",IF(AC70&lt;='Listas y tablas'!$O$6,"Mayor","Catastrófico"))))),"")</f>
        <v>Menor</v>
      </c>
      <c r="AC70" s="158">
        <f t="shared" ca="1" si="46"/>
        <v>0.4</v>
      </c>
      <c r="AD70" s="161" t="str">
        <f t="shared" ca="1" si="32"/>
        <v>Moderado</v>
      </c>
      <c r="AE70" s="388" t="s">
        <v>192</v>
      </c>
      <c r="AF70" s="444" t="s">
        <v>602</v>
      </c>
      <c r="AG70" s="354" t="s">
        <v>1571</v>
      </c>
      <c r="AH70" s="354" t="s">
        <v>1715</v>
      </c>
      <c r="AI70" s="404" t="s">
        <v>605</v>
      </c>
      <c r="AJ70" s="439">
        <v>44593</v>
      </c>
      <c r="AK70" s="400">
        <v>44926</v>
      </c>
      <c r="AL70" s="115"/>
      <c r="AM70" s="115"/>
      <c r="AN70" s="115"/>
      <c r="AO70" s="115"/>
      <c r="AP70" s="115"/>
      <c r="AQ70" s="115"/>
      <c r="AR70" s="115"/>
      <c r="AS70" s="115"/>
      <c r="AT70" s="346" t="str">
        <f t="shared" si="33"/>
        <v/>
      </c>
      <c r="AU70" s="346" t="str">
        <f t="shared" si="34"/>
        <v/>
      </c>
      <c r="AV70" s="346" t="str">
        <f t="shared" si="42"/>
        <v/>
      </c>
      <c r="AW70" s="115"/>
      <c r="AX70" s="115"/>
      <c r="AY70" s="115"/>
      <c r="AZ70" s="115"/>
      <c r="BA70" s="115"/>
      <c r="BB70" s="115"/>
      <c r="BC70" s="115"/>
      <c r="BD70" s="115"/>
      <c r="BE70" s="346" t="str">
        <f t="shared" si="35"/>
        <v/>
      </c>
      <c r="BF70" s="346" t="str">
        <f t="shared" si="36"/>
        <v/>
      </c>
      <c r="BG70" s="346" t="str">
        <f t="shared" si="43"/>
        <v/>
      </c>
      <c r="BH70" s="115"/>
      <c r="BI70" s="115"/>
      <c r="BJ70" s="115"/>
      <c r="BK70" s="115"/>
      <c r="BL70" s="115"/>
      <c r="BM70" s="115"/>
      <c r="BN70" s="115"/>
      <c r="BO70" s="115"/>
      <c r="BP70" s="346" t="str">
        <f t="shared" si="37"/>
        <v/>
      </c>
      <c r="BQ70" s="346" t="str">
        <f t="shared" si="38"/>
        <v/>
      </c>
      <c r="BR70" s="346" t="str">
        <f t="shared" si="44"/>
        <v/>
      </c>
      <c r="BS70" s="345" t="str">
        <f t="shared" si="39"/>
        <v/>
      </c>
      <c r="BT70" s="345" t="str">
        <f t="shared" si="40"/>
        <v/>
      </c>
      <c r="BU70" s="116"/>
      <c r="BV70" s="53"/>
      <c r="BW70" s="53"/>
      <c r="BX70" s="53"/>
      <c r="BY70" s="53"/>
      <c r="BZ70" s="53"/>
      <c r="CA70" s="152" t="s">
        <v>2011</v>
      </c>
      <c r="CB70" s="152" t="s">
        <v>2012</v>
      </c>
      <c r="CC70" s="132" t="s">
        <v>2013</v>
      </c>
      <c r="CD70" s="152" t="s">
        <v>2014</v>
      </c>
      <c r="CE70" s="152" t="s">
        <v>291</v>
      </c>
      <c r="CF70" s="121"/>
      <c r="CG70" s="121"/>
      <c r="CH70" s="104" t="s">
        <v>2015</v>
      </c>
      <c r="CI70" s="104" t="s">
        <v>201</v>
      </c>
      <c r="CJ70" s="104" t="s">
        <v>2016</v>
      </c>
      <c r="CK70" s="104" t="s">
        <v>202</v>
      </c>
      <c r="CL70" s="489" t="s">
        <v>2008</v>
      </c>
      <c r="CM70" s="105" t="s">
        <v>1772</v>
      </c>
      <c r="CN70" s="104" t="s">
        <v>1775</v>
      </c>
      <c r="CO70" s="152"/>
      <c r="CP70" s="152"/>
      <c r="CQ70" s="132"/>
      <c r="CR70" s="152"/>
      <c r="CS70" s="152"/>
      <c r="CT70" s="102"/>
      <c r="CU70" s="102"/>
      <c r="CV70" s="104"/>
      <c r="CW70" s="104"/>
      <c r="CX70" s="47"/>
      <c r="CY70" s="104"/>
      <c r="CZ70" s="47"/>
      <c r="DA70" s="105"/>
      <c r="DB70" s="47"/>
      <c r="DC70" s="54"/>
      <c r="DD70" s="54"/>
      <c r="DE70" s="54"/>
      <c r="DF70" s="54"/>
      <c r="DG70" s="138"/>
      <c r="DH70" s="54"/>
      <c r="DI70" s="54"/>
      <c r="DJ70" s="47"/>
      <c r="DK70" s="47"/>
      <c r="DL70" s="47"/>
      <c r="DM70" s="47"/>
      <c r="DN70" s="47"/>
      <c r="DO70" s="105"/>
      <c r="DP70" s="47"/>
    </row>
    <row r="71" spans="1:120" ht="151.5" customHeight="1">
      <c r="A71" s="420">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36">
        <v>2000</v>
      </c>
      <c r="G71" s="153" t="str">
        <f>IF(F71&lt;=0,"",IF(F71&lt;='Listas y tablas'!$B$3,"Muy Baja",IF(F71&lt;='Listas y tablas'!$B$4,"Baja",IF(F71&lt;='Listas y tablas'!$B$5,"Media",IF(F71&lt;='Listas y tablas'!$B$6,"Alta","Muy Alta")))))</f>
        <v>Alta</v>
      </c>
      <c r="H71" s="154">
        <f>IF(G71="","",IF(G71="Muy Baja",'Listas y tablas'!$C$3,IF(G71="Baja",'Listas y tablas'!$C$4,IF(G71="Media",'Listas y tablas'!$C$5,IF(G71="Alta",'Listas y tablas'!$C$6,IF(G71="Muy Alta",'Listas y tablas'!$C$7,))))))</f>
        <v>0.8</v>
      </c>
      <c r="I71" s="422" t="s">
        <v>332</v>
      </c>
      <c r="J71" s="154" t="str">
        <f ca="1">IF(NOT(ISERROR(MATCH(I71,'Tabla Impacto'!$B$221:$B$223,0))),'Tabla Impacto'!$F$223&amp;"Por favor no seleccionar los criterios de impacto(Afectación Económica o presupuestal y Pérdida Reputacional)",I71)</f>
        <v xml:space="preserve">     Entre 50 y 100 SMLMV </v>
      </c>
      <c r="K71" s="153"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4">
        <f ca="1">IF(K71="","",IF(K71="Leve",'Listas y tablas'!$F$3,IF(K71="Menor",'Listas y tablas'!$F$4,IF(K71="Moderado",'Listas y tablas'!$F$5,IF(K71="Mayor",'Listas y tablas'!$F$6,IF(K71="Catastrófico",'Listas y tablas'!$F$7,))))))</f>
        <v>0.6</v>
      </c>
      <c r="M71" s="155" t="str">
        <f t="shared" ca="1" si="26"/>
        <v>Alto</v>
      </c>
      <c r="N71" s="155" t="str">
        <f t="shared" si="27"/>
        <v>G</v>
      </c>
      <c r="O71" s="156">
        <f t="shared" si="41"/>
        <v>64</v>
      </c>
      <c r="P71" s="156" t="str">
        <f t="shared" si="28"/>
        <v>G64</v>
      </c>
      <c r="Q71" s="437" t="s">
        <v>1569</v>
      </c>
      <c r="R71" s="156" t="str">
        <f t="shared" si="29"/>
        <v>Probabilidad</v>
      </c>
      <c r="S71" s="394" t="s">
        <v>187</v>
      </c>
      <c r="T71" s="394" t="s">
        <v>188</v>
      </c>
      <c r="U71" s="95" t="str">
        <f t="shared" si="30"/>
        <v>40%</v>
      </c>
      <c r="V71" s="402" t="s">
        <v>189</v>
      </c>
      <c r="W71" s="402" t="s">
        <v>190</v>
      </c>
      <c r="X71" s="402" t="s">
        <v>191</v>
      </c>
      <c r="Y71" s="159">
        <f t="shared" si="45"/>
        <v>0.48</v>
      </c>
      <c r="Z71" s="160" t="str">
        <f>IFERROR(IF(Y71="","",IF(Y71&lt;='Listas y tablas'!$L$3,"Muy Baja",IF(Y71&lt;='Listas y tablas'!$L$4,"Baja",IF(Y71&lt;='Listas y tablas'!$L$5,"Media",IF(Y71&lt;='Listas y tablas'!$L$6,"Alta","Muy Alta"))))),"")</f>
        <v>Media</v>
      </c>
      <c r="AA71" s="158">
        <f t="shared" si="31"/>
        <v>0.48</v>
      </c>
      <c r="AB71" s="160" t="str">
        <f ca="1">IFERROR(IF(AC71="","",IF(AC71&lt;='Listas y tablas'!$O$3,"Leve",IF(AC71&lt;='Listas y tablas'!$O$4,"Menor",IF(AC71&lt;='Listas y tablas'!$O$5,"Moderado",IF(AC71&lt;='Listas y tablas'!$O$6,"Mayor","Catastrófico"))))),"")</f>
        <v>Moderado</v>
      </c>
      <c r="AC71" s="158">
        <f t="shared" ca="1" si="46"/>
        <v>0.6</v>
      </c>
      <c r="AD71" s="161" t="str">
        <f t="shared" ca="1" si="32"/>
        <v>Moderado</v>
      </c>
      <c r="AE71" s="388" t="s">
        <v>192</v>
      </c>
      <c r="AF71" s="444" t="s">
        <v>1572</v>
      </c>
      <c r="AG71" s="444" t="s">
        <v>1573</v>
      </c>
      <c r="AH71" s="444" t="s">
        <v>1716</v>
      </c>
      <c r="AI71" s="444" t="s">
        <v>613</v>
      </c>
      <c r="AJ71" s="439">
        <v>44621</v>
      </c>
      <c r="AK71" s="400">
        <v>44926</v>
      </c>
      <c r="AL71" s="115"/>
      <c r="AM71" s="115"/>
      <c r="AN71" s="115"/>
      <c r="AO71" s="115"/>
      <c r="AP71" s="115"/>
      <c r="AQ71" s="115"/>
      <c r="AR71" s="115"/>
      <c r="AS71" s="115"/>
      <c r="AT71" s="346" t="str">
        <f t="shared" si="33"/>
        <v/>
      </c>
      <c r="AU71" s="346" t="str">
        <f t="shared" si="34"/>
        <v/>
      </c>
      <c r="AV71" s="346" t="str">
        <f t="shared" si="42"/>
        <v/>
      </c>
      <c r="AW71" s="115"/>
      <c r="AX71" s="115"/>
      <c r="AY71" s="115"/>
      <c r="AZ71" s="115"/>
      <c r="BA71" s="115"/>
      <c r="BB71" s="115"/>
      <c r="BC71" s="115"/>
      <c r="BD71" s="115"/>
      <c r="BE71" s="346" t="str">
        <f t="shared" si="35"/>
        <v/>
      </c>
      <c r="BF71" s="346" t="str">
        <f t="shared" si="36"/>
        <v/>
      </c>
      <c r="BG71" s="346" t="str">
        <f t="shared" si="43"/>
        <v/>
      </c>
      <c r="BH71" s="115"/>
      <c r="BI71" s="115"/>
      <c r="BJ71" s="115"/>
      <c r="BK71" s="115"/>
      <c r="BL71" s="115"/>
      <c r="BM71" s="115"/>
      <c r="BN71" s="115"/>
      <c r="BO71" s="115"/>
      <c r="BP71" s="346" t="str">
        <f t="shared" si="37"/>
        <v/>
      </c>
      <c r="BQ71" s="346" t="str">
        <f t="shared" si="38"/>
        <v/>
      </c>
      <c r="BR71" s="346" t="str">
        <f t="shared" si="44"/>
        <v/>
      </c>
      <c r="BS71" s="345" t="str">
        <f t="shared" si="39"/>
        <v/>
      </c>
      <c r="BT71" s="345" t="str">
        <f t="shared" si="40"/>
        <v/>
      </c>
      <c r="BU71" s="423" t="s">
        <v>1717</v>
      </c>
      <c r="BV71" s="423" t="s">
        <v>1718</v>
      </c>
      <c r="BW71" s="423" t="s">
        <v>616</v>
      </c>
      <c r="BX71" s="423" t="s">
        <v>617</v>
      </c>
      <c r="BY71" s="423" t="s">
        <v>1719</v>
      </c>
      <c r="BZ71" s="423" t="s">
        <v>619</v>
      </c>
      <c r="CA71" s="152" t="s">
        <v>2017</v>
      </c>
      <c r="CB71" s="152" t="s">
        <v>2018</v>
      </c>
      <c r="CC71" s="132" t="s">
        <v>2019</v>
      </c>
      <c r="CD71" s="152" t="s">
        <v>283</v>
      </c>
      <c r="CE71" s="152" t="s">
        <v>291</v>
      </c>
      <c r="CF71" s="152"/>
      <c r="CG71" s="121"/>
      <c r="CH71" s="104" t="s">
        <v>2020</v>
      </c>
      <c r="CI71" s="104" t="s">
        <v>201</v>
      </c>
      <c r="CJ71" s="104" t="s">
        <v>2021</v>
      </c>
      <c r="CK71" s="104" t="s">
        <v>285</v>
      </c>
      <c r="CL71" s="489" t="s">
        <v>1916</v>
      </c>
      <c r="CM71" s="105" t="s">
        <v>1772</v>
      </c>
      <c r="CN71" s="104" t="s">
        <v>1775</v>
      </c>
      <c r="CO71" s="133"/>
      <c r="CP71" s="133"/>
      <c r="CQ71" s="133"/>
      <c r="CR71" s="134"/>
      <c r="CS71" s="134"/>
      <c r="CT71" s="152"/>
      <c r="CU71" s="103"/>
      <c r="CV71" s="104"/>
      <c r="CW71" s="104"/>
      <c r="CX71" s="104"/>
      <c r="CY71" s="104"/>
      <c r="CZ71" s="47"/>
      <c r="DA71" s="105"/>
      <c r="DB71" s="47"/>
      <c r="DC71" s="54"/>
      <c r="DD71" s="54"/>
      <c r="DE71" s="54"/>
      <c r="DF71" s="54"/>
      <c r="DG71" s="138"/>
      <c r="DH71" s="54"/>
      <c r="DI71" s="54"/>
      <c r="DJ71" s="47"/>
      <c r="DK71" s="47"/>
      <c r="DL71" s="47"/>
      <c r="DM71" s="47"/>
      <c r="DN71" s="47"/>
      <c r="DO71" s="105"/>
      <c r="DP71" s="47"/>
    </row>
    <row r="72" spans="1:120" ht="115.5" customHeight="1">
      <c r="A72" s="420">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36">
        <f>400*12</f>
        <v>4800</v>
      </c>
      <c r="G72" s="153" t="str">
        <f>IF(F72&lt;=0,"",IF(F72&lt;='Listas y tablas'!$B$3,"Muy Baja",IF(F72&lt;='Listas y tablas'!$B$4,"Baja",IF(F72&lt;='Listas y tablas'!$B$5,"Media",IF(F72&lt;='Listas y tablas'!$B$6,"Alta","Muy Alta")))))</f>
        <v>Alta</v>
      </c>
      <c r="H72" s="154">
        <f>IF(G72="","",IF(G72="Muy Baja",'Listas y tablas'!$C$3,IF(G72="Baja",'Listas y tablas'!$C$4,IF(G72="Media",'Listas y tablas'!$C$5,IF(G72="Alta",'Listas y tablas'!$C$6,IF(G72="Muy Alta",'Listas y tablas'!$C$7,))))))</f>
        <v>0.8</v>
      </c>
      <c r="I72" s="422" t="s">
        <v>332</v>
      </c>
      <c r="J72" s="154" t="str">
        <f ca="1">IF(NOT(ISERROR(MATCH(I72,'Tabla Impacto'!$B$221:$B$223,0))),'Tabla Impacto'!$F$223&amp;"Por favor no seleccionar los criterios de impacto(Afectación Económica o presupuestal y Pérdida Reputacional)",I72)</f>
        <v xml:space="preserve">     Entre 50 y 100 SMLMV </v>
      </c>
      <c r="K72" s="153"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4">
        <f ca="1">IF(K72="","",IF(K72="Leve",'Listas y tablas'!$F$3,IF(K72="Menor",'Listas y tablas'!$F$4,IF(K72="Moderado",'Listas y tablas'!$F$5,IF(K72="Mayor",'Listas y tablas'!$F$6,IF(K72="Catastrófico",'Listas y tablas'!$F$7,))))))</f>
        <v>0.6</v>
      </c>
      <c r="M72" s="155" t="str">
        <f t="shared" ref="M72:M96" ca="1" si="47">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55" t="str">
        <f t="shared" ref="N72:N96" si="48">+IF(ISTEXT(D72),"G","")</f>
        <v>G</v>
      </c>
      <c r="O72" s="156">
        <f t="shared" si="41"/>
        <v>65</v>
      </c>
      <c r="P72" s="156" t="str">
        <f t="shared" ref="P72:P96" si="49">IF(ISTEXT(D72),CONCATENATE(N72,O72),"")</f>
        <v>G65</v>
      </c>
      <c r="Q72" s="437" t="s">
        <v>1570</v>
      </c>
      <c r="R72" s="156" t="str">
        <f t="shared" ref="R72:R96" si="50">IF(OR(S72="Preventivo",S72="Detectivo"),"Probabilidad",IF(S72="Correctivo","Impacto",""))</f>
        <v>Probabilidad</v>
      </c>
      <c r="S72" s="394" t="s">
        <v>187</v>
      </c>
      <c r="T72" s="394" t="s">
        <v>188</v>
      </c>
      <c r="U72" s="95" t="str">
        <f t="shared" ref="U72:U96" si="51">IF(AND(S72="Preventivo",T72="Automático"),"50%",IF(AND(S72="Preventivo",T72="Manual"),"40%",IF(AND(S72="Detectivo",T72="Automático"),"40%",IF(AND(S72="Detectivo",T72="Manual"),"30%",IF(AND(S72="Correctivo",T72="Automático"),"35%",IF(AND(S72="Correctivo",T72="Manual"),"25%",""))))))</f>
        <v>40%</v>
      </c>
      <c r="V72" s="402" t="s">
        <v>189</v>
      </c>
      <c r="W72" s="402" t="s">
        <v>190</v>
      </c>
      <c r="X72" s="402" t="s">
        <v>243</v>
      </c>
      <c r="Y72" s="159">
        <f t="shared" si="45"/>
        <v>0.48</v>
      </c>
      <c r="Z72" s="160" t="str">
        <f>IFERROR(IF(Y72="","",IF(Y72&lt;='Listas y tablas'!$L$3,"Muy Baja",IF(Y72&lt;='Listas y tablas'!$L$4,"Baja",IF(Y72&lt;='Listas y tablas'!$L$5,"Media",IF(Y72&lt;='Listas y tablas'!$L$6,"Alta","Muy Alta"))))),"")</f>
        <v>Media</v>
      </c>
      <c r="AA72" s="158">
        <f t="shared" ref="AA72:AA96" si="52">+Y72</f>
        <v>0.48</v>
      </c>
      <c r="AB72" s="160" t="str">
        <f ca="1">IFERROR(IF(AC72="","",IF(AC72&lt;='Listas y tablas'!$O$3,"Leve",IF(AC72&lt;='Listas y tablas'!$O$4,"Menor",IF(AC72&lt;='Listas y tablas'!$O$5,"Moderado",IF(AC72&lt;='Listas y tablas'!$O$6,"Mayor","Catastrófico"))))),"")</f>
        <v>Moderado</v>
      </c>
      <c r="AC72" s="158">
        <f t="shared" ca="1" si="46"/>
        <v>0.6</v>
      </c>
      <c r="AD72" s="161" t="str">
        <f t="shared" ref="AD72:AD96" ca="1" si="53">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88" t="s">
        <v>217</v>
      </c>
      <c r="AF72" s="406" t="s">
        <v>1720</v>
      </c>
      <c r="AG72" s="444" t="s">
        <v>624</v>
      </c>
      <c r="AH72" s="406" t="s">
        <v>1721</v>
      </c>
      <c r="AI72" s="406" t="s">
        <v>1722</v>
      </c>
      <c r="AJ72" s="439">
        <v>44621</v>
      </c>
      <c r="AK72" s="400">
        <v>44926</v>
      </c>
      <c r="AL72" s="115"/>
      <c r="AM72" s="115"/>
      <c r="AN72" s="115"/>
      <c r="AO72" s="115"/>
      <c r="AP72" s="115"/>
      <c r="AQ72" s="115"/>
      <c r="AR72" s="115"/>
      <c r="AS72" s="115"/>
      <c r="AT72" s="346" t="str">
        <f t="shared" ref="AT72:AT96" si="54">IF((AL72+AN72+AP72+AR72)&gt;0,AL72+AN72+AP72+AR72,"")</f>
        <v/>
      </c>
      <c r="AU72" s="346" t="str">
        <f t="shared" ref="AU72:AU96" si="55">IF((AM72+AO72+AQ72+AS72)&gt;0,AM72+AO72+AQ72+AS72,"")</f>
        <v/>
      </c>
      <c r="AV72" s="346" t="str">
        <f t="shared" si="42"/>
        <v/>
      </c>
      <c r="AW72" s="115"/>
      <c r="AX72" s="115"/>
      <c r="AY72" s="115"/>
      <c r="AZ72" s="115"/>
      <c r="BA72" s="115"/>
      <c r="BB72" s="115"/>
      <c r="BC72" s="115"/>
      <c r="BD72" s="115"/>
      <c r="BE72" s="346" t="str">
        <f t="shared" ref="BE72:BE96" si="56">IF((AW72+AY72+BA72+BC72)&gt;0,AW72+AY72+BA72+BC72,"")</f>
        <v/>
      </c>
      <c r="BF72" s="346" t="str">
        <f t="shared" ref="BF72:BF96" si="57">IF((AX72+AZ72+BB72+BD72)&gt;0,AX72+AZ72+BB72+BD72,"")</f>
        <v/>
      </c>
      <c r="BG72" s="346" t="str">
        <f t="shared" si="43"/>
        <v/>
      </c>
      <c r="BH72" s="115"/>
      <c r="BI72" s="115"/>
      <c r="BJ72" s="115"/>
      <c r="BK72" s="115"/>
      <c r="BL72" s="115"/>
      <c r="BM72" s="115"/>
      <c r="BN72" s="115"/>
      <c r="BO72" s="115"/>
      <c r="BP72" s="346" t="str">
        <f t="shared" ref="BP72:BP96" si="58">IF((BH72+BJ72+BL72+BN72)&gt;0,BH72+BJ72+BL72+BN72,"")</f>
        <v/>
      </c>
      <c r="BQ72" s="346" t="str">
        <f t="shared" ref="BQ72:BQ96" si="59">IF((BI72+BK72+BM72+BO72)&gt;0,BI72+BK72+BM72+BO72,"")</f>
        <v/>
      </c>
      <c r="BR72" s="346" t="str">
        <f t="shared" si="44"/>
        <v/>
      </c>
      <c r="BS72" s="345" t="str">
        <f t="shared" ref="BS72:BS96" si="60">IF(ISNUMBER(AT72+BE72+BP72),AT72+BE72+BP72,"")</f>
        <v/>
      </c>
      <c r="BT72" s="345" t="str">
        <f t="shared" ref="BT72:BT96" si="61">IF(ISNUMBER(AU72+BF72+BQ72),AU72+BF72+BQ72,"")</f>
        <v/>
      </c>
      <c r="BU72" s="406" t="s">
        <v>626</v>
      </c>
      <c r="BV72" s="354" t="s">
        <v>1723</v>
      </c>
      <c r="BW72" s="354" t="s">
        <v>1724</v>
      </c>
      <c r="BX72" s="354" t="s">
        <v>1725</v>
      </c>
      <c r="BY72" s="354" t="s">
        <v>1726</v>
      </c>
      <c r="BZ72" s="423" t="s">
        <v>1727</v>
      </c>
      <c r="CA72" s="152" t="s">
        <v>2022</v>
      </c>
      <c r="CB72" s="152" t="s">
        <v>2023</v>
      </c>
      <c r="CC72" s="132" t="s">
        <v>2024</v>
      </c>
      <c r="CD72" s="152" t="s">
        <v>2025</v>
      </c>
      <c r="CE72" s="556" t="s">
        <v>777</v>
      </c>
      <c r="CF72" s="152" t="s">
        <v>2026</v>
      </c>
      <c r="CG72" s="152"/>
      <c r="CH72" s="104" t="s">
        <v>2027</v>
      </c>
      <c r="CI72" s="104" t="s">
        <v>201</v>
      </c>
      <c r="CJ72" s="104" t="s">
        <v>2028</v>
      </c>
      <c r="CK72" s="104" t="s">
        <v>285</v>
      </c>
      <c r="CL72" s="489" t="s">
        <v>1918</v>
      </c>
      <c r="CM72" s="105" t="s">
        <v>1772</v>
      </c>
      <c r="CN72" s="196" t="s">
        <v>1773</v>
      </c>
      <c r="CO72" s="133"/>
      <c r="CP72" s="133"/>
      <c r="CQ72" s="133"/>
      <c r="CR72" s="134"/>
      <c r="CS72" s="134"/>
      <c r="CT72" s="101"/>
      <c r="CU72" s="103"/>
      <c r="CV72" s="104"/>
      <c r="CW72" s="104"/>
      <c r="CX72" s="104"/>
      <c r="CY72" s="104"/>
      <c r="CZ72" s="47"/>
      <c r="DA72" s="105"/>
      <c r="DB72" s="47"/>
      <c r="DC72" s="54"/>
      <c r="DD72" s="54"/>
      <c r="DE72" s="54"/>
      <c r="DF72" s="54"/>
      <c r="DG72" s="138"/>
      <c r="DH72" s="54"/>
      <c r="DI72" s="54"/>
      <c r="DJ72" s="47"/>
      <c r="DK72" s="47"/>
      <c r="DL72" s="47"/>
      <c r="DM72" s="47"/>
      <c r="DN72" s="47"/>
      <c r="DO72" s="105"/>
      <c r="DP72" s="47"/>
    </row>
    <row r="73" spans="1:120" ht="377.25" customHeight="1">
      <c r="A73" s="420">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3" t="str">
        <f>IF(F73&lt;=0,"",IF(F73&lt;='Listas y tablas'!$B$3,"Muy Baja",IF(F73&lt;='Listas y tablas'!$B$4,"Baja",IF(F73&lt;='Listas y tablas'!$B$5,"Media",IF(F73&lt;='Listas y tablas'!$B$6,"Alta","Muy Alta")))))</f>
        <v>Alta</v>
      </c>
      <c r="H73" s="154">
        <f>IF(G73="","",IF(G73="Muy Baja",'Listas y tablas'!$C$3,IF(G73="Baja",'Listas y tablas'!$C$4,IF(G73="Media",'Listas y tablas'!$C$5,IF(G73="Alta",'Listas y tablas'!$C$6,IF(G73="Muy Alta",'Listas y tablas'!$C$7,))))))</f>
        <v>0.8</v>
      </c>
      <c r="I73" s="422" t="s">
        <v>332</v>
      </c>
      <c r="J73" s="154" t="str">
        <f ca="1">IF(NOT(ISERROR(MATCH(I73,'Tabla Impacto'!$B$221:$B$223,0))),'Tabla Impacto'!$F$223&amp;"Por favor no seleccionar los criterios de impacto(Afectación Económica o presupuestal y Pérdida Reputacional)",I73)</f>
        <v xml:space="preserve">     Entre 50 y 100 SMLMV </v>
      </c>
      <c r="K73" s="153"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4">
        <f ca="1">IF(K73="","",IF(K73="Leve",'Listas y tablas'!$F$3,IF(K73="Menor",'Listas y tablas'!$F$4,IF(K73="Moderado",'Listas y tablas'!$F$5,IF(K73="Mayor",'Listas y tablas'!$F$6,IF(K73="Catastrófico",'Listas y tablas'!$F$7,))))))</f>
        <v>0.6</v>
      </c>
      <c r="M73" s="155" t="str">
        <f t="shared" ca="1" si="47"/>
        <v>Alto</v>
      </c>
      <c r="N73" s="155" t="str">
        <f t="shared" si="48"/>
        <v>G</v>
      </c>
      <c r="O73" s="156">
        <f t="shared" ref="O73:O96" si="62">IF(ISTEXT(D73),1+O72,"")</f>
        <v>66</v>
      </c>
      <c r="P73" s="156" t="str">
        <f t="shared" si="49"/>
        <v>G66</v>
      </c>
      <c r="Q73" s="182" t="s">
        <v>633</v>
      </c>
      <c r="R73" s="156" t="str">
        <f t="shared" si="50"/>
        <v>Probabilidad</v>
      </c>
      <c r="S73" s="394" t="s">
        <v>187</v>
      </c>
      <c r="T73" s="394" t="s">
        <v>188</v>
      </c>
      <c r="U73" s="95" t="str">
        <f t="shared" si="51"/>
        <v>40%</v>
      </c>
      <c r="V73" s="402" t="s">
        <v>189</v>
      </c>
      <c r="W73" s="402" t="s">
        <v>190</v>
      </c>
      <c r="X73" s="402" t="s">
        <v>191</v>
      </c>
      <c r="Y73" s="159">
        <f t="shared" si="45"/>
        <v>0.48</v>
      </c>
      <c r="Z73" s="160" t="str">
        <f>IFERROR(IF(Y73="","",IF(Y73&lt;='Listas y tablas'!$L$3,"Muy Baja",IF(Y73&lt;='Listas y tablas'!$L$4,"Baja",IF(Y73&lt;='Listas y tablas'!$L$5,"Media",IF(Y73&lt;='Listas y tablas'!$L$6,"Alta","Muy Alta"))))),"")</f>
        <v>Media</v>
      </c>
      <c r="AA73" s="158">
        <f t="shared" si="52"/>
        <v>0.48</v>
      </c>
      <c r="AB73" s="160" t="str">
        <f ca="1">IFERROR(IF(AC73="","",IF(AC73&lt;='Listas y tablas'!$O$3,"Leve",IF(AC73&lt;='Listas y tablas'!$O$4,"Menor",IF(AC73&lt;='Listas y tablas'!$O$5,"Moderado",IF(AC73&lt;='Listas y tablas'!$O$6,"Mayor","Catastrófico"))))),"")</f>
        <v>Moderado</v>
      </c>
      <c r="AC73" s="158">
        <f t="shared" ca="1" si="46"/>
        <v>0.6</v>
      </c>
      <c r="AD73" s="161" t="str">
        <f t="shared" ca="1" si="53"/>
        <v>Moderado</v>
      </c>
      <c r="AE73" s="388" t="s">
        <v>192</v>
      </c>
      <c r="AF73" s="398" t="s">
        <v>634</v>
      </c>
      <c r="AG73" s="369" t="s">
        <v>635</v>
      </c>
      <c r="AH73" s="369" t="s">
        <v>636</v>
      </c>
      <c r="AI73" s="399" t="s">
        <v>637</v>
      </c>
      <c r="AJ73" s="446">
        <v>44562</v>
      </c>
      <c r="AK73" s="446">
        <v>44926</v>
      </c>
      <c r="AL73" s="115"/>
      <c r="AM73" s="115"/>
      <c r="AN73" s="115"/>
      <c r="AO73" s="115"/>
      <c r="AP73" s="115"/>
      <c r="AQ73" s="115"/>
      <c r="AR73" s="115"/>
      <c r="AS73" s="115"/>
      <c r="AT73" s="346" t="str">
        <f t="shared" si="54"/>
        <v/>
      </c>
      <c r="AU73" s="346" t="str">
        <f t="shared" si="55"/>
        <v/>
      </c>
      <c r="AV73" s="346" t="str">
        <f t="shared" si="42"/>
        <v/>
      </c>
      <c r="AW73" s="115"/>
      <c r="AX73" s="115"/>
      <c r="AY73" s="115"/>
      <c r="AZ73" s="115"/>
      <c r="BA73" s="115"/>
      <c r="BB73" s="115"/>
      <c r="BC73" s="115"/>
      <c r="BD73" s="115"/>
      <c r="BE73" s="346" t="str">
        <f t="shared" si="56"/>
        <v/>
      </c>
      <c r="BF73" s="346" t="str">
        <f t="shared" si="57"/>
        <v/>
      </c>
      <c r="BG73" s="346" t="str">
        <f t="shared" si="43"/>
        <v/>
      </c>
      <c r="BH73" s="115"/>
      <c r="BI73" s="115"/>
      <c r="BJ73" s="115"/>
      <c r="BK73" s="115"/>
      <c r="BL73" s="115"/>
      <c r="BM73" s="115"/>
      <c r="BN73" s="115"/>
      <c r="BO73" s="115"/>
      <c r="BP73" s="346" t="str">
        <f t="shared" si="58"/>
        <v/>
      </c>
      <c r="BQ73" s="346" t="str">
        <f t="shared" si="59"/>
        <v/>
      </c>
      <c r="BR73" s="346" t="str">
        <f t="shared" si="44"/>
        <v/>
      </c>
      <c r="BS73" s="345" t="str">
        <f t="shared" si="60"/>
        <v/>
      </c>
      <c r="BT73" s="345" t="str">
        <f t="shared" si="61"/>
        <v/>
      </c>
      <c r="BU73" s="138"/>
      <c r="BV73" s="138"/>
      <c r="BW73" s="138"/>
      <c r="BX73" s="138"/>
      <c r="BY73" s="138"/>
      <c r="BZ73" s="138"/>
      <c r="CA73" s="503" t="s">
        <v>2042</v>
      </c>
      <c r="CB73" s="503" t="s">
        <v>2043</v>
      </c>
      <c r="CC73" s="503" t="s">
        <v>2044</v>
      </c>
      <c r="CD73" s="152" t="s">
        <v>283</v>
      </c>
      <c r="CE73" s="152"/>
      <c r="CF73" s="152"/>
      <c r="CG73" s="121"/>
      <c r="CH73" s="104" t="s">
        <v>2045</v>
      </c>
      <c r="CI73" s="104" t="s">
        <v>201</v>
      </c>
      <c r="CJ73" s="104" t="s">
        <v>2046</v>
      </c>
      <c r="CK73" s="104" t="s">
        <v>285</v>
      </c>
      <c r="CL73" s="489" t="s">
        <v>2148</v>
      </c>
      <c r="CM73" s="105" t="s">
        <v>1772</v>
      </c>
      <c r="CN73" s="104" t="s">
        <v>1775</v>
      </c>
      <c r="CO73" s="133"/>
      <c r="CP73" s="133"/>
      <c r="CQ73" s="133"/>
      <c r="CR73" s="134"/>
      <c r="CS73" s="134"/>
      <c r="CT73" s="101"/>
      <c r="CU73" s="103"/>
      <c r="CV73" s="104"/>
      <c r="CW73" s="104"/>
      <c r="CX73" s="104"/>
      <c r="CY73" s="104"/>
      <c r="CZ73" s="47"/>
      <c r="DA73" s="105"/>
      <c r="DB73" s="47"/>
      <c r="DC73" s="54"/>
      <c r="DD73" s="54"/>
      <c r="DE73" s="54"/>
      <c r="DF73" s="54"/>
      <c r="DG73" s="138"/>
      <c r="DH73" s="54"/>
      <c r="DI73" s="54"/>
      <c r="DJ73" s="47"/>
      <c r="DK73" s="47"/>
      <c r="DL73" s="47"/>
      <c r="DM73" s="47"/>
      <c r="DN73" s="47"/>
      <c r="DO73" s="105"/>
      <c r="DP73" s="47"/>
    </row>
    <row r="74" spans="1:120" ht="371.25" customHeight="1">
      <c r="A74" s="420">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3" t="str">
        <f>IF(F74&lt;=0,"",IF(F74&lt;='Listas y tablas'!$B$3,"Muy Baja",IF(F74&lt;='Listas y tablas'!$B$4,"Baja",IF(F74&lt;='Listas y tablas'!$B$5,"Media",IF(F74&lt;='Listas y tablas'!$B$6,"Alta","Muy Alta")))))</f>
        <v>Alta</v>
      </c>
      <c r="H74" s="154">
        <f>IF(G74="","",IF(G74="Muy Baja",'Listas y tablas'!$C$3,IF(G74="Baja",'Listas y tablas'!$C$4,IF(G74="Media",'Listas y tablas'!$C$5,IF(G74="Alta",'Listas y tablas'!$C$6,IF(G74="Muy Alta",'Listas y tablas'!$C$7,))))))</f>
        <v>0.8</v>
      </c>
      <c r="I74" s="422" t="s">
        <v>332</v>
      </c>
      <c r="J74" s="154" t="str">
        <f ca="1">IF(NOT(ISERROR(MATCH(I74,'Tabla Impacto'!$B$221:$B$223,0))),'Tabla Impacto'!$F$223&amp;"Por favor no seleccionar los criterios de impacto(Afectación Económica o presupuestal y Pérdida Reputacional)",I74)</f>
        <v xml:space="preserve">     Entre 50 y 100 SMLMV </v>
      </c>
      <c r="K74" s="153"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4">
        <f ca="1">IF(K74="","",IF(K74="Leve",'Listas y tablas'!$F$3,IF(K74="Menor",'Listas y tablas'!$F$4,IF(K74="Moderado",'Listas y tablas'!$F$5,IF(K74="Mayor",'Listas y tablas'!$F$6,IF(K74="Catastrófico",'Listas y tablas'!$F$7,))))))</f>
        <v>0.6</v>
      </c>
      <c r="M74" s="155" t="str">
        <f t="shared" ca="1" si="47"/>
        <v>Alto</v>
      </c>
      <c r="N74" s="155" t="str">
        <f t="shared" si="48"/>
        <v>G</v>
      </c>
      <c r="O74" s="156">
        <f t="shared" si="62"/>
        <v>67</v>
      </c>
      <c r="P74" s="156" t="str">
        <f t="shared" si="49"/>
        <v>G67</v>
      </c>
      <c r="Q74" s="182" t="s">
        <v>644</v>
      </c>
      <c r="R74" s="156" t="str">
        <f t="shared" si="50"/>
        <v>Probabilidad</v>
      </c>
      <c r="S74" s="394" t="s">
        <v>187</v>
      </c>
      <c r="T74" s="394" t="s">
        <v>188</v>
      </c>
      <c r="U74" s="95" t="str">
        <f t="shared" si="51"/>
        <v>40%</v>
      </c>
      <c r="V74" s="402" t="s">
        <v>189</v>
      </c>
      <c r="W74" s="402" t="s">
        <v>190</v>
      </c>
      <c r="X74" s="402" t="s">
        <v>191</v>
      </c>
      <c r="Y74" s="159">
        <f t="shared" si="45"/>
        <v>0.28799999999999998</v>
      </c>
      <c r="Z74" s="160" t="str">
        <f>IFERROR(IF(Y74="","",IF(Y74&lt;='Listas y tablas'!$L$3,"Muy Baja",IF(Y74&lt;='Listas y tablas'!$L$4,"Baja",IF(Y74&lt;='Listas y tablas'!$L$5,"Media",IF(Y74&lt;='Listas y tablas'!$L$6,"Alta","Muy Alta"))))),"")</f>
        <v>Baja</v>
      </c>
      <c r="AA74" s="158">
        <f t="shared" si="52"/>
        <v>0.28799999999999998</v>
      </c>
      <c r="AB74" s="160" t="str">
        <f ca="1">IFERROR(IF(AC74="","",IF(AC74&lt;='Listas y tablas'!$O$3,"Leve",IF(AC74&lt;='Listas y tablas'!$O$4,"Menor",IF(AC74&lt;='Listas y tablas'!$O$5,"Moderado",IF(AC74&lt;='Listas y tablas'!$O$6,"Mayor","Catastrófico"))))),"")</f>
        <v>Moderado</v>
      </c>
      <c r="AC74" s="158">
        <f t="shared" ca="1" si="46"/>
        <v>0.6</v>
      </c>
      <c r="AD74" s="161" t="str">
        <f t="shared" ca="1" si="53"/>
        <v>Moderado</v>
      </c>
      <c r="AE74" s="388" t="s">
        <v>192</v>
      </c>
      <c r="AF74" s="398" t="s">
        <v>645</v>
      </c>
      <c r="AG74" s="369" t="s">
        <v>646</v>
      </c>
      <c r="AH74" s="369" t="s">
        <v>647</v>
      </c>
      <c r="AI74" s="399" t="s">
        <v>637</v>
      </c>
      <c r="AJ74" s="446">
        <v>44562</v>
      </c>
      <c r="AK74" s="446">
        <v>44926</v>
      </c>
      <c r="AL74" s="115"/>
      <c r="AM74" s="115"/>
      <c r="AN74" s="115"/>
      <c r="AO74" s="115"/>
      <c r="AP74" s="115"/>
      <c r="AQ74" s="115"/>
      <c r="AR74" s="115"/>
      <c r="AS74" s="115"/>
      <c r="AT74" s="346" t="str">
        <f t="shared" si="54"/>
        <v/>
      </c>
      <c r="AU74" s="346" t="str">
        <f t="shared" si="55"/>
        <v/>
      </c>
      <c r="AV74" s="346" t="str">
        <f t="shared" si="42"/>
        <v/>
      </c>
      <c r="AW74" s="115"/>
      <c r="AX74" s="115"/>
      <c r="AY74" s="115"/>
      <c r="AZ74" s="115"/>
      <c r="BA74" s="115"/>
      <c r="BB74" s="115"/>
      <c r="BC74" s="115"/>
      <c r="BD74" s="115"/>
      <c r="BE74" s="346" t="str">
        <f t="shared" si="56"/>
        <v/>
      </c>
      <c r="BF74" s="346" t="str">
        <f t="shared" si="57"/>
        <v/>
      </c>
      <c r="BG74" s="346" t="str">
        <f t="shared" si="43"/>
        <v/>
      </c>
      <c r="BH74" s="115"/>
      <c r="BI74" s="115"/>
      <c r="BJ74" s="115"/>
      <c r="BK74" s="115"/>
      <c r="BL74" s="115"/>
      <c r="BM74" s="115"/>
      <c r="BN74" s="115"/>
      <c r="BO74" s="115"/>
      <c r="BP74" s="346" t="str">
        <f t="shared" si="58"/>
        <v/>
      </c>
      <c r="BQ74" s="346" t="str">
        <f t="shared" si="59"/>
        <v/>
      </c>
      <c r="BR74" s="346" t="str">
        <f t="shared" si="44"/>
        <v/>
      </c>
      <c r="BS74" s="345" t="str">
        <f t="shared" si="60"/>
        <v/>
      </c>
      <c r="BT74" s="345" t="str">
        <f t="shared" si="61"/>
        <v/>
      </c>
      <c r="BU74" s="116"/>
      <c r="BV74" s="54"/>
      <c r="BW74" s="54"/>
      <c r="BX74" s="54"/>
      <c r="BY74" s="54"/>
      <c r="BZ74" s="54"/>
      <c r="CA74" s="503" t="s">
        <v>2047</v>
      </c>
      <c r="CB74" s="503" t="s">
        <v>2048</v>
      </c>
      <c r="CC74" s="496" t="s">
        <v>283</v>
      </c>
      <c r="CD74" s="152" t="s">
        <v>283</v>
      </c>
      <c r="CE74" s="152"/>
      <c r="CF74" s="132"/>
      <c r="CG74" s="121"/>
      <c r="CH74" s="104" t="s">
        <v>2045</v>
      </c>
      <c r="CI74" s="104" t="s">
        <v>201</v>
      </c>
      <c r="CJ74" s="104" t="s">
        <v>2046</v>
      </c>
      <c r="CK74" s="104" t="s">
        <v>285</v>
      </c>
      <c r="CL74" s="489" t="s">
        <v>2149</v>
      </c>
      <c r="CM74" s="105" t="s">
        <v>1772</v>
      </c>
      <c r="CN74" s="104" t="s">
        <v>1775</v>
      </c>
      <c r="CO74" s="133"/>
      <c r="CP74" s="133"/>
      <c r="CQ74" s="133"/>
      <c r="CR74" s="134"/>
      <c r="CS74" s="134"/>
      <c r="CT74" s="132"/>
      <c r="CU74" s="103"/>
      <c r="CV74" s="104"/>
      <c r="CW74" s="104"/>
      <c r="CX74" s="104"/>
      <c r="CY74" s="104"/>
      <c r="CZ74" s="47"/>
      <c r="DA74" s="105"/>
      <c r="DB74" s="47"/>
      <c r="DC74" s="54"/>
      <c r="DD74" s="54"/>
      <c r="DE74" s="54"/>
      <c r="DF74" s="54"/>
      <c r="DG74" s="138"/>
      <c r="DH74" s="54"/>
      <c r="DI74" s="54"/>
      <c r="DJ74" s="47"/>
      <c r="DK74" s="47"/>
      <c r="DL74" s="47"/>
      <c r="DM74" s="47"/>
      <c r="DN74" s="47"/>
      <c r="DO74" s="105"/>
      <c r="DP74" s="47"/>
    </row>
    <row r="75" spans="1:120" ht="408.75" customHeight="1">
      <c r="A75" s="420">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3" t="str">
        <f>IF(F75&lt;=0,"",IF(F75&lt;='Listas y tablas'!$B$3,"Muy Baja",IF(F75&lt;='Listas y tablas'!$B$4,"Baja",IF(F75&lt;='Listas y tablas'!$B$5,"Media",IF(F75&lt;='Listas y tablas'!$B$6,"Alta","Muy Alta")))))</f>
        <v>Alta</v>
      </c>
      <c r="H75" s="154">
        <f>IF(G75="","",IF(G75="Muy Baja",'Listas y tablas'!$C$3,IF(G75="Baja",'Listas y tablas'!$C$4,IF(G75="Media",'Listas y tablas'!$C$5,IF(G75="Alta",'Listas y tablas'!$C$6,IF(G75="Muy Alta",'Listas y tablas'!$C$7,))))))</f>
        <v>0.8</v>
      </c>
      <c r="I75" s="422" t="s">
        <v>332</v>
      </c>
      <c r="J75" s="154" t="str">
        <f ca="1">IF(NOT(ISERROR(MATCH(I75,'Tabla Impacto'!$B$221:$B$223,0))),'Tabla Impacto'!$F$223&amp;"Por favor no seleccionar los criterios de impacto(Afectación Económica o presupuestal y Pérdida Reputacional)",I75)</f>
        <v xml:space="preserve">     Entre 50 y 100 SMLMV </v>
      </c>
      <c r="K75" s="153"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4">
        <f ca="1">IF(K75="","",IF(K75="Leve",'Listas y tablas'!$F$3,IF(K75="Menor",'Listas y tablas'!$F$4,IF(K75="Moderado",'Listas y tablas'!$F$5,IF(K75="Mayor",'Listas y tablas'!$F$6,IF(K75="Catastrófico",'Listas y tablas'!$F$7,))))))</f>
        <v>0.6</v>
      </c>
      <c r="M75" s="155" t="str">
        <f t="shared" ca="1" si="47"/>
        <v>Alto</v>
      </c>
      <c r="N75" s="155" t="str">
        <f t="shared" si="48"/>
        <v>G</v>
      </c>
      <c r="O75" s="156">
        <f t="shared" si="62"/>
        <v>68</v>
      </c>
      <c r="P75" s="156" t="str">
        <f t="shared" si="49"/>
        <v>G68</v>
      </c>
      <c r="Q75" s="182" t="s">
        <v>654</v>
      </c>
      <c r="R75" s="156" t="str">
        <f t="shared" si="50"/>
        <v>Probabilidad</v>
      </c>
      <c r="S75" s="394" t="s">
        <v>233</v>
      </c>
      <c r="T75" s="394" t="s">
        <v>188</v>
      </c>
      <c r="U75" s="95" t="str">
        <f t="shared" si="51"/>
        <v>30%</v>
      </c>
      <c r="V75" s="402" t="s">
        <v>189</v>
      </c>
      <c r="W75" s="402" t="s">
        <v>190</v>
      </c>
      <c r="X75" s="402" t="s">
        <v>191</v>
      </c>
      <c r="Y75" s="159">
        <f t="shared" si="45"/>
        <v>0.56000000000000005</v>
      </c>
      <c r="Z75" s="160" t="str">
        <f>IFERROR(IF(Y75="","",IF(Y75&lt;='Listas y tablas'!$L$3,"Muy Baja",IF(Y75&lt;='Listas y tablas'!$L$4,"Baja",IF(Y75&lt;='Listas y tablas'!$L$5,"Media",IF(Y75&lt;='Listas y tablas'!$L$6,"Alta","Muy Alta"))))),"")</f>
        <v>Media</v>
      </c>
      <c r="AA75" s="158">
        <f t="shared" si="52"/>
        <v>0.56000000000000005</v>
      </c>
      <c r="AB75" s="160" t="str">
        <f ca="1">IFERROR(IF(AC75="","",IF(AC75&lt;='Listas y tablas'!$O$3,"Leve",IF(AC75&lt;='Listas y tablas'!$O$4,"Menor",IF(AC75&lt;='Listas y tablas'!$O$5,"Moderado",IF(AC75&lt;='Listas y tablas'!$O$6,"Mayor","Catastrófico"))))),"")</f>
        <v>Moderado</v>
      </c>
      <c r="AC75" s="158">
        <f t="shared" ca="1" si="46"/>
        <v>0.6</v>
      </c>
      <c r="AD75" s="161" t="str">
        <f t="shared" ca="1" si="53"/>
        <v>Moderado</v>
      </c>
      <c r="AE75" s="388" t="s">
        <v>217</v>
      </c>
      <c r="AF75" s="398" t="s">
        <v>655</v>
      </c>
      <c r="AG75" s="398" t="s">
        <v>1579</v>
      </c>
      <c r="AH75" s="369" t="s">
        <v>657</v>
      </c>
      <c r="AI75" s="399" t="s">
        <v>637</v>
      </c>
      <c r="AJ75" s="446">
        <v>44562</v>
      </c>
      <c r="AK75" s="446">
        <v>44926</v>
      </c>
      <c r="AL75" s="115"/>
      <c r="AM75" s="115"/>
      <c r="AN75" s="115"/>
      <c r="AO75" s="115"/>
      <c r="AP75" s="115"/>
      <c r="AQ75" s="115"/>
      <c r="AR75" s="115"/>
      <c r="AS75" s="115"/>
      <c r="AT75" s="346" t="str">
        <f t="shared" si="54"/>
        <v/>
      </c>
      <c r="AU75" s="346" t="str">
        <f t="shared" si="55"/>
        <v/>
      </c>
      <c r="AV75" s="346" t="str">
        <f t="shared" si="42"/>
        <v/>
      </c>
      <c r="AW75" s="115"/>
      <c r="AX75" s="115"/>
      <c r="AY75" s="115"/>
      <c r="AZ75" s="115"/>
      <c r="BA75" s="115"/>
      <c r="BB75" s="115"/>
      <c r="BC75" s="115"/>
      <c r="BD75" s="115"/>
      <c r="BE75" s="346" t="str">
        <f t="shared" si="56"/>
        <v/>
      </c>
      <c r="BF75" s="346" t="str">
        <f t="shared" si="57"/>
        <v/>
      </c>
      <c r="BG75" s="346" t="str">
        <f t="shared" si="43"/>
        <v/>
      </c>
      <c r="BH75" s="115"/>
      <c r="BI75" s="115"/>
      <c r="BJ75" s="115"/>
      <c r="BK75" s="115"/>
      <c r="BL75" s="115"/>
      <c r="BM75" s="115"/>
      <c r="BN75" s="115"/>
      <c r="BO75" s="115"/>
      <c r="BP75" s="346" t="str">
        <f t="shared" si="58"/>
        <v/>
      </c>
      <c r="BQ75" s="346" t="str">
        <f t="shared" si="59"/>
        <v/>
      </c>
      <c r="BR75" s="346" t="str">
        <f t="shared" si="44"/>
        <v/>
      </c>
      <c r="BS75" s="345" t="str">
        <f t="shared" si="60"/>
        <v/>
      </c>
      <c r="BT75" s="345" t="str">
        <f t="shared" si="61"/>
        <v/>
      </c>
      <c r="BU75" s="99"/>
      <c r="BV75" s="53"/>
      <c r="BW75" s="53"/>
      <c r="BX75" s="53"/>
      <c r="BY75" s="53"/>
      <c r="BZ75" s="53"/>
      <c r="CA75" s="550" t="s">
        <v>2049</v>
      </c>
      <c r="CB75" s="552" t="s">
        <v>2050</v>
      </c>
      <c r="CC75" s="554" t="s">
        <v>2051</v>
      </c>
      <c r="CD75" s="152" t="s">
        <v>283</v>
      </c>
      <c r="CE75" s="152"/>
      <c r="CF75" s="152"/>
      <c r="CG75" s="121"/>
      <c r="CH75" s="104" t="s">
        <v>2052</v>
      </c>
      <c r="CI75" s="104" t="s">
        <v>284</v>
      </c>
      <c r="CJ75" s="104" t="s">
        <v>2046</v>
      </c>
      <c r="CK75" s="104" t="s">
        <v>285</v>
      </c>
      <c r="CL75" s="489" t="s">
        <v>2170</v>
      </c>
      <c r="CM75" s="105" t="s">
        <v>1772</v>
      </c>
      <c r="CN75" s="104" t="s">
        <v>1775</v>
      </c>
      <c r="CO75" s="133"/>
      <c r="CP75" s="134"/>
      <c r="CQ75" s="133"/>
      <c r="CR75" s="134"/>
      <c r="CS75" s="134"/>
      <c r="CT75" s="152"/>
      <c r="CU75" s="103"/>
      <c r="CV75" s="104"/>
      <c r="CW75" s="104"/>
      <c r="CX75" s="196"/>
      <c r="CY75" s="104"/>
      <c r="CZ75" s="47"/>
      <c r="DA75" s="105"/>
      <c r="DB75" s="47"/>
      <c r="DC75" s="54"/>
      <c r="DD75" s="54"/>
      <c r="DE75" s="54"/>
      <c r="DF75" s="54"/>
      <c r="DG75" s="138"/>
      <c r="DH75" s="54"/>
      <c r="DI75" s="54"/>
      <c r="DJ75" s="47"/>
      <c r="DK75" s="47"/>
      <c r="DL75" s="47"/>
      <c r="DM75" s="47"/>
      <c r="DN75" s="47"/>
      <c r="DO75" s="105"/>
      <c r="DP75" s="47"/>
    </row>
    <row r="76" spans="1:120" ht="151.5" customHeight="1">
      <c r="A76" s="420">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3" t="str">
        <f>IF(F76&lt;=0,"",IF(F76&lt;='Listas y tablas'!$B$3,"Muy Baja",IF(F76&lt;='Listas y tablas'!$B$4,"Baja",IF(F76&lt;='Listas y tablas'!$B$5,"Media",IF(F76&lt;='Listas y tablas'!$B$6,"Alta","Muy Alta")))))</f>
        <v>Muy Alta</v>
      </c>
      <c r="H76" s="154">
        <f>IF(G76="","",IF(G76="Muy Baja",'Listas y tablas'!$C$3,IF(G76="Baja",'Listas y tablas'!$C$4,IF(G76="Media",'Listas y tablas'!$C$5,IF(G76="Alta",'Listas y tablas'!$C$6,IF(G76="Muy Alta",'Listas y tablas'!$C$7,))))))</f>
        <v>1</v>
      </c>
      <c r="I76" s="422" t="s">
        <v>332</v>
      </c>
      <c r="J76" s="154" t="str">
        <f ca="1">IF(NOT(ISERROR(MATCH(I76,'Tabla Impacto'!$B$221:$B$223,0))),'Tabla Impacto'!$F$223&amp;"Por favor no seleccionar los criterios de impacto(Afectación Económica o presupuestal y Pérdida Reputacional)",I76)</f>
        <v xml:space="preserve">     Entre 50 y 100 SMLMV </v>
      </c>
      <c r="K76" s="153"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4">
        <f ca="1">IF(K76="","",IF(K76="Leve",'Listas y tablas'!$F$3,IF(K76="Menor",'Listas y tablas'!$F$4,IF(K76="Moderado",'Listas y tablas'!$F$5,IF(K76="Mayor",'Listas y tablas'!$F$6,IF(K76="Catastrófico",'Listas y tablas'!$F$7,))))))</f>
        <v>0.6</v>
      </c>
      <c r="M76" s="155" t="str">
        <f t="shared" ca="1" si="47"/>
        <v>Alto</v>
      </c>
      <c r="N76" s="155" t="str">
        <f t="shared" si="48"/>
        <v>G</v>
      </c>
      <c r="O76" s="156">
        <f t="shared" si="62"/>
        <v>69</v>
      </c>
      <c r="P76" s="156" t="str">
        <f t="shared" si="49"/>
        <v>G69</v>
      </c>
      <c r="Q76" s="182" t="s">
        <v>862</v>
      </c>
      <c r="R76" s="156" t="str">
        <f t="shared" si="50"/>
        <v>Impacto</v>
      </c>
      <c r="S76" s="394" t="s">
        <v>663</v>
      </c>
      <c r="T76" s="394" t="s">
        <v>188</v>
      </c>
      <c r="U76" s="95" t="str">
        <f t="shared" si="51"/>
        <v>25%</v>
      </c>
      <c r="V76" s="402" t="s">
        <v>242</v>
      </c>
      <c r="W76" s="402" t="s">
        <v>227</v>
      </c>
      <c r="X76" s="402" t="s">
        <v>191</v>
      </c>
      <c r="Y76" s="159">
        <f t="shared" si="45"/>
        <v>0.56000000000000005</v>
      </c>
      <c r="Z76" s="160" t="str">
        <f>IFERROR(IF(Y76="","",IF(Y76&lt;='Listas y tablas'!$L$3,"Muy Baja",IF(Y76&lt;='Listas y tablas'!$L$4,"Baja",IF(Y76&lt;='Listas y tablas'!$L$5,"Media",IF(Y76&lt;='Listas y tablas'!$L$6,"Alta","Muy Alta"))))),"")</f>
        <v>Media</v>
      </c>
      <c r="AA76" s="158">
        <f t="shared" si="52"/>
        <v>0.56000000000000005</v>
      </c>
      <c r="AB76" s="160" t="str">
        <f ca="1">IFERROR(IF(AC76="","",IF(AC76&lt;='Listas y tablas'!$O$3,"Leve",IF(AC76&lt;='Listas y tablas'!$O$4,"Menor",IF(AC76&lt;='Listas y tablas'!$O$5,"Moderado",IF(AC76&lt;='Listas y tablas'!$O$6,"Mayor","Catastrófico"))))),"")</f>
        <v>Moderado</v>
      </c>
      <c r="AC76" s="158">
        <f t="shared" ca="1" si="46"/>
        <v>0.44999999999999996</v>
      </c>
      <c r="AD76" s="161" t="str">
        <f t="shared" ca="1" si="53"/>
        <v>Moderado</v>
      </c>
      <c r="AE76" s="388" t="s">
        <v>217</v>
      </c>
      <c r="AF76" s="398" t="s">
        <v>664</v>
      </c>
      <c r="AG76" s="398" t="s">
        <v>665</v>
      </c>
      <c r="AH76" s="369" t="s">
        <v>666</v>
      </c>
      <c r="AI76" s="399" t="s">
        <v>637</v>
      </c>
      <c r="AJ76" s="446">
        <v>44562</v>
      </c>
      <c r="AK76" s="446">
        <v>44926</v>
      </c>
      <c r="AL76" s="138"/>
      <c r="AM76" s="138"/>
      <c r="AN76" s="138"/>
      <c r="AO76" s="138"/>
      <c r="AP76" s="138"/>
      <c r="AQ76" s="138"/>
      <c r="AR76" s="138"/>
      <c r="AS76" s="138"/>
      <c r="AT76" s="346" t="str">
        <f t="shared" si="54"/>
        <v/>
      </c>
      <c r="AU76" s="346" t="str">
        <f t="shared" si="55"/>
        <v/>
      </c>
      <c r="AV76" s="346" t="str">
        <f t="shared" ref="AV76:AV96" si="63">IF(ISNUMBER(AT77),AU76/AT76,"")</f>
        <v/>
      </c>
      <c r="AW76" s="138"/>
      <c r="AX76" s="138"/>
      <c r="AY76" s="138"/>
      <c r="AZ76" s="138"/>
      <c r="BA76" s="138"/>
      <c r="BB76" s="138"/>
      <c r="BC76" s="138"/>
      <c r="BD76" s="138"/>
      <c r="BE76" s="346" t="str">
        <f t="shared" si="56"/>
        <v/>
      </c>
      <c r="BF76" s="346" t="str">
        <f t="shared" si="57"/>
        <v/>
      </c>
      <c r="BG76" s="346" t="str">
        <f t="shared" ref="BG76:BG96" si="64">IF(ISNUMBER(BE77),BF76/BE76,"")</f>
        <v/>
      </c>
      <c r="BH76" s="138"/>
      <c r="BI76" s="138"/>
      <c r="BJ76" s="138"/>
      <c r="BK76" s="138"/>
      <c r="BL76" s="138"/>
      <c r="BM76" s="138"/>
      <c r="BN76" s="138"/>
      <c r="BO76" s="138"/>
      <c r="BP76" s="346" t="str">
        <f t="shared" si="58"/>
        <v/>
      </c>
      <c r="BQ76" s="346" t="str">
        <f t="shared" si="59"/>
        <v/>
      </c>
      <c r="BR76" s="346" t="str">
        <f t="shared" ref="BR76:BR96" si="65">IF(ISNUMBER(BP77),BQ76/BP76,"")</f>
        <v/>
      </c>
      <c r="BS76" s="345" t="str">
        <f t="shared" si="60"/>
        <v/>
      </c>
      <c r="BT76" s="345" t="str">
        <f t="shared" si="61"/>
        <v/>
      </c>
      <c r="BU76" s="138"/>
      <c r="BV76" s="138"/>
      <c r="BW76" s="138"/>
      <c r="BX76" s="138"/>
      <c r="BY76" s="138"/>
      <c r="BZ76" s="138"/>
      <c r="CA76" s="398" t="s">
        <v>2053</v>
      </c>
      <c r="CB76" s="398" t="s">
        <v>2054</v>
      </c>
      <c r="CC76" s="398" t="s">
        <v>2055</v>
      </c>
      <c r="CD76" s="152" t="s">
        <v>283</v>
      </c>
      <c r="CE76" s="152"/>
      <c r="CF76" s="152"/>
      <c r="CG76" s="121"/>
      <c r="CH76" s="104" t="s">
        <v>2056</v>
      </c>
      <c r="CI76" s="104" t="s">
        <v>201</v>
      </c>
      <c r="CJ76" s="104" t="s">
        <v>2046</v>
      </c>
      <c r="CK76" s="104" t="s">
        <v>800</v>
      </c>
      <c r="CL76" s="489" t="s">
        <v>2083</v>
      </c>
      <c r="CM76" s="105" t="s">
        <v>1772</v>
      </c>
      <c r="CN76" s="104" t="s">
        <v>1775</v>
      </c>
      <c r="CO76" s="133"/>
      <c r="CP76" s="134"/>
      <c r="CQ76" s="136"/>
      <c r="CR76" s="136"/>
      <c r="CS76" s="136"/>
      <c r="CT76" s="101"/>
      <c r="CU76" s="103"/>
      <c r="CV76" s="554"/>
      <c r="CW76" s="104"/>
      <c r="CX76" s="47"/>
      <c r="CY76" s="104"/>
      <c r="CZ76" s="47"/>
      <c r="DA76" s="105"/>
      <c r="DB76" s="47"/>
      <c r="DC76" s="54"/>
      <c r="DD76" s="54"/>
      <c r="DE76" s="54"/>
      <c r="DF76" s="54"/>
      <c r="DG76" s="138"/>
      <c r="DH76" s="54"/>
      <c r="DI76" s="54"/>
      <c r="DJ76" s="47"/>
      <c r="DK76" s="47"/>
      <c r="DL76" s="47"/>
      <c r="DM76" s="47"/>
      <c r="DN76" s="47"/>
      <c r="DO76" s="105"/>
      <c r="DP76" s="47"/>
    </row>
    <row r="77" spans="1:120" ht="274.5" customHeight="1">
      <c r="A77" s="420">
        <v>49</v>
      </c>
      <c r="B77" s="88" t="str">
        <f>IFERROR(VLOOKUP($A77,Riesgos!$A$7:$H$107,2,FALSE),"")</f>
        <v>Gestión Contractual</v>
      </c>
      <c r="C77" s="181"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3" t="str">
        <f>IF(F77&lt;=0,"",IF(F77&lt;='Listas y tablas'!$B$3,"Muy Baja",IF(F77&lt;='Listas y tablas'!$B$4,"Baja",IF(F77&lt;='Listas y tablas'!$B$5,"Media",IF(F77&lt;='Listas y tablas'!$B$6,"Alta","Muy Alta")))))</f>
        <v>Muy Alta</v>
      </c>
      <c r="H77" s="154">
        <f>IF(G77="","",IF(G77="Muy Baja",'Listas y tablas'!$C$3,IF(G77="Baja",'Listas y tablas'!$C$4,IF(G77="Media",'Listas y tablas'!$C$5,IF(G77="Alta",'Listas y tablas'!$C$6,IF(G77="Muy Alta",'Listas y tablas'!$C$7,))))))</f>
        <v>1</v>
      </c>
      <c r="I77" s="422" t="s">
        <v>332</v>
      </c>
      <c r="J77" s="154" t="str">
        <f ca="1">IF(NOT(ISERROR(MATCH(I77,'Tabla Impacto'!$B$221:$B$223,0))),'Tabla Impacto'!$F$223&amp;"Por favor no seleccionar los criterios de impacto(Afectación Económica o presupuestal y Pérdida Reputacional)",I77)</f>
        <v xml:space="preserve">     Entre 50 y 100 SMLMV </v>
      </c>
      <c r="K77" s="153"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4">
        <f ca="1">IF(K77="","",IF(K77="Leve",'Listas y tablas'!$F$3,IF(K77="Menor",'Listas y tablas'!$F$4,IF(K77="Moderado",'Listas y tablas'!$F$5,IF(K77="Mayor",'Listas y tablas'!$F$6,IF(K77="Catastrófico",'Listas y tablas'!$F$7,))))))</f>
        <v>0.6</v>
      </c>
      <c r="M77" s="155" t="str">
        <f t="shared" ca="1" si="47"/>
        <v>Alto</v>
      </c>
      <c r="N77" s="155" t="str">
        <f t="shared" si="48"/>
        <v>G</v>
      </c>
      <c r="O77" s="156">
        <f t="shared" si="62"/>
        <v>70</v>
      </c>
      <c r="P77" s="156" t="str">
        <f t="shared" si="49"/>
        <v>G70</v>
      </c>
      <c r="Q77" s="182" t="s">
        <v>669</v>
      </c>
      <c r="R77" s="156" t="str">
        <f t="shared" si="50"/>
        <v>Probabilidad</v>
      </c>
      <c r="S77" s="394" t="s">
        <v>187</v>
      </c>
      <c r="T77" s="394" t="s">
        <v>188</v>
      </c>
      <c r="U77" s="95" t="str">
        <f t="shared" si="51"/>
        <v>40%</v>
      </c>
      <c r="V77" s="402" t="s">
        <v>242</v>
      </c>
      <c r="W77" s="402" t="s">
        <v>227</v>
      </c>
      <c r="X77" s="402" t="s">
        <v>191</v>
      </c>
      <c r="Y77" s="159">
        <f t="shared" si="45"/>
        <v>0.6</v>
      </c>
      <c r="Z77" s="160" t="str">
        <f>IFERROR(IF(Y77="","",IF(Y77&lt;='Listas y tablas'!$L$3,"Muy Baja",IF(Y77&lt;='Listas y tablas'!$L$4,"Baja",IF(Y77&lt;='Listas y tablas'!$L$5,"Media",IF(Y77&lt;='Listas y tablas'!$L$6,"Alta","Muy Alta"))))),"")</f>
        <v>Media</v>
      </c>
      <c r="AA77" s="158">
        <f t="shared" si="52"/>
        <v>0.6</v>
      </c>
      <c r="AB77" s="160" t="str">
        <f ca="1">IFERROR(IF(AC77="","",IF(AC77&lt;='Listas y tablas'!$O$3,"Leve",IF(AC77&lt;='Listas y tablas'!$O$4,"Menor",IF(AC77&lt;='Listas y tablas'!$O$5,"Moderado",IF(AC77&lt;='Listas y tablas'!$O$6,"Mayor","Catastrófico"))))),"")</f>
        <v>Moderado</v>
      </c>
      <c r="AC77" s="158">
        <f t="shared" ca="1" si="46"/>
        <v>0.6</v>
      </c>
      <c r="AD77" s="161" t="str">
        <f t="shared" ca="1" si="53"/>
        <v>Moderado</v>
      </c>
      <c r="AE77" s="388" t="s">
        <v>217</v>
      </c>
      <c r="AF77" s="398" t="s">
        <v>670</v>
      </c>
      <c r="AG77" s="398"/>
      <c r="AH77" s="447"/>
      <c r="AI77" s="399"/>
      <c r="AJ77" s="446"/>
      <c r="AK77" s="446"/>
      <c r="AL77" s="115"/>
      <c r="AM77" s="115"/>
      <c r="AN77" s="115"/>
      <c r="AO77" s="115"/>
      <c r="AP77" s="115"/>
      <c r="AQ77" s="115"/>
      <c r="AR77" s="115"/>
      <c r="AS77" s="115"/>
      <c r="AT77" s="346" t="str">
        <f t="shared" si="54"/>
        <v/>
      </c>
      <c r="AU77" s="346" t="str">
        <f t="shared" si="55"/>
        <v/>
      </c>
      <c r="AV77" s="346" t="str">
        <f t="shared" si="63"/>
        <v/>
      </c>
      <c r="AW77" s="115"/>
      <c r="AX77" s="115"/>
      <c r="AY77" s="115"/>
      <c r="AZ77" s="115"/>
      <c r="BA77" s="115"/>
      <c r="BB77" s="115"/>
      <c r="BC77" s="115"/>
      <c r="BD77" s="115"/>
      <c r="BE77" s="346" t="str">
        <f t="shared" si="56"/>
        <v/>
      </c>
      <c r="BF77" s="346" t="str">
        <f t="shared" si="57"/>
        <v/>
      </c>
      <c r="BG77" s="346" t="str">
        <f t="shared" si="64"/>
        <v/>
      </c>
      <c r="BH77" s="115"/>
      <c r="BI77" s="115"/>
      <c r="BJ77" s="115"/>
      <c r="BK77" s="115"/>
      <c r="BL77" s="115"/>
      <c r="BM77" s="115"/>
      <c r="BN77" s="115"/>
      <c r="BO77" s="115"/>
      <c r="BP77" s="346" t="str">
        <f t="shared" si="58"/>
        <v/>
      </c>
      <c r="BQ77" s="346" t="str">
        <f t="shared" si="59"/>
        <v/>
      </c>
      <c r="BR77" s="346" t="str">
        <f t="shared" si="65"/>
        <v/>
      </c>
      <c r="BS77" s="345" t="str">
        <f t="shared" si="60"/>
        <v/>
      </c>
      <c r="BT77" s="345" t="str">
        <f t="shared" si="61"/>
        <v/>
      </c>
      <c r="BU77" s="54"/>
      <c r="BV77" s="54"/>
      <c r="BW77" s="54"/>
      <c r="BX77" s="54"/>
      <c r="BY77" s="54"/>
      <c r="BZ77" s="54"/>
      <c r="CA77" s="504" t="s">
        <v>2057</v>
      </c>
      <c r="CB77" s="504" t="s">
        <v>2058</v>
      </c>
      <c r="CC77" s="152" t="s">
        <v>283</v>
      </c>
      <c r="CD77" s="152" t="s">
        <v>283</v>
      </c>
      <c r="CE77" s="152"/>
      <c r="CF77" s="152"/>
      <c r="CG77" s="121"/>
      <c r="CH77" s="104" t="s">
        <v>2059</v>
      </c>
      <c r="CI77" s="104" t="s">
        <v>201</v>
      </c>
      <c r="CJ77" s="104" t="s">
        <v>2046</v>
      </c>
      <c r="CK77" s="104" t="s">
        <v>285</v>
      </c>
      <c r="CL77" s="489" t="s">
        <v>2150</v>
      </c>
      <c r="CM77" s="105" t="s">
        <v>1772</v>
      </c>
      <c r="CN77" s="196" t="s">
        <v>1773</v>
      </c>
      <c r="CO77" s="133"/>
      <c r="CP77" s="137"/>
      <c r="CQ77" s="135"/>
      <c r="CR77" s="135"/>
      <c r="CS77" s="136"/>
      <c r="CT77" s="101"/>
      <c r="CU77" s="103"/>
      <c r="CV77" s="104"/>
      <c r="CW77" s="104"/>
      <c r="CX77" s="107"/>
      <c r="CY77" s="104"/>
      <c r="CZ77" s="47"/>
      <c r="DA77" s="105"/>
      <c r="DB77" s="47"/>
      <c r="DC77" s="54"/>
      <c r="DD77" s="54"/>
      <c r="DE77" s="54"/>
      <c r="DF77" s="54"/>
      <c r="DG77" s="138"/>
      <c r="DH77" s="54"/>
      <c r="DI77" s="54"/>
      <c r="DJ77" s="47"/>
      <c r="DK77" s="47"/>
      <c r="DL77" s="47"/>
      <c r="DM77" s="47"/>
      <c r="DN77" s="47"/>
      <c r="DO77" s="105"/>
      <c r="DP77" s="47"/>
    </row>
    <row r="78" spans="1:120" ht="276" customHeight="1">
      <c r="A78" s="420">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3" t="str">
        <f>IF(F78&lt;=0,"",IF(F78&lt;='Listas y tablas'!$B$3,"Muy Baja",IF(F78&lt;='Listas y tablas'!$B$4,"Baja",IF(F78&lt;='Listas y tablas'!$B$5,"Media",IF(F78&lt;='Listas y tablas'!$B$6,"Alta","Muy Alta")))))</f>
        <v>Muy Alta</v>
      </c>
      <c r="H78" s="154">
        <f>IF(G78="","",IF(G78="Muy Baja",'Listas y tablas'!$C$3,IF(G78="Baja",'Listas y tablas'!$C$4,IF(G78="Media",'Listas y tablas'!$C$5,IF(G78="Alta",'Listas y tablas'!$C$6,IF(G78="Muy Alta",'Listas y tablas'!$C$7,))))))</f>
        <v>1</v>
      </c>
      <c r="I78" s="422" t="s">
        <v>332</v>
      </c>
      <c r="J78" s="154" t="str">
        <f ca="1">IF(NOT(ISERROR(MATCH(I78,'Tabla Impacto'!$B$221:$B$223,0))),'Tabla Impacto'!$F$223&amp;"Por favor no seleccionar los criterios de impacto(Afectación Económica o presupuestal y Pérdida Reputacional)",I78)</f>
        <v xml:space="preserve">     Entre 50 y 100 SMLMV </v>
      </c>
      <c r="K78" s="153"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4">
        <f ca="1">IF(K78="","",IF(K78="Leve",'Listas y tablas'!$F$3,IF(K78="Menor",'Listas y tablas'!$F$4,IF(K78="Moderado",'Listas y tablas'!$F$5,IF(K78="Mayor",'Listas y tablas'!$F$6,IF(K78="Catastrófico",'Listas y tablas'!$F$7,))))))</f>
        <v>0.6</v>
      </c>
      <c r="M78" s="155" t="str">
        <f t="shared" ca="1" si="47"/>
        <v>Alto</v>
      </c>
      <c r="N78" s="155" t="str">
        <f t="shared" si="48"/>
        <v>G</v>
      </c>
      <c r="O78" s="156">
        <f t="shared" si="62"/>
        <v>71</v>
      </c>
      <c r="P78" s="156" t="str">
        <f t="shared" si="49"/>
        <v>G71</v>
      </c>
      <c r="Q78" s="182" t="s">
        <v>680</v>
      </c>
      <c r="R78" s="156" t="str">
        <f t="shared" si="50"/>
        <v>Probabilidad</v>
      </c>
      <c r="S78" s="394" t="s">
        <v>233</v>
      </c>
      <c r="T78" s="394" t="s">
        <v>188</v>
      </c>
      <c r="U78" s="95" t="str">
        <f t="shared" si="51"/>
        <v>30%</v>
      </c>
      <c r="V78" s="402" t="s">
        <v>242</v>
      </c>
      <c r="W78" s="402" t="s">
        <v>227</v>
      </c>
      <c r="X78" s="402" t="s">
        <v>191</v>
      </c>
      <c r="Y78" s="159">
        <f t="shared" si="45"/>
        <v>0.42</v>
      </c>
      <c r="Z78" s="160" t="str">
        <f>IFERROR(IF(Y78="","",IF(Y78&lt;='Listas y tablas'!$L$3,"Muy Baja",IF(Y78&lt;='Listas y tablas'!$L$4,"Baja",IF(Y78&lt;='Listas y tablas'!$L$5,"Media",IF(Y78&lt;='Listas y tablas'!$L$6,"Alta","Muy Alta"))))),"")</f>
        <v>Media</v>
      </c>
      <c r="AA78" s="158">
        <f t="shared" si="52"/>
        <v>0.42</v>
      </c>
      <c r="AB78" s="160" t="str">
        <f ca="1">IFERROR(IF(AC78="","",IF(AC78&lt;='Listas y tablas'!$O$3,"Leve",IF(AC78&lt;='Listas y tablas'!$O$4,"Menor",IF(AC78&lt;='Listas y tablas'!$O$5,"Moderado",IF(AC78&lt;='Listas y tablas'!$O$6,"Mayor","Catastrófico"))))),"")</f>
        <v>Moderado</v>
      </c>
      <c r="AC78" s="158">
        <f t="shared" ca="1" si="46"/>
        <v>0.6</v>
      </c>
      <c r="AD78" s="161" t="str">
        <f t="shared" ca="1" si="53"/>
        <v>Moderado</v>
      </c>
      <c r="AE78" s="388" t="s">
        <v>217</v>
      </c>
      <c r="AF78" s="398" t="s">
        <v>681</v>
      </c>
      <c r="AG78" s="447"/>
      <c r="AH78" s="447"/>
      <c r="AI78" s="447"/>
      <c r="AJ78" s="447"/>
      <c r="AK78" s="447"/>
      <c r="AL78" s="138"/>
      <c r="AM78" s="138"/>
      <c r="AN78" s="138"/>
      <c r="AO78" s="138"/>
      <c r="AP78" s="138"/>
      <c r="AQ78" s="138"/>
      <c r="AR78" s="138"/>
      <c r="AS78" s="138"/>
      <c r="AT78" s="346" t="str">
        <f t="shared" si="54"/>
        <v/>
      </c>
      <c r="AU78" s="346" t="str">
        <f t="shared" si="55"/>
        <v/>
      </c>
      <c r="AV78" s="346" t="str">
        <f t="shared" si="63"/>
        <v/>
      </c>
      <c r="AW78" s="138"/>
      <c r="AX78" s="138"/>
      <c r="AY78" s="138"/>
      <c r="AZ78" s="138"/>
      <c r="BA78" s="138"/>
      <c r="BB78" s="138"/>
      <c r="BC78" s="138"/>
      <c r="BD78" s="138"/>
      <c r="BE78" s="346" t="str">
        <f t="shared" si="56"/>
        <v/>
      </c>
      <c r="BF78" s="346" t="str">
        <f t="shared" si="57"/>
        <v/>
      </c>
      <c r="BG78" s="346" t="str">
        <f t="shared" si="64"/>
        <v/>
      </c>
      <c r="BH78" s="138"/>
      <c r="BI78" s="138"/>
      <c r="BJ78" s="138"/>
      <c r="BK78" s="138"/>
      <c r="BL78" s="138"/>
      <c r="BM78" s="138"/>
      <c r="BN78" s="138"/>
      <c r="BO78" s="138"/>
      <c r="BP78" s="346" t="str">
        <f t="shared" si="58"/>
        <v/>
      </c>
      <c r="BQ78" s="346" t="str">
        <f t="shared" si="59"/>
        <v/>
      </c>
      <c r="BR78" s="346" t="str">
        <f t="shared" si="65"/>
        <v/>
      </c>
      <c r="BS78" s="345" t="str">
        <f t="shared" si="60"/>
        <v/>
      </c>
      <c r="BT78" s="345" t="str">
        <f t="shared" si="61"/>
        <v/>
      </c>
      <c r="BU78" s="54"/>
      <c r="BV78" s="54"/>
      <c r="BW78" s="54"/>
      <c r="BX78" s="54"/>
      <c r="BY78" s="54"/>
      <c r="BZ78" s="54"/>
      <c r="CA78" s="504" t="s">
        <v>2060</v>
      </c>
      <c r="CB78" s="133" t="s">
        <v>2061</v>
      </c>
      <c r="CC78" s="152"/>
      <c r="CD78" s="152"/>
      <c r="CE78" s="112"/>
      <c r="CF78" s="152"/>
      <c r="CG78" s="121"/>
      <c r="CH78" s="104" t="s">
        <v>2059</v>
      </c>
      <c r="CI78" s="104" t="s">
        <v>201</v>
      </c>
      <c r="CJ78" s="104" t="s">
        <v>2062</v>
      </c>
      <c r="CK78" s="104" t="s">
        <v>800</v>
      </c>
      <c r="CL78" s="489" t="s">
        <v>2150</v>
      </c>
      <c r="CM78" s="105" t="s">
        <v>1772</v>
      </c>
      <c r="CN78" s="196" t="s">
        <v>1773</v>
      </c>
      <c r="CO78" s="133"/>
      <c r="CP78" s="133"/>
      <c r="CQ78" s="135"/>
      <c r="CR78" s="135"/>
      <c r="CS78" s="136"/>
      <c r="CT78" s="101"/>
      <c r="CU78" s="103"/>
      <c r="CV78" s="104"/>
      <c r="CW78" s="104"/>
      <c r="CX78" s="47"/>
      <c r="CY78" s="104"/>
      <c r="CZ78" s="47"/>
      <c r="DA78" s="105"/>
      <c r="DB78" s="47"/>
      <c r="DC78" s="54"/>
      <c r="DD78" s="54"/>
      <c r="DE78" s="54"/>
      <c r="DF78" s="54"/>
      <c r="DG78" s="138"/>
      <c r="DH78" s="54"/>
      <c r="DI78" s="54"/>
      <c r="DJ78" s="47"/>
      <c r="DK78" s="47"/>
      <c r="DL78" s="47"/>
      <c r="DM78" s="47"/>
      <c r="DN78" s="47"/>
      <c r="DO78" s="105"/>
      <c r="DP78" s="47"/>
    </row>
    <row r="79" spans="1:120" ht="246" customHeight="1">
      <c r="A79" s="138">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3" t="str">
        <f>IF(F79&lt;=0,"",IF(F79&lt;='Listas y tablas'!$B$3,"Muy Baja",IF(F79&lt;='Listas y tablas'!$B$4,"Baja",IF(F79&lt;='Listas y tablas'!$B$5,"Media",IF(F79&lt;='Listas y tablas'!$B$6,"Alta","Muy Alta")))))</f>
        <v>Media</v>
      </c>
      <c r="H79" s="154">
        <f>IF(G79="","",IF(G79="Muy Baja",'Listas y tablas'!$C$3,IF(G79="Baja",'Listas y tablas'!$C$4,IF(G79="Media",'Listas y tablas'!$C$5,IF(G79="Alta",'Listas y tablas'!$C$6,IF(G79="Muy Alta",'Listas y tablas'!$C$7,))))))</f>
        <v>0.6</v>
      </c>
      <c r="I79" s="422" t="s">
        <v>332</v>
      </c>
      <c r="J79" s="154" t="str">
        <f ca="1">IF(NOT(ISERROR(MATCH(I79,'Tabla Impacto'!$B$221:$B$223,0))),'Tabla Impacto'!$F$223&amp;"Por favor no seleccionar los criterios de impacto(Afectación Económica o presupuestal y Pérdida Reputacional)",I79)</f>
        <v xml:space="preserve">     Entre 50 y 100 SMLMV </v>
      </c>
      <c r="K79" s="153"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4">
        <f ca="1">IF(K79="","",IF(K79="Leve",'Listas y tablas'!$F$3,IF(K79="Menor",'Listas y tablas'!$F$4,IF(K79="Moderado",'Listas y tablas'!$F$5,IF(K79="Mayor",'Listas y tablas'!$F$6,IF(K79="Catastrófico",'Listas y tablas'!$F$7,))))))</f>
        <v>0.6</v>
      </c>
      <c r="M79" s="155" t="str">
        <f t="shared" ca="1" si="47"/>
        <v>Moderado</v>
      </c>
      <c r="N79" s="155" t="str">
        <f t="shared" si="48"/>
        <v>G</v>
      </c>
      <c r="O79" s="156">
        <f t="shared" si="62"/>
        <v>72</v>
      </c>
      <c r="P79" s="156" t="str">
        <f t="shared" si="49"/>
        <v>G72</v>
      </c>
      <c r="Q79" s="182" t="s">
        <v>684</v>
      </c>
      <c r="R79" s="156" t="str">
        <f t="shared" si="50"/>
        <v>Probabilidad</v>
      </c>
      <c r="S79" s="394" t="s">
        <v>187</v>
      </c>
      <c r="T79" s="394" t="s">
        <v>188</v>
      </c>
      <c r="U79" s="95" t="str">
        <f t="shared" si="51"/>
        <v>40%</v>
      </c>
      <c r="V79" s="402" t="s">
        <v>242</v>
      </c>
      <c r="W79" s="402" t="s">
        <v>227</v>
      </c>
      <c r="X79" s="402" t="s">
        <v>191</v>
      </c>
      <c r="Y79" s="159">
        <f t="shared" si="45"/>
        <v>0.36</v>
      </c>
      <c r="Z79" s="160" t="str">
        <f>IFERROR(IF(Y79="","",IF(Y79&lt;='Listas y tablas'!$L$3,"Muy Baja",IF(Y79&lt;='Listas y tablas'!$L$4,"Baja",IF(Y79&lt;='Listas y tablas'!$L$5,"Media",IF(Y79&lt;='Listas y tablas'!$L$6,"Alta","Muy Alta"))))),"")</f>
        <v>Baja</v>
      </c>
      <c r="AA79" s="158">
        <f t="shared" si="52"/>
        <v>0.36</v>
      </c>
      <c r="AB79" s="160" t="str">
        <f ca="1">IFERROR(IF(AC79="","",IF(AC79&lt;='Listas y tablas'!$O$3,"Leve",IF(AC79&lt;='Listas y tablas'!$O$4,"Menor",IF(AC79&lt;='Listas y tablas'!$O$5,"Moderado",IF(AC79&lt;='Listas y tablas'!$O$6,"Mayor","Catastrófico"))))),"")</f>
        <v>Moderado</v>
      </c>
      <c r="AC79" s="158">
        <f t="shared" ca="1" si="46"/>
        <v>0.6</v>
      </c>
      <c r="AD79" s="161" t="str">
        <f t="shared" ca="1" si="53"/>
        <v>Moderado</v>
      </c>
      <c r="AE79" s="388" t="s">
        <v>217</v>
      </c>
      <c r="AF79" s="398" t="s">
        <v>685</v>
      </c>
      <c r="AG79" s="398" t="s">
        <v>1580</v>
      </c>
      <c r="AH79" s="398" t="s">
        <v>1581</v>
      </c>
      <c r="AI79" s="399" t="s">
        <v>637</v>
      </c>
      <c r="AJ79" s="446">
        <v>44562</v>
      </c>
      <c r="AK79" s="446">
        <v>44926</v>
      </c>
      <c r="AL79" s="115"/>
      <c r="AM79" s="115"/>
      <c r="AN79" s="115"/>
      <c r="AO79" s="115"/>
      <c r="AP79" s="115"/>
      <c r="AQ79" s="115"/>
      <c r="AR79" s="115"/>
      <c r="AS79" s="115"/>
      <c r="AT79" s="346" t="str">
        <f t="shared" si="54"/>
        <v/>
      </c>
      <c r="AU79" s="346" t="str">
        <f t="shared" si="55"/>
        <v/>
      </c>
      <c r="AV79" s="346" t="str">
        <f t="shared" si="63"/>
        <v/>
      </c>
      <c r="AW79" s="115"/>
      <c r="AX79" s="115"/>
      <c r="AY79" s="115"/>
      <c r="AZ79" s="115"/>
      <c r="BA79" s="115"/>
      <c r="BB79" s="115"/>
      <c r="BC79" s="115"/>
      <c r="BD79" s="115"/>
      <c r="BE79" s="346" t="str">
        <f t="shared" si="56"/>
        <v/>
      </c>
      <c r="BF79" s="346" t="str">
        <f t="shared" si="57"/>
        <v/>
      </c>
      <c r="BG79" s="346" t="str">
        <f t="shared" si="64"/>
        <v/>
      </c>
      <c r="BH79" s="115"/>
      <c r="BI79" s="115"/>
      <c r="BJ79" s="115"/>
      <c r="BK79" s="115"/>
      <c r="BL79" s="115"/>
      <c r="BM79" s="115"/>
      <c r="BN79" s="115"/>
      <c r="BO79" s="115"/>
      <c r="BP79" s="346" t="str">
        <f t="shared" si="58"/>
        <v/>
      </c>
      <c r="BQ79" s="346" t="str">
        <f t="shared" si="59"/>
        <v/>
      </c>
      <c r="BR79" s="346" t="str">
        <f t="shared" si="65"/>
        <v/>
      </c>
      <c r="BS79" s="345" t="str">
        <f t="shared" si="60"/>
        <v/>
      </c>
      <c r="BT79" s="345" t="str">
        <f t="shared" si="61"/>
        <v/>
      </c>
      <c r="BU79" s="54"/>
      <c r="BV79" s="54"/>
      <c r="BW79" s="54"/>
      <c r="BX79" s="54"/>
      <c r="BY79" s="54"/>
      <c r="BZ79" s="54"/>
      <c r="CA79" s="504" t="s">
        <v>2063</v>
      </c>
      <c r="CB79" s="551" t="s">
        <v>2064</v>
      </c>
      <c r="CC79" s="551" t="s">
        <v>2065</v>
      </c>
      <c r="CD79" s="152"/>
      <c r="CE79" s="152"/>
      <c r="CF79" s="152"/>
      <c r="CG79" s="121"/>
      <c r="CH79" s="104" t="s">
        <v>2059</v>
      </c>
      <c r="CI79" s="104" t="s">
        <v>201</v>
      </c>
      <c r="CJ79" s="104" t="s">
        <v>2066</v>
      </c>
      <c r="CK79" s="104" t="s">
        <v>285</v>
      </c>
      <c r="CL79" s="489" t="s">
        <v>2151</v>
      </c>
      <c r="CM79" s="105" t="s">
        <v>1772</v>
      </c>
      <c r="CN79" s="104" t="s">
        <v>1775</v>
      </c>
      <c r="CO79" s="557"/>
      <c r="CP79" s="556"/>
      <c r="CQ79" s="556"/>
      <c r="CR79" s="556"/>
      <c r="CS79" s="556"/>
      <c r="CT79" s="101"/>
      <c r="CU79" s="103"/>
      <c r="CV79" s="104"/>
      <c r="CW79" s="104"/>
      <c r="CX79" s="104"/>
      <c r="CY79" s="104"/>
      <c r="CZ79" s="47"/>
      <c r="DA79" s="105"/>
      <c r="DB79" s="47"/>
      <c r="DC79" s="54"/>
      <c r="DD79" s="54"/>
      <c r="DE79" s="54"/>
      <c r="DF79" s="54"/>
      <c r="DG79" s="138"/>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3" t="str">
        <f>IF(F80&lt;=0,"",IF(F80&lt;='Listas y tablas'!$B$3,"Muy Baja",IF(F80&lt;='Listas y tablas'!$B$4,"Baja",IF(F80&lt;='Listas y tablas'!$B$5,"Media",IF(F80&lt;='Listas y tablas'!$B$6,"Alta","Muy Alta")))))</f>
        <v>Media</v>
      </c>
      <c r="H80" s="154">
        <f>IF(G80="","",IF(G80="Muy Baja",'Listas y tablas'!$C$3,IF(G80="Baja",'Listas y tablas'!$C$4,IF(G80="Media",'Listas y tablas'!$C$5,IF(G80="Alta",'Listas y tablas'!$C$6,IF(G80="Muy Alta",'Listas y tablas'!$C$7,))))))</f>
        <v>0.6</v>
      </c>
      <c r="I80" s="422" t="s">
        <v>332</v>
      </c>
      <c r="J80" s="154" t="str">
        <f ca="1">IF(NOT(ISERROR(MATCH(I80,'Tabla Impacto'!$B$221:$B$223,0))),'Tabla Impacto'!$F$223&amp;"Por favor no seleccionar los criterios de impacto(Afectación Económica o presupuestal y Pérdida Reputacional)",I80)</f>
        <v xml:space="preserve">     Entre 50 y 100 SMLMV </v>
      </c>
      <c r="K80" s="153"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4">
        <f ca="1">IF(K80="","",IF(K80="Leve",'Listas y tablas'!$F$3,IF(K80="Menor",'Listas y tablas'!$F$4,IF(K80="Moderado",'Listas y tablas'!$F$5,IF(K80="Mayor",'Listas y tablas'!$F$6,IF(K80="Catastrófico",'Listas y tablas'!$F$7,))))))</f>
        <v>0.6</v>
      </c>
      <c r="M80" s="155" t="str">
        <f t="shared" ca="1" si="47"/>
        <v>Moderado</v>
      </c>
      <c r="N80" s="155" t="str">
        <f t="shared" si="48"/>
        <v>G</v>
      </c>
      <c r="O80" s="156">
        <f t="shared" si="62"/>
        <v>73</v>
      </c>
      <c r="P80" s="156" t="str">
        <f t="shared" si="49"/>
        <v>G73</v>
      </c>
      <c r="Q80" s="182" t="s">
        <v>689</v>
      </c>
      <c r="R80" s="156" t="str">
        <f t="shared" si="50"/>
        <v>Probabilidad</v>
      </c>
      <c r="S80" s="394" t="s">
        <v>187</v>
      </c>
      <c r="T80" s="394" t="s">
        <v>188</v>
      </c>
      <c r="U80" s="95" t="str">
        <f t="shared" si="51"/>
        <v>40%</v>
      </c>
      <c r="V80" s="402" t="s">
        <v>242</v>
      </c>
      <c r="W80" s="402" t="s">
        <v>190</v>
      </c>
      <c r="X80" s="402" t="s">
        <v>191</v>
      </c>
      <c r="Y80" s="159">
        <f t="shared" si="45"/>
        <v>0.216</v>
      </c>
      <c r="Z80" s="160" t="str">
        <f>IFERROR(IF(Y80="","",IF(Y80&lt;='Listas y tablas'!$L$3,"Muy Baja",IF(Y80&lt;='Listas y tablas'!$L$4,"Baja",IF(Y80&lt;='Listas y tablas'!$L$5,"Media",IF(Y80&lt;='Listas y tablas'!$L$6,"Alta","Muy Alta"))))),"")</f>
        <v>Baja</v>
      </c>
      <c r="AA80" s="158">
        <f t="shared" si="52"/>
        <v>0.216</v>
      </c>
      <c r="AB80" s="160" t="str">
        <f ca="1">IFERROR(IF(AC80="","",IF(AC80&lt;='Listas y tablas'!$O$3,"Leve",IF(AC80&lt;='Listas y tablas'!$O$4,"Menor",IF(AC80&lt;='Listas y tablas'!$O$5,"Moderado",IF(AC80&lt;='Listas y tablas'!$O$6,"Mayor","Catastrófico"))))),"")</f>
        <v>Moderado</v>
      </c>
      <c r="AC80" s="158">
        <f t="shared" ca="1" si="46"/>
        <v>0.6</v>
      </c>
      <c r="AD80" s="161" t="str">
        <f t="shared" ca="1" si="53"/>
        <v>Moderado</v>
      </c>
      <c r="AE80" s="388" t="s">
        <v>217</v>
      </c>
      <c r="AF80" s="398" t="s">
        <v>690</v>
      </c>
      <c r="AG80" s="447"/>
      <c r="AH80" s="447"/>
      <c r="AI80" s="447"/>
      <c r="AJ80" s="447"/>
      <c r="AK80" s="447"/>
      <c r="AL80" s="115"/>
      <c r="AM80" s="115"/>
      <c r="AN80" s="115"/>
      <c r="AO80" s="115"/>
      <c r="AP80" s="115"/>
      <c r="AQ80" s="115"/>
      <c r="AR80" s="115"/>
      <c r="AS80" s="115"/>
      <c r="AT80" s="346" t="str">
        <f t="shared" si="54"/>
        <v/>
      </c>
      <c r="AU80" s="346" t="str">
        <f t="shared" si="55"/>
        <v/>
      </c>
      <c r="AV80" s="346" t="str">
        <f t="shared" si="63"/>
        <v/>
      </c>
      <c r="AW80" s="115"/>
      <c r="AX80" s="115"/>
      <c r="AY80" s="115"/>
      <c r="AZ80" s="115"/>
      <c r="BA80" s="115"/>
      <c r="BB80" s="115"/>
      <c r="BC80" s="115"/>
      <c r="BD80" s="115"/>
      <c r="BE80" s="346" t="str">
        <f t="shared" si="56"/>
        <v/>
      </c>
      <c r="BF80" s="346" t="str">
        <f t="shared" si="57"/>
        <v/>
      </c>
      <c r="BG80" s="346" t="str">
        <f t="shared" si="64"/>
        <v/>
      </c>
      <c r="BH80" s="115"/>
      <c r="BI80" s="115"/>
      <c r="BJ80" s="115"/>
      <c r="BK80" s="115"/>
      <c r="BL80" s="115"/>
      <c r="BM80" s="115"/>
      <c r="BN80" s="115"/>
      <c r="BO80" s="115"/>
      <c r="BP80" s="346" t="str">
        <f t="shared" si="58"/>
        <v/>
      </c>
      <c r="BQ80" s="346" t="str">
        <f t="shared" si="59"/>
        <v/>
      </c>
      <c r="BR80" s="346" t="str">
        <f t="shared" si="65"/>
        <v/>
      </c>
      <c r="BS80" s="345" t="str">
        <f t="shared" si="60"/>
        <v/>
      </c>
      <c r="BT80" s="345" t="str">
        <f t="shared" si="61"/>
        <v/>
      </c>
      <c r="BU80" s="53"/>
      <c r="BV80" s="54"/>
      <c r="BW80" s="118"/>
      <c r="BX80" s="54"/>
      <c r="BY80" s="54"/>
      <c r="BZ80" s="118"/>
      <c r="CA80" s="551" t="s">
        <v>2067</v>
      </c>
      <c r="CB80" s="152" t="s">
        <v>283</v>
      </c>
      <c r="CC80" s="152" t="s">
        <v>283</v>
      </c>
      <c r="CD80" s="152" t="s">
        <v>283</v>
      </c>
      <c r="CE80" s="152"/>
      <c r="CF80" s="152"/>
      <c r="CG80" s="121"/>
      <c r="CH80" s="104" t="s">
        <v>2068</v>
      </c>
      <c r="CI80" s="104" t="s">
        <v>284</v>
      </c>
      <c r="CJ80" s="104" t="s">
        <v>2046</v>
      </c>
      <c r="CK80" s="104" t="s">
        <v>285</v>
      </c>
      <c r="CL80" s="489" t="s">
        <v>2152</v>
      </c>
      <c r="CM80" s="105" t="s">
        <v>1772</v>
      </c>
      <c r="CN80" s="104" t="s">
        <v>1775</v>
      </c>
      <c r="CO80" s="152"/>
      <c r="CP80" s="152"/>
      <c r="CQ80" s="152"/>
      <c r="CR80" s="152"/>
      <c r="CS80" s="152"/>
      <c r="CT80" s="101"/>
      <c r="CU80" s="103"/>
      <c r="CV80" s="558"/>
      <c r="CW80" s="104"/>
      <c r="CX80" s="196"/>
      <c r="CY80" s="104"/>
      <c r="CZ80" s="47"/>
      <c r="DA80" s="105"/>
      <c r="DB80" s="47"/>
      <c r="DC80" s="54"/>
      <c r="DD80" s="54"/>
      <c r="DE80" s="54"/>
      <c r="DF80" s="54"/>
      <c r="DG80" s="138"/>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3" t="str">
        <f>IF(F81&lt;=0,"",IF(F81&lt;='Listas y tablas'!$B$3,"Muy Baja",IF(F81&lt;='Listas y tablas'!$B$4,"Baja",IF(F81&lt;='Listas y tablas'!$B$5,"Media",IF(F81&lt;='Listas y tablas'!$B$6,"Alta","Muy Alta")))))</f>
        <v>Muy Baja</v>
      </c>
      <c r="H81" s="154">
        <f>IF(G81="","",IF(G81="Muy Baja",'Listas y tablas'!$C$3,IF(G81="Baja",'Listas y tablas'!$C$4,IF(G81="Media",'Listas y tablas'!$C$5,IF(G81="Alta",'Listas y tablas'!$C$6,IF(G81="Muy Alta",'Listas y tablas'!$C$7,))))))</f>
        <v>0.2</v>
      </c>
      <c r="I81" s="422" t="s">
        <v>384</v>
      </c>
      <c r="J81" s="154" t="str">
        <f ca="1">IF(NOT(ISERROR(MATCH(I81,'Tabla Impacto'!$B$221:$B$223,0))),'Tabla Impacto'!$F$223&amp;"Por favor no seleccionar los criterios de impacto(Afectación Económica o presupuestal y Pérdida Reputacional)",I81)</f>
        <v xml:space="preserve">     Entre 10 y 50 SMLMV </v>
      </c>
      <c r="K81" s="153" t="str">
        <f ca="1">IF(OR(J81='Tabla Impacto'!$C$11,J81='Tabla Impacto'!$D$11),"Leve",IF(OR(J81='Tabla Impacto'!$C$12,J81='Tabla Impacto'!$D$12),"Menor",IF(OR(J81='Tabla Impacto'!$C$13,J81='Tabla Impacto'!$D$13),"Moderado",IF(OR(J81='Tabla Impacto'!$C$14,J81='Tabla Impacto'!$D$14),"Mayor",IF(OR(J81='Tabla Impacto'!$C$15,J81='Tabla Impacto'!$D$15),"Catastrófico","")))))</f>
        <v>Menor</v>
      </c>
      <c r="L81" s="154">
        <f ca="1">IF(K81="","",IF(K81="Leve",'Listas y tablas'!$F$3,IF(K81="Menor",'Listas y tablas'!$F$4,IF(K81="Moderado",'Listas y tablas'!$F$5,IF(K81="Mayor",'Listas y tablas'!$F$6,IF(K81="Catastrófico",'Listas y tablas'!$F$7,))))))</f>
        <v>0.4</v>
      </c>
      <c r="M81" s="155" t="str">
        <f t="shared" ca="1" si="47"/>
        <v>Bajo</v>
      </c>
      <c r="N81" s="155" t="str">
        <f t="shared" si="48"/>
        <v>G</v>
      </c>
      <c r="O81" s="156">
        <f t="shared" si="62"/>
        <v>74</v>
      </c>
      <c r="P81" s="156" t="str">
        <f t="shared" si="49"/>
        <v>G74</v>
      </c>
      <c r="Q81" s="182" t="s">
        <v>693</v>
      </c>
      <c r="R81" s="156" t="str">
        <f t="shared" si="50"/>
        <v>Probabilidad</v>
      </c>
      <c r="S81" s="394" t="s">
        <v>233</v>
      </c>
      <c r="T81" s="394" t="s">
        <v>188</v>
      </c>
      <c r="U81" s="95" t="str">
        <f t="shared" si="51"/>
        <v>30%</v>
      </c>
      <c r="V81" s="402" t="s">
        <v>189</v>
      </c>
      <c r="W81" s="402" t="s">
        <v>190</v>
      </c>
      <c r="X81" s="402" t="s">
        <v>191</v>
      </c>
      <c r="Y81" s="159">
        <f t="shared" si="45"/>
        <v>0.14000000000000001</v>
      </c>
      <c r="Z81" s="160" t="str">
        <f>IFERROR(IF(Y81="","",IF(Y81&lt;='Listas y tablas'!$L$3,"Muy Baja",IF(Y81&lt;='Listas y tablas'!$L$4,"Baja",IF(Y81&lt;='Listas y tablas'!$L$5,"Media",IF(Y81&lt;='Listas y tablas'!$L$6,"Alta","Muy Alta"))))),"")</f>
        <v>Muy Baja</v>
      </c>
      <c r="AA81" s="158">
        <f t="shared" si="52"/>
        <v>0.14000000000000001</v>
      </c>
      <c r="AB81" s="160" t="str">
        <f ca="1">IFERROR(IF(AC81="","",IF(AC81&lt;='Listas y tablas'!$O$3,"Leve",IF(AC81&lt;='Listas y tablas'!$O$4,"Menor",IF(AC81&lt;='Listas y tablas'!$O$5,"Moderado",IF(AC81&lt;='Listas y tablas'!$O$6,"Mayor","Catastrófico"))))),"")</f>
        <v>Menor</v>
      </c>
      <c r="AC81" s="158">
        <f t="shared" ca="1" si="46"/>
        <v>0.4</v>
      </c>
      <c r="AD81" s="161" t="str">
        <f t="shared" ca="1" si="53"/>
        <v>Bajo</v>
      </c>
      <c r="AE81" s="388" t="s">
        <v>217</v>
      </c>
      <c r="AF81" s="398" t="s">
        <v>694</v>
      </c>
      <c r="AG81" s="398" t="s">
        <v>695</v>
      </c>
      <c r="AH81" s="398" t="s">
        <v>1582</v>
      </c>
      <c r="AI81" s="399" t="s">
        <v>637</v>
      </c>
      <c r="AJ81" s="446">
        <v>44562</v>
      </c>
      <c r="AK81" s="446">
        <v>44926</v>
      </c>
      <c r="AL81" s="115"/>
      <c r="AM81" s="115"/>
      <c r="AN81" s="115"/>
      <c r="AO81" s="115"/>
      <c r="AP81" s="115"/>
      <c r="AQ81" s="115"/>
      <c r="AR81" s="115"/>
      <c r="AS81" s="115"/>
      <c r="AT81" s="346" t="str">
        <f t="shared" si="54"/>
        <v/>
      </c>
      <c r="AU81" s="346" t="str">
        <f t="shared" si="55"/>
        <v/>
      </c>
      <c r="AV81" s="346" t="str">
        <f t="shared" si="63"/>
        <v/>
      </c>
      <c r="AW81" s="115"/>
      <c r="AX81" s="115"/>
      <c r="AY81" s="115"/>
      <c r="AZ81" s="115"/>
      <c r="BA81" s="115"/>
      <c r="BB81" s="115"/>
      <c r="BC81" s="115"/>
      <c r="BD81" s="115"/>
      <c r="BE81" s="346" t="str">
        <f t="shared" si="56"/>
        <v/>
      </c>
      <c r="BF81" s="346" t="str">
        <f t="shared" si="57"/>
        <v/>
      </c>
      <c r="BG81" s="346" t="str">
        <f t="shared" si="64"/>
        <v/>
      </c>
      <c r="BH81" s="115"/>
      <c r="BI81" s="115"/>
      <c r="BJ81" s="115"/>
      <c r="BK81" s="115"/>
      <c r="BL81" s="115"/>
      <c r="BM81" s="115"/>
      <c r="BN81" s="115"/>
      <c r="BO81" s="115"/>
      <c r="BP81" s="346" t="str">
        <f t="shared" si="58"/>
        <v/>
      </c>
      <c r="BQ81" s="346" t="str">
        <f t="shared" si="59"/>
        <v/>
      </c>
      <c r="BR81" s="346" t="str">
        <f t="shared" si="65"/>
        <v/>
      </c>
      <c r="BS81" s="345" t="str">
        <f t="shared" si="60"/>
        <v/>
      </c>
      <c r="BT81" s="345" t="str">
        <f t="shared" si="61"/>
        <v/>
      </c>
      <c r="BU81" s="138"/>
      <c r="BV81" s="54"/>
      <c r="BW81" s="51"/>
      <c r="BX81" s="54"/>
      <c r="BY81" s="54"/>
      <c r="BZ81" s="51"/>
      <c r="CA81" s="152" t="s">
        <v>2069</v>
      </c>
      <c r="CB81" s="152" t="s">
        <v>283</v>
      </c>
      <c r="CC81" s="152" t="s">
        <v>2070</v>
      </c>
      <c r="CD81" s="152" t="s">
        <v>283</v>
      </c>
      <c r="CE81" s="152"/>
      <c r="CF81" s="152"/>
      <c r="CG81" s="121"/>
      <c r="CH81" s="104" t="s">
        <v>2068</v>
      </c>
      <c r="CI81" s="104" t="s">
        <v>284</v>
      </c>
      <c r="CJ81" s="104" t="s">
        <v>2066</v>
      </c>
      <c r="CK81" s="104" t="s">
        <v>285</v>
      </c>
      <c r="CL81" s="489" t="s">
        <v>2153</v>
      </c>
      <c r="CM81" s="105" t="s">
        <v>1772</v>
      </c>
      <c r="CN81" s="104" t="s">
        <v>1775</v>
      </c>
      <c r="CO81" s="101"/>
      <c r="CP81" s="101"/>
      <c r="CQ81" s="101"/>
      <c r="CR81" s="101"/>
      <c r="CS81" s="152"/>
      <c r="CT81" s="101"/>
      <c r="CU81" s="103"/>
      <c r="CV81" s="196"/>
      <c r="CW81" s="104"/>
      <c r="CX81" s="107"/>
      <c r="CY81" s="104"/>
      <c r="CZ81" s="47"/>
      <c r="DA81" s="105"/>
      <c r="DB81" s="47"/>
      <c r="DC81" s="54"/>
      <c r="DD81" s="54"/>
      <c r="DE81" s="54"/>
      <c r="DF81" s="54"/>
      <c r="DG81" s="138"/>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3" t="str">
        <f>IF(F82&lt;=0,"",IF(F82&lt;='Listas y tablas'!$B$3,"Muy Baja",IF(F82&lt;='Listas y tablas'!$B$4,"Baja",IF(F82&lt;='Listas y tablas'!$B$5,"Media",IF(F82&lt;='Listas y tablas'!$B$6,"Alta","Muy Alta")))))</f>
        <v>Media</v>
      </c>
      <c r="H82" s="154">
        <f>IF(G82="","",IF(G82="Muy Baja",'Listas y tablas'!$C$3,IF(G82="Baja",'Listas y tablas'!$C$4,IF(G82="Media",'Listas y tablas'!$C$5,IF(G82="Alta",'Listas y tablas'!$C$6,IF(G82="Muy Alta",'Listas y tablas'!$C$7,))))))</f>
        <v>0.6</v>
      </c>
      <c r="I82" s="422" t="s">
        <v>332</v>
      </c>
      <c r="J82" s="154" t="str">
        <f ca="1">IF(NOT(ISERROR(MATCH(I82,'Tabla Impacto'!$B$221:$B$223,0))),'Tabla Impacto'!$F$223&amp;"Por favor no seleccionar los criterios de impacto(Afectación Económica o presupuestal y Pérdida Reputacional)",I82)</f>
        <v xml:space="preserve">     Entre 50 y 100 SMLMV </v>
      </c>
      <c r="K82" s="153"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4">
        <f ca="1">IF(K82="","",IF(K82="Leve",'Listas y tablas'!$F$3,IF(K82="Menor",'Listas y tablas'!$F$4,IF(K82="Moderado",'Listas y tablas'!$F$5,IF(K82="Mayor",'Listas y tablas'!$F$6,IF(K82="Catastrófico",'Listas y tablas'!$F$7,))))))</f>
        <v>0.6</v>
      </c>
      <c r="M82" s="155" t="str">
        <f t="shared" ca="1" si="47"/>
        <v>Moderado</v>
      </c>
      <c r="N82" s="155" t="str">
        <f t="shared" si="48"/>
        <v>G</v>
      </c>
      <c r="O82" s="156">
        <f t="shared" si="62"/>
        <v>75</v>
      </c>
      <c r="P82" s="156" t="str">
        <f t="shared" si="49"/>
        <v>G75</v>
      </c>
      <c r="Q82" s="182" t="s">
        <v>1574</v>
      </c>
      <c r="R82" s="156" t="str">
        <f t="shared" si="50"/>
        <v>Probabilidad</v>
      </c>
      <c r="S82" s="394" t="s">
        <v>187</v>
      </c>
      <c r="T82" s="394" t="s">
        <v>188</v>
      </c>
      <c r="U82" s="95" t="str">
        <f t="shared" si="51"/>
        <v>40%</v>
      </c>
      <c r="V82" s="402" t="s">
        <v>189</v>
      </c>
      <c r="W82" s="402" t="s">
        <v>190</v>
      </c>
      <c r="X82" s="402" t="s">
        <v>191</v>
      </c>
      <c r="Y82" s="159">
        <f t="shared" si="45"/>
        <v>0.36</v>
      </c>
      <c r="Z82" s="160" t="str">
        <f>IFERROR(IF(Y82="","",IF(Y82&lt;='Listas y tablas'!$L$3,"Muy Baja",IF(Y82&lt;='Listas y tablas'!$L$4,"Baja",IF(Y82&lt;='Listas y tablas'!$L$5,"Media",IF(Y82&lt;='Listas y tablas'!$L$6,"Alta","Muy Alta"))))),"")</f>
        <v>Baja</v>
      </c>
      <c r="AA82" s="158">
        <f t="shared" si="52"/>
        <v>0.36</v>
      </c>
      <c r="AB82" s="160" t="str">
        <f ca="1">IFERROR(IF(AC82="","",IF(AC82&lt;='Listas y tablas'!$O$3,"Leve",IF(AC82&lt;='Listas y tablas'!$O$4,"Menor",IF(AC82&lt;='Listas y tablas'!$O$5,"Moderado",IF(AC82&lt;='Listas y tablas'!$O$6,"Mayor","Catastrófico"))))),"")</f>
        <v>Moderado</v>
      </c>
      <c r="AC82" s="158">
        <f t="shared" ca="1" si="46"/>
        <v>0.6</v>
      </c>
      <c r="AD82" s="161" t="str">
        <f t="shared" ca="1" si="53"/>
        <v>Moderado</v>
      </c>
      <c r="AE82" s="388" t="s">
        <v>192</v>
      </c>
      <c r="AF82" s="398" t="s">
        <v>1583</v>
      </c>
      <c r="AG82" s="398" t="s">
        <v>1584</v>
      </c>
      <c r="AH82" s="398" t="s">
        <v>1585</v>
      </c>
      <c r="AI82" s="448" t="s">
        <v>1586</v>
      </c>
      <c r="AJ82" s="446">
        <v>44501</v>
      </c>
      <c r="AK82" s="449">
        <v>44561</v>
      </c>
      <c r="AL82" s="115"/>
      <c r="AM82" s="115"/>
      <c r="AN82" s="115"/>
      <c r="AO82" s="115"/>
      <c r="AP82" s="115"/>
      <c r="AQ82" s="115"/>
      <c r="AR82" s="115"/>
      <c r="AS82" s="115"/>
      <c r="AT82" s="346" t="str">
        <f t="shared" si="54"/>
        <v/>
      </c>
      <c r="AU82" s="346" t="str">
        <f t="shared" si="55"/>
        <v/>
      </c>
      <c r="AV82" s="346" t="str">
        <f t="shared" si="63"/>
        <v/>
      </c>
      <c r="AW82" s="115"/>
      <c r="AX82" s="115"/>
      <c r="AY82" s="115"/>
      <c r="AZ82" s="115"/>
      <c r="BA82" s="115"/>
      <c r="BB82" s="115"/>
      <c r="BC82" s="115"/>
      <c r="BD82" s="115"/>
      <c r="BE82" s="346" t="str">
        <f t="shared" si="56"/>
        <v/>
      </c>
      <c r="BF82" s="346" t="str">
        <f t="shared" si="57"/>
        <v/>
      </c>
      <c r="BG82" s="346" t="str">
        <f t="shared" si="64"/>
        <v/>
      </c>
      <c r="BH82" s="115"/>
      <c r="BI82" s="115"/>
      <c r="BJ82" s="115"/>
      <c r="BK82" s="115"/>
      <c r="BL82" s="115"/>
      <c r="BM82" s="115"/>
      <c r="BN82" s="115"/>
      <c r="BO82" s="115"/>
      <c r="BP82" s="346" t="str">
        <f t="shared" si="58"/>
        <v/>
      </c>
      <c r="BQ82" s="346" t="str">
        <f t="shared" si="59"/>
        <v/>
      </c>
      <c r="BR82" s="346" t="str">
        <f t="shared" si="65"/>
        <v/>
      </c>
      <c r="BS82" s="345" t="str">
        <f t="shared" si="60"/>
        <v/>
      </c>
      <c r="BT82" s="345" t="str">
        <f t="shared" si="61"/>
        <v/>
      </c>
      <c r="BU82" s="54"/>
      <c r="BV82" s="54"/>
      <c r="BW82" s="51"/>
      <c r="BX82" s="54"/>
      <c r="BY82" s="54"/>
      <c r="BZ82" s="51"/>
      <c r="CA82" s="152" t="s">
        <v>2071</v>
      </c>
      <c r="CB82" s="505" t="s">
        <v>2072</v>
      </c>
      <c r="CC82" s="152" t="s">
        <v>2070</v>
      </c>
      <c r="CD82" s="152" t="s">
        <v>283</v>
      </c>
      <c r="CE82" s="121"/>
      <c r="CF82" s="152"/>
      <c r="CG82" s="121"/>
      <c r="CH82" s="104" t="s">
        <v>2068</v>
      </c>
      <c r="CI82" s="104" t="s">
        <v>284</v>
      </c>
      <c r="CJ82" s="104" t="s">
        <v>2066</v>
      </c>
      <c r="CK82" s="104" t="s">
        <v>285</v>
      </c>
      <c r="CL82" s="489" t="s">
        <v>2155</v>
      </c>
      <c r="CM82" s="105" t="s">
        <v>1772</v>
      </c>
      <c r="CN82" s="104" t="s">
        <v>1775</v>
      </c>
      <c r="CO82" s="101"/>
      <c r="CP82" s="101"/>
      <c r="CQ82" s="101"/>
      <c r="CR82" s="121"/>
      <c r="CS82" s="121"/>
      <c r="CT82" s="101"/>
      <c r="CU82" s="103"/>
      <c r="CV82" s="107"/>
      <c r="CW82" s="104"/>
      <c r="CX82" s="107"/>
      <c r="CY82" s="104"/>
      <c r="CZ82" s="47"/>
      <c r="DA82" s="105"/>
      <c r="DB82" s="47"/>
      <c r="DC82" s="54"/>
      <c r="DD82" s="54"/>
      <c r="DE82" s="54"/>
      <c r="DF82" s="54"/>
      <c r="DG82" s="138"/>
      <c r="DH82" s="54"/>
      <c r="DI82" s="54"/>
      <c r="DJ82" s="47"/>
      <c r="DK82" s="47"/>
      <c r="DL82" s="47"/>
      <c r="DM82" s="47"/>
      <c r="DN82" s="47"/>
      <c r="DO82" s="105"/>
      <c r="DP82" s="47"/>
    </row>
    <row r="83" spans="1:120" ht="204" customHeight="1">
      <c r="A83" s="54">
        <v>53</v>
      </c>
      <c r="B83" s="181"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3" t="str">
        <f>IF(F83&lt;=0,"",IF(F83&lt;='Listas y tablas'!$B$3,"Muy Baja",IF(F83&lt;='Listas y tablas'!$B$4,"Baja",IF(F83&lt;='Listas y tablas'!$B$5,"Media",IF(F83&lt;='Listas y tablas'!$B$6,"Alta","Muy Alta")))))</f>
        <v>Media</v>
      </c>
      <c r="H83" s="154">
        <f>IF(G83="","",IF(G83="Muy Baja",'Listas y tablas'!$C$3,IF(G83="Baja",'Listas y tablas'!$C$4,IF(G83="Media",'Listas y tablas'!$C$5,IF(G83="Alta",'Listas y tablas'!$C$6,IF(G83="Muy Alta",'Listas y tablas'!$C$7,))))))</f>
        <v>0.6</v>
      </c>
      <c r="I83" s="422" t="s">
        <v>332</v>
      </c>
      <c r="J83" s="154" t="str">
        <f ca="1">IF(NOT(ISERROR(MATCH(I83,'Tabla Impacto'!$B$221:$B$223,0))),'Tabla Impacto'!$F$223&amp;"Por favor no seleccionar los criterios de impacto(Afectación Económica o presupuestal y Pérdida Reputacional)",I83)</f>
        <v xml:space="preserve">     Entre 50 y 100 SMLMV </v>
      </c>
      <c r="K83" s="153"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4">
        <f ca="1">IF(K83="","",IF(K83="Leve",'Listas y tablas'!$F$3,IF(K83="Menor",'Listas y tablas'!$F$4,IF(K83="Moderado",'Listas y tablas'!$F$5,IF(K83="Mayor",'Listas y tablas'!$F$6,IF(K83="Catastrófico",'Listas y tablas'!$F$7,))))))</f>
        <v>0.6</v>
      </c>
      <c r="M83" s="155" t="str">
        <f t="shared" ca="1" si="47"/>
        <v>Moderado</v>
      </c>
      <c r="N83" s="155" t="str">
        <f t="shared" si="48"/>
        <v>G</v>
      </c>
      <c r="O83" s="156">
        <f t="shared" si="62"/>
        <v>76</v>
      </c>
      <c r="P83" s="156" t="str">
        <f t="shared" si="49"/>
        <v>G76</v>
      </c>
      <c r="Q83" s="182" t="s">
        <v>1575</v>
      </c>
      <c r="R83" s="156" t="str">
        <f t="shared" si="50"/>
        <v>Probabilidad</v>
      </c>
      <c r="S83" s="394" t="s">
        <v>187</v>
      </c>
      <c r="T83" s="394" t="s">
        <v>188</v>
      </c>
      <c r="U83" s="95" t="str">
        <f t="shared" si="51"/>
        <v>40%</v>
      </c>
      <c r="V83" s="402" t="s">
        <v>189</v>
      </c>
      <c r="W83" s="402" t="s">
        <v>190</v>
      </c>
      <c r="X83" s="402" t="s">
        <v>191</v>
      </c>
      <c r="Y83" s="159">
        <f t="shared" si="45"/>
        <v>0.216</v>
      </c>
      <c r="Z83" s="160" t="str">
        <f>IFERROR(IF(Y83="","",IF(Y83&lt;='Listas y tablas'!$L$3,"Muy Baja",IF(Y83&lt;='Listas y tablas'!$L$4,"Baja",IF(Y83&lt;='Listas y tablas'!$L$5,"Media",IF(Y83&lt;='Listas y tablas'!$L$6,"Alta","Muy Alta"))))),"")</f>
        <v>Baja</v>
      </c>
      <c r="AA83" s="158">
        <f t="shared" si="52"/>
        <v>0.216</v>
      </c>
      <c r="AB83" s="160" t="str">
        <f ca="1">IFERROR(IF(AC83="","",IF(AC83&lt;='Listas y tablas'!$O$3,"Leve",IF(AC83&lt;='Listas y tablas'!$O$4,"Menor",IF(AC83&lt;='Listas y tablas'!$O$5,"Moderado",IF(AC83&lt;='Listas y tablas'!$O$6,"Mayor","Catastrófico"))))),"")</f>
        <v>Moderado</v>
      </c>
      <c r="AC83" s="158">
        <f t="shared" ca="1" si="46"/>
        <v>0.6</v>
      </c>
      <c r="AD83" s="161" t="str">
        <f t="shared" ca="1" si="53"/>
        <v>Moderado</v>
      </c>
      <c r="AE83" s="388" t="s">
        <v>217</v>
      </c>
      <c r="AF83" s="398" t="s">
        <v>1587</v>
      </c>
      <c r="AG83" s="398" t="s">
        <v>1588</v>
      </c>
      <c r="AH83" s="398" t="s">
        <v>1589</v>
      </c>
      <c r="AI83" s="448" t="s">
        <v>1590</v>
      </c>
      <c r="AJ83" s="446">
        <v>44501</v>
      </c>
      <c r="AK83" s="449">
        <v>44561</v>
      </c>
      <c r="AL83" s="115"/>
      <c r="AM83" s="115"/>
      <c r="AN83" s="115"/>
      <c r="AO83" s="115"/>
      <c r="AP83" s="115"/>
      <c r="AQ83" s="115"/>
      <c r="AR83" s="115"/>
      <c r="AS83" s="115"/>
      <c r="AT83" s="346" t="str">
        <f t="shared" si="54"/>
        <v/>
      </c>
      <c r="AU83" s="346" t="str">
        <f t="shared" si="55"/>
        <v/>
      </c>
      <c r="AV83" s="346" t="str">
        <f t="shared" si="63"/>
        <v/>
      </c>
      <c r="AW83" s="115"/>
      <c r="AX83" s="115"/>
      <c r="AY83" s="115"/>
      <c r="AZ83" s="115"/>
      <c r="BA83" s="115"/>
      <c r="BB83" s="115"/>
      <c r="BC83" s="115"/>
      <c r="BD83" s="115"/>
      <c r="BE83" s="346" t="str">
        <f t="shared" si="56"/>
        <v/>
      </c>
      <c r="BF83" s="346" t="str">
        <f t="shared" si="57"/>
        <v/>
      </c>
      <c r="BG83" s="346" t="str">
        <f t="shared" si="64"/>
        <v/>
      </c>
      <c r="BH83" s="115"/>
      <c r="BI83" s="115"/>
      <c r="BJ83" s="115"/>
      <c r="BK83" s="115"/>
      <c r="BL83" s="115"/>
      <c r="BM83" s="115"/>
      <c r="BN83" s="115"/>
      <c r="BO83" s="115"/>
      <c r="BP83" s="346" t="str">
        <f t="shared" si="58"/>
        <v/>
      </c>
      <c r="BQ83" s="346" t="str">
        <f t="shared" si="59"/>
        <v/>
      </c>
      <c r="BR83" s="346" t="str">
        <f t="shared" si="65"/>
        <v/>
      </c>
      <c r="BS83" s="345" t="str">
        <f t="shared" si="60"/>
        <v/>
      </c>
      <c r="BT83" s="345" t="str">
        <f t="shared" si="61"/>
        <v/>
      </c>
      <c r="BU83" s="53"/>
      <c r="BV83" s="54"/>
      <c r="BW83" s="51"/>
      <c r="BX83" s="53"/>
      <c r="BY83" s="118"/>
      <c r="BZ83" s="51"/>
      <c r="CA83" s="152" t="s">
        <v>2073</v>
      </c>
      <c r="CB83" s="505" t="s">
        <v>2074</v>
      </c>
      <c r="CC83" s="152" t="s">
        <v>2075</v>
      </c>
      <c r="CD83" s="152"/>
      <c r="CE83" s="152"/>
      <c r="CF83" s="152"/>
      <c r="CG83" s="121"/>
      <c r="CH83" s="104" t="s">
        <v>2068</v>
      </c>
      <c r="CI83" s="104" t="s">
        <v>284</v>
      </c>
      <c r="CJ83" s="104" t="s">
        <v>2066</v>
      </c>
      <c r="CK83" s="104" t="s">
        <v>285</v>
      </c>
      <c r="CL83" s="489" t="s">
        <v>2156</v>
      </c>
      <c r="CM83" s="105" t="s">
        <v>1772</v>
      </c>
      <c r="CN83" s="104" t="s">
        <v>1775</v>
      </c>
      <c r="CO83" s="101"/>
      <c r="CP83" s="101"/>
      <c r="CQ83" s="101"/>
      <c r="CR83" s="152"/>
      <c r="CS83" s="152"/>
      <c r="CT83" s="101"/>
      <c r="CU83" s="103"/>
      <c r="CV83" s="107"/>
      <c r="CW83" s="104"/>
      <c r="CX83" s="107"/>
      <c r="CY83" s="104"/>
      <c r="CZ83" s="47"/>
      <c r="DA83" s="105"/>
      <c r="DB83" s="47"/>
      <c r="DC83" s="54"/>
      <c r="DD83" s="54"/>
      <c r="DE83" s="54"/>
      <c r="DF83" s="54"/>
      <c r="DG83" s="138"/>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3" t="str">
        <f>IF(F84&lt;=0,"",IF(F84&lt;='Listas y tablas'!$B$3,"Muy Baja",IF(F84&lt;='Listas y tablas'!$B$4,"Baja",IF(F84&lt;='Listas y tablas'!$B$5,"Media",IF(F84&lt;='Listas y tablas'!$B$6,"Alta","Muy Alta")))))</f>
        <v>Media</v>
      </c>
      <c r="H84" s="154">
        <f>IF(G84="","",IF(G84="Muy Baja",'Listas y tablas'!$C$3,IF(G84="Baja",'Listas y tablas'!$C$4,IF(G84="Media",'Listas y tablas'!$C$5,IF(G84="Alta",'Listas y tablas'!$C$6,IF(G84="Muy Alta",'Listas y tablas'!$C$7,))))))</f>
        <v>0.6</v>
      </c>
      <c r="I84" s="422" t="s">
        <v>332</v>
      </c>
      <c r="J84" s="154" t="str">
        <f ca="1">IF(NOT(ISERROR(MATCH(I84,'Tabla Impacto'!$B$221:$B$223,0))),'Tabla Impacto'!$F$223&amp;"Por favor no seleccionar los criterios de impacto(Afectación Económica o presupuestal y Pérdida Reputacional)",I84)</f>
        <v xml:space="preserve">     Entre 50 y 100 SMLMV </v>
      </c>
      <c r="K84" s="153"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4">
        <f ca="1">IF(K84="","",IF(K84="Leve",'Listas y tablas'!$F$3,IF(K84="Menor",'Listas y tablas'!$F$4,IF(K84="Moderado",'Listas y tablas'!$F$5,IF(K84="Mayor",'Listas y tablas'!$F$6,IF(K84="Catastrófico",'Listas y tablas'!$F$7,))))))</f>
        <v>0.6</v>
      </c>
      <c r="M84" s="155" t="str">
        <f t="shared" ca="1" si="47"/>
        <v>Moderado</v>
      </c>
      <c r="N84" s="155" t="str">
        <f t="shared" si="48"/>
        <v>G</v>
      </c>
      <c r="O84" s="156">
        <f t="shared" si="62"/>
        <v>77</v>
      </c>
      <c r="P84" s="156" t="str">
        <f t="shared" si="49"/>
        <v>G77</v>
      </c>
      <c r="Q84" s="182" t="s">
        <v>1576</v>
      </c>
      <c r="R84" s="156" t="str">
        <f t="shared" si="50"/>
        <v>Probabilidad</v>
      </c>
      <c r="S84" s="394" t="s">
        <v>187</v>
      </c>
      <c r="T84" s="394" t="s">
        <v>188</v>
      </c>
      <c r="U84" s="95" t="str">
        <f t="shared" si="51"/>
        <v>40%</v>
      </c>
      <c r="V84" s="402" t="s">
        <v>189</v>
      </c>
      <c r="W84" s="402" t="s">
        <v>190</v>
      </c>
      <c r="X84" s="402" t="s">
        <v>191</v>
      </c>
      <c r="Y84" s="159">
        <f t="shared" si="45"/>
        <v>0.12959999999999999</v>
      </c>
      <c r="Z84" s="160" t="str">
        <f>IFERROR(IF(Y84="","",IF(Y84&lt;='Listas y tablas'!$L$3,"Muy Baja",IF(Y84&lt;='Listas y tablas'!$L$4,"Baja",IF(Y84&lt;='Listas y tablas'!$L$5,"Media",IF(Y84&lt;='Listas y tablas'!$L$6,"Alta","Muy Alta"))))),"")</f>
        <v>Muy Baja</v>
      </c>
      <c r="AA84" s="158">
        <f t="shared" si="52"/>
        <v>0.12959999999999999</v>
      </c>
      <c r="AB84" s="160" t="str">
        <f ca="1">IFERROR(IF(AC84="","",IF(AC84&lt;='Listas y tablas'!$O$3,"Leve",IF(AC84&lt;='Listas y tablas'!$O$4,"Menor",IF(AC84&lt;='Listas y tablas'!$O$5,"Moderado",IF(AC84&lt;='Listas y tablas'!$O$6,"Mayor","Catastrófico"))))),"")</f>
        <v>Moderado</v>
      </c>
      <c r="AC84" s="158">
        <f t="shared" ca="1" si="46"/>
        <v>0.6</v>
      </c>
      <c r="AD84" s="161" t="str">
        <f t="shared" ca="1" si="53"/>
        <v>Moderado</v>
      </c>
      <c r="AE84" s="388" t="s">
        <v>217</v>
      </c>
      <c r="AF84" s="398" t="s">
        <v>1591</v>
      </c>
      <c r="AG84" s="398" t="s">
        <v>1592</v>
      </c>
      <c r="AH84" s="398" t="s">
        <v>1593</v>
      </c>
      <c r="AI84" s="398"/>
      <c r="AJ84" s="446">
        <v>44562</v>
      </c>
      <c r="AK84" s="446">
        <v>44926</v>
      </c>
      <c r="AL84" s="138"/>
      <c r="AM84" s="138"/>
      <c r="AN84" s="138"/>
      <c r="AO84" s="138"/>
      <c r="AP84" s="138"/>
      <c r="AQ84" s="138"/>
      <c r="AR84" s="138"/>
      <c r="AS84" s="138"/>
      <c r="AT84" s="346" t="str">
        <f t="shared" si="54"/>
        <v/>
      </c>
      <c r="AU84" s="346" t="str">
        <f t="shared" si="55"/>
        <v/>
      </c>
      <c r="AV84" s="346" t="str">
        <f t="shared" si="63"/>
        <v/>
      </c>
      <c r="AW84" s="138"/>
      <c r="AX84" s="138"/>
      <c r="AY84" s="138"/>
      <c r="AZ84" s="138"/>
      <c r="BA84" s="138"/>
      <c r="BB84" s="138"/>
      <c r="BC84" s="138"/>
      <c r="BD84" s="138"/>
      <c r="BE84" s="346" t="str">
        <f t="shared" si="56"/>
        <v/>
      </c>
      <c r="BF84" s="346" t="str">
        <f t="shared" si="57"/>
        <v/>
      </c>
      <c r="BG84" s="346" t="str">
        <f t="shared" si="64"/>
        <v/>
      </c>
      <c r="BH84" s="138"/>
      <c r="BI84" s="138"/>
      <c r="BJ84" s="138"/>
      <c r="BK84" s="138"/>
      <c r="BL84" s="138"/>
      <c r="BM84" s="138"/>
      <c r="BN84" s="138"/>
      <c r="BO84" s="138"/>
      <c r="BP84" s="346" t="str">
        <f t="shared" si="58"/>
        <v/>
      </c>
      <c r="BQ84" s="346" t="str">
        <f t="shared" si="59"/>
        <v/>
      </c>
      <c r="BR84" s="346" t="str">
        <f t="shared" si="65"/>
        <v/>
      </c>
      <c r="BS84" s="345" t="str">
        <f t="shared" si="60"/>
        <v/>
      </c>
      <c r="BT84" s="345" t="str">
        <f t="shared" si="61"/>
        <v/>
      </c>
      <c r="BU84" s="138"/>
      <c r="BV84" s="54"/>
      <c r="BW84" s="138"/>
      <c r="BX84" s="138"/>
      <c r="BY84" s="138"/>
      <c r="BZ84" s="138"/>
      <c r="CA84" s="152" t="s">
        <v>2076</v>
      </c>
      <c r="CB84" s="505" t="s">
        <v>2074</v>
      </c>
      <c r="CC84" s="152" t="s">
        <v>2075</v>
      </c>
      <c r="CD84" s="121" t="s">
        <v>2075</v>
      </c>
      <c r="CE84" s="121"/>
      <c r="CF84" s="152"/>
      <c r="CG84" s="121"/>
      <c r="CH84" s="104" t="s">
        <v>2068</v>
      </c>
      <c r="CI84" s="104" t="s">
        <v>284</v>
      </c>
      <c r="CJ84" s="104" t="s">
        <v>2066</v>
      </c>
      <c r="CK84" s="104" t="s">
        <v>285</v>
      </c>
      <c r="CL84" s="489" t="s">
        <v>2157</v>
      </c>
      <c r="CM84" s="105" t="s">
        <v>1772</v>
      </c>
      <c r="CN84" s="104" t="s">
        <v>1775</v>
      </c>
      <c r="CO84" s="101"/>
      <c r="CP84" s="101"/>
      <c r="CQ84" s="121"/>
      <c r="CR84" s="121"/>
      <c r="CS84" s="121"/>
      <c r="CT84" s="101"/>
      <c r="CU84" s="103"/>
      <c r="CV84" s="104"/>
      <c r="CW84" s="104"/>
      <c r="CX84" s="47"/>
      <c r="CY84" s="104"/>
      <c r="CZ84" s="47"/>
      <c r="DA84" s="105"/>
      <c r="DB84" s="47"/>
      <c r="DC84" s="54"/>
      <c r="DD84" s="54"/>
      <c r="DE84" s="54"/>
      <c r="DF84" s="54"/>
      <c r="DG84" s="138"/>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3" t="str">
        <f>IF(F85&lt;=0,"",IF(F85&lt;='Listas y tablas'!$B$3,"Muy Baja",IF(F85&lt;='Listas y tablas'!$B$4,"Baja",IF(F85&lt;='Listas y tablas'!$B$5,"Media",IF(F85&lt;='Listas y tablas'!$B$6,"Alta","Muy Alta")))))</f>
        <v>Media</v>
      </c>
      <c r="H85" s="154">
        <f>IF(G85="","",IF(G85="Muy Baja",'Listas y tablas'!$C$3,IF(G85="Baja",'Listas y tablas'!$C$4,IF(G85="Media",'Listas y tablas'!$C$5,IF(G85="Alta",'Listas y tablas'!$C$6,IF(G85="Muy Alta",'Listas y tablas'!$C$7,))))))</f>
        <v>0.6</v>
      </c>
      <c r="I85" s="422" t="s">
        <v>332</v>
      </c>
      <c r="J85" s="154" t="str">
        <f ca="1">IF(NOT(ISERROR(MATCH(I85,'Tabla Impacto'!$B$221:$B$223,0))),'Tabla Impacto'!$F$223&amp;"Por favor no seleccionar los criterios de impacto(Afectación Económica o presupuestal y Pérdida Reputacional)",I85)</f>
        <v xml:space="preserve">     Entre 50 y 100 SMLMV </v>
      </c>
      <c r="K85" s="153"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4">
        <f ca="1">IF(K85="","",IF(K85="Leve",'Listas y tablas'!$F$3,IF(K85="Menor",'Listas y tablas'!$F$4,IF(K85="Moderado",'Listas y tablas'!$F$5,IF(K85="Mayor",'Listas y tablas'!$F$6,IF(K85="Catastrófico",'Listas y tablas'!$F$7,))))))</f>
        <v>0.6</v>
      </c>
      <c r="M85" s="155" t="str">
        <f t="shared" ca="1" si="47"/>
        <v>Moderado</v>
      </c>
      <c r="N85" s="155" t="str">
        <f t="shared" si="48"/>
        <v>G</v>
      </c>
      <c r="O85" s="156">
        <f t="shared" si="62"/>
        <v>78</v>
      </c>
      <c r="P85" s="156" t="str">
        <f t="shared" si="49"/>
        <v>G78</v>
      </c>
      <c r="Q85" s="182" t="s">
        <v>1577</v>
      </c>
      <c r="R85" s="156" t="str">
        <f t="shared" si="50"/>
        <v>Probabilidad</v>
      </c>
      <c r="S85" s="394" t="s">
        <v>187</v>
      </c>
      <c r="T85" s="394" t="s">
        <v>188</v>
      </c>
      <c r="U85" s="95" t="str">
        <f t="shared" si="51"/>
        <v>40%</v>
      </c>
      <c r="V85" s="402" t="s">
        <v>189</v>
      </c>
      <c r="W85" s="402" t="s">
        <v>190</v>
      </c>
      <c r="X85" s="402" t="s">
        <v>191</v>
      </c>
      <c r="Y85" s="159">
        <f t="shared" si="45"/>
        <v>7.7759999999999996E-2</v>
      </c>
      <c r="Z85" s="160" t="str">
        <f>IFERROR(IF(Y85="","",IF(Y85&lt;='Listas y tablas'!$L$3,"Muy Baja",IF(Y85&lt;='Listas y tablas'!$L$4,"Baja",IF(Y85&lt;='Listas y tablas'!$L$5,"Media",IF(Y85&lt;='Listas y tablas'!$L$6,"Alta","Muy Alta"))))),"")</f>
        <v>Muy Baja</v>
      </c>
      <c r="AA85" s="158">
        <f t="shared" si="52"/>
        <v>7.7759999999999996E-2</v>
      </c>
      <c r="AB85" s="160" t="str">
        <f ca="1">IFERROR(IF(AC85="","",IF(AC85&lt;='Listas y tablas'!$O$3,"Leve",IF(AC85&lt;='Listas y tablas'!$O$4,"Menor",IF(AC85&lt;='Listas y tablas'!$O$5,"Moderado",IF(AC85&lt;='Listas y tablas'!$O$6,"Mayor","Catastrófico"))))),"")</f>
        <v>Moderado</v>
      </c>
      <c r="AC85" s="158">
        <f t="shared" ca="1" si="46"/>
        <v>0.6</v>
      </c>
      <c r="AD85" s="161" t="str">
        <f t="shared" ca="1" si="53"/>
        <v>Moderado</v>
      </c>
      <c r="AE85" s="388" t="s">
        <v>217</v>
      </c>
      <c r="AF85" s="398" t="s">
        <v>1594</v>
      </c>
      <c r="AG85" s="398"/>
      <c r="AH85" s="398"/>
      <c r="AI85" s="398"/>
      <c r="AJ85" s="446"/>
      <c r="AK85" s="446"/>
      <c r="AL85" s="162"/>
      <c r="AM85" s="162"/>
      <c r="AN85" s="162"/>
      <c r="AO85" s="162"/>
      <c r="AP85" s="162"/>
      <c r="AQ85" s="162"/>
      <c r="AR85" s="162"/>
      <c r="AS85" s="162"/>
      <c r="AT85" s="346" t="str">
        <f t="shared" si="54"/>
        <v/>
      </c>
      <c r="AU85" s="346" t="str">
        <f t="shared" si="55"/>
        <v/>
      </c>
      <c r="AV85" s="346" t="str">
        <f t="shared" si="63"/>
        <v/>
      </c>
      <c r="AW85" s="162"/>
      <c r="AX85" s="162"/>
      <c r="AY85" s="162"/>
      <c r="AZ85" s="162"/>
      <c r="BA85" s="162"/>
      <c r="BB85" s="162"/>
      <c r="BC85" s="162"/>
      <c r="BD85" s="162"/>
      <c r="BE85" s="346" t="str">
        <f t="shared" si="56"/>
        <v/>
      </c>
      <c r="BF85" s="346" t="str">
        <f t="shared" si="57"/>
        <v/>
      </c>
      <c r="BG85" s="346" t="str">
        <f t="shared" si="64"/>
        <v/>
      </c>
      <c r="BH85" s="162"/>
      <c r="BI85" s="162"/>
      <c r="BJ85" s="162"/>
      <c r="BK85" s="162"/>
      <c r="BL85" s="162"/>
      <c r="BM85" s="162"/>
      <c r="BN85" s="162"/>
      <c r="BO85" s="162"/>
      <c r="BP85" s="346" t="str">
        <f t="shared" si="58"/>
        <v/>
      </c>
      <c r="BQ85" s="346" t="str">
        <f t="shared" si="59"/>
        <v/>
      </c>
      <c r="BR85" s="346" t="str">
        <f t="shared" si="65"/>
        <v/>
      </c>
      <c r="BS85" s="345" t="str">
        <f t="shared" si="60"/>
        <v/>
      </c>
      <c r="BT85" s="345" t="str">
        <f t="shared" si="61"/>
        <v/>
      </c>
      <c r="BU85" s="54"/>
      <c r="BV85" s="54"/>
      <c r="BW85" s="54"/>
      <c r="BX85" s="54"/>
      <c r="BY85" s="54"/>
      <c r="BZ85" s="54"/>
      <c r="CA85" s="152" t="s">
        <v>2077</v>
      </c>
      <c r="CB85" s="152" t="s">
        <v>2074</v>
      </c>
      <c r="CC85" s="152"/>
      <c r="CD85" s="152"/>
      <c r="CE85" s="152"/>
      <c r="CF85" s="152"/>
      <c r="CG85" s="121"/>
      <c r="CH85" s="104" t="s">
        <v>2068</v>
      </c>
      <c r="CI85" s="104" t="s">
        <v>284</v>
      </c>
      <c r="CJ85" s="104" t="s">
        <v>2078</v>
      </c>
      <c r="CK85" s="104" t="s">
        <v>2079</v>
      </c>
      <c r="CL85" s="489" t="s">
        <v>2158</v>
      </c>
      <c r="CM85" s="105" t="s">
        <v>1772</v>
      </c>
      <c r="CN85" s="104" t="s">
        <v>1775</v>
      </c>
      <c r="CO85" s="101"/>
      <c r="CP85" s="101"/>
      <c r="CQ85" s="152"/>
      <c r="CR85" s="152"/>
      <c r="CS85" s="152"/>
      <c r="CT85" s="101"/>
      <c r="CU85" s="103"/>
      <c r="CV85" s="104"/>
      <c r="CW85" s="104"/>
      <c r="CX85" s="104"/>
      <c r="CY85" s="104"/>
      <c r="CZ85" s="47"/>
      <c r="DA85" s="105"/>
      <c r="DB85" s="47"/>
      <c r="DC85" s="54"/>
      <c r="DD85" s="54"/>
      <c r="DE85" s="54"/>
      <c r="DF85" s="54"/>
      <c r="DG85" s="138"/>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3" t="str">
        <f>IF(F86&lt;=0,"",IF(F86&lt;='Listas y tablas'!$B$3,"Muy Baja",IF(F86&lt;='Listas y tablas'!$B$4,"Baja",IF(F86&lt;='Listas y tablas'!$B$5,"Media",IF(F86&lt;='Listas y tablas'!$B$6,"Alta","Muy Alta")))))</f>
        <v>Media</v>
      </c>
      <c r="H86" s="154">
        <f>IF(G86="","",IF(G86="Muy Baja",'Listas y tablas'!$C$3,IF(G86="Baja",'Listas y tablas'!$C$4,IF(G86="Media",'Listas y tablas'!$C$5,IF(G86="Alta",'Listas y tablas'!$C$6,IF(G86="Muy Alta",'Listas y tablas'!$C$7,))))))</f>
        <v>0.6</v>
      </c>
      <c r="I86" s="422" t="s">
        <v>332</v>
      </c>
      <c r="J86" s="154" t="str">
        <f ca="1">IF(NOT(ISERROR(MATCH(I86,'Tabla Impacto'!$B$221:$B$223,0))),'Tabla Impacto'!$F$223&amp;"Por favor no seleccionar los criterios de impacto(Afectación Económica o presupuestal y Pérdida Reputacional)",I86)</f>
        <v xml:space="preserve">     Entre 50 y 100 SMLMV </v>
      </c>
      <c r="K86" s="153"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4">
        <f ca="1">IF(K86="","",IF(K86="Leve",'Listas y tablas'!$F$3,IF(K86="Menor",'Listas y tablas'!$F$4,IF(K86="Moderado",'Listas y tablas'!$F$5,IF(K86="Mayor",'Listas y tablas'!$F$6,IF(K86="Catastrófico",'Listas y tablas'!$F$7,))))))</f>
        <v>0.6</v>
      </c>
      <c r="M86" s="155" t="str">
        <f t="shared" ca="1" si="47"/>
        <v>Moderado</v>
      </c>
      <c r="N86" s="155" t="str">
        <f t="shared" si="48"/>
        <v>G</v>
      </c>
      <c r="O86" s="156">
        <f t="shared" si="62"/>
        <v>79</v>
      </c>
      <c r="P86" s="156" t="str">
        <f t="shared" si="49"/>
        <v>G79</v>
      </c>
      <c r="Q86" s="182" t="s">
        <v>1578</v>
      </c>
      <c r="R86" s="156" t="str">
        <f t="shared" si="50"/>
        <v>Probabilidad</v>
      </c>
      <c r="S86" s="394" t="s">
        <v>187</v>
      </c>
      <c r="T86" s="394" t="s">
        <v>188</v>
      </c>
      <c r="U86" s="95" t="str">
        <f t="shared" si="51"/>
        <v>40%</v>
      </c>
      <c r="V86" s="402" t="s">
        <v>189</v>
      </c>
      <c r="W86" s="402" t="s">
        <v>190</v>
      </c>
      <c r="X86" s="402" t="s">
        <v>191</v>
      </c>
      <c r="Y86" s="159">
        <f t="shared" si="45"/>
        <v>4.6655999999999996E-2</v>
      </c>
      <c r="Z86" s="160" t="str">
        <f>IFERROR(IF(Y86="","",IF(Y86&lt;='Listas y tablas'!$L$3,"Muy Baja",IF(Y86&lt;='Listas y tablas'!$L$4,"Baja",IF(Y86&lt;='Listas y tablas'!$L$5,"Media",IF(Y86&lt;='Listas y tablas'!$L$6,"Alta","Muy Alta"))))),"")</f>
        <v>Muy Baja</v>
      </c>
      <c r="AA86" s="158">
        <f t="shared" si="52"/>
        <v>4.6655999999999996E-2</v>
      </c>
      <c r="AB86" s="160" t="str">
        <f ca="1">IFERROR(IF(AC86="","",IF(AC86&lt;='Listas y tablas'!$O$3,"Leve",IF(AC86&lt;='Listas y tablas'!$O$4,"Menor",IF(AC86&lt;='Listas y tablas'!$O$5,"Moderado",IF(AC86&lt;='Listas y tablas'!$O$6,"Mayor","Catastrófico"))))),"")</f>
        <v>Moderado</v>
      </c>
      <c r="AC86" s="158">
        <f t="shared" ca="1" si="46"/>
        <v>0.6</v>
      </c>
      <c r="AD86" s="161" t="str">
        <f t="shared" ca="1" si="53"/>
        <v>Moderado</v>
      </c>
      <c r="AE86" s="388" t="s">
        <v>217</v>
      </c>
      <c r="AF86" s="398" t="s">
        <v>1595</v>
      </c>
      <c r="AG86" s="398"/>
      <c r="AH86" s="398"/>
      <c r="AI86" s="398"/>
      <c r="AJ86" s="446"/>
      <c r="AK86" s="446"/>
      <c r="AL86" s="162"/>
      <c r="AM86" s="162"/>
      <c r="AN86" s="162"/>
      <c r="AO86" s="162"/>
      <c r="AP86" s="162"/>
      <c r="AQ86" s="162"/>
      <c r="AR86" s="162"/>
      <c r="AS86" s="162"/>
      <c r="AT86" s="346" t="str">
        <f t="shared" si="54"/>
        <v/>
      </c>
      <c r="AU86" s="346" t="str">
        <f t="shared" si="55"/>
        <v/>
      </c>
      <c r="AV86" s="346" t="str">
        <f t="shared" si="63"/>
        <v/>
      </c>
      <c r="AW86" s="162"/>
      <c r="AX86" s="162"/>
      <c r="AY86" s="162"/>
      <c r="AZ86" s="162"/>
      <c r="BA86" s="162"/>
      <c r="BB86" s="162"/>
      <c r="BC86" s="162"/>
      <c r="BD86" s="162"/>
      <c r="BE86" s="346" t="str">
        <f t="shared" si="56"/>
        <v/>
      </c>
      <c r="BF86" s="346" t="str">
        <f t="shared" si="57"/>
        <v/>
      </c>
      <c r="BG86" s="346" t="str">
        <f t="shared" si="64"/>
        <v/>
      </c>
      <c r="BH86" s="162"/>
      <c r="BI86" s="162"/>
      <c r="BJ86" s="162"/>
      <c r="BK86" s="162"/>
      <c r="BL86" s="162"/>
      <c r="BM86" s="162"/>
      <c r="BN86" s="162"/>
      <c r="BO86" s="162"/>
      <c r="BP86" s="346" t="str">
        <f t="shared" si="58"/>
        <v/>
      </c>
      <c r="BQ86" s="346" t="str">
        <f t="shared" si="59"/>
        <v/>
      </c>
      <c r="BR86" s="346" t="str">
        <f t="shared" si="65"/>
        <v/>
      </c>
      <c r="BS86" s="345" t="str">
        <f t="shared" si="60"/>
        <v/>
      </c>
      <c r="BT86" s="345" t="str">
        <f t="shared" si="61"/>
        <v/>
      </c>
      <c r="BU86" s="54"/>
      <c r="BV86" s="54"/>
      <c r="BW86" s="54"/>
      <c r="BX86" s="54"/>
      <c r="BY86" s="54"/>
      <c r="BZ86" s="54"/>
      <c r="CA86" s="152" t="s">
        <v>2080</v>
      </c>
      <c r="CB86" s="152" t="s">
        <v>2074</v>
      </c>
      <c r="CC86" s="152"/>
      <c r="CD86" s="152"/>
      <c r="CE86" s="152"/>
      <c r="CF86" s="152"/>
      <c r="CG86" s="121"/>
      <c r="CH86" s="104" t="s">
        <v>2068</v>
      </c>
      <c r="CI86" s="104" t="s">
        <v>284</v>
      </c>
      <c r="CJ86" s="104" t="s">
        <v>2078</v>
      </c>
      <c r="CK86" s="104" t="s">
        <v>2079</v>
      </c>
      <c r="CL86" s="489" t="s">
        <v>2159</v>
      </c>
      <c r="CM86" s="105" t="s">
        <v>1772</v>
      </c>
      <c r="CN86" s="104" t="s">
        <v>1775</v>
      </c>
      <c r="CO86" s="101"/>
      <c r="CP86" s="101"/>
      <c r="CQ86" s="101"/>
      <c r="CR86" s="101"/>
      <c r="CS86" s="152"/>
      <c r="CT86" s="101"/>
      <c r="CU86" s="103"/>
      <c r="CV86" s="104"/>
      <c r="CW86" s="104"/>
      <c r="CX86" s="104"/>
      <c r="CY86" s="104"/>
      <c r="CZ86" s="47"/>
      <c r="DA86" s="105"/>
      <c r="DB86" s="47"/>
      <c r="DC86" s="54"/>
      <c r="DD86" s="54"/>
      <c r="DE86" s="54"/>
      <c r="DF86" s="54"/>
      <c r="DG86" s="138"/>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1113</v>
      </c>
      <c r="F87" s="420">
        <v>10</v>
      </c>
      <c r="G87" s="153" t="str">
        <f>IF(F87&lt;=0,"",IF(F87&lt;='Listas y tablas'!$B$3,"Muy Baja",IF(F87&lt;='Listas y tablas'!$B$4,"Baja",IF(F87&lt;='Listas y tablas'!$B$5,"Media",IF(F87&lt;='Listas y tablas'!$B$6,"Alta","Muy Alta")))))</f>
        <v>Baja</v>
      </c>
      <c r="H87" s="154">
        <f>IF(G87="","",IF(G87="Muy Baja",'Listas y tablas'!$C$3,IF(G87="Baja",'Listas y tablas'!$C$4,IF(G87="Media",'Listas y tablas'!$C$5,IF(G87="Alta",'Listas y tablas'!$C$6,IF(G87="Muy Alta",'Listas y tablas'!$C$7,))))))</f>
        <v>0.4</v>
      </c>
      <c r="I87" s="422" t="s">
        <v>370</v>
      </c>
      <c r="J87" s="154"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3" t="str">
        <f ca="1">IF(OR(J87='Tabla Impacto'!$C$11,J87='Tabla Impacto'!$D$11),"Leve",IF(OR(J87='Tabla Impacto'!$C$12,J87='Tabla Impacto'!$D$12),"Menor",IF(OR(J87='Tabla Impacto'!$C$13,J87='Tabla Impacto'!$D$13),"Moderado",IF(OR(J87='Tabla Impacto'!$C$14,J87='Tabla Impacto'!$D$14),"Mayor",IF(OR(J87='Tabla Impacto'!$C$15,J87='Tabla Impacto'!$D$15),"Catastrófico","")))))</f>
        <v>Menor</v>
      </c>
      <c r="L87" s="154">
        <f ca="1">IF(K87="","",IF(K87="Leve",'Listas y tablas'!$F$3,IF(K87="Menor",'Listas y tablas'!$F$4,IF(K87="Moderado",'Listas y tablas'!$F$5,IF(K87="Mayor",'Listas y tablas'!$F$6,IF(K87="Catastrófico",'Listas y tablas'!$F$7,))))))</f>
        <v>0.4</v>
      </c>
      <c r="M87" s="155" t="str">
        <f t="shared" ca="1" si="47"/>
        <v>Moderado</v>
      </c>
      <c r="N87" s="155" t="str">
        <f t="shared" si="48"/>
        <v>G</v>
      </c>
      <c r="O87" s="156">
        <f t="shared" si="62"/>
        <v>80</v>
      </c>
      <c r="P87" s="156" t="str">
        <f t="shared" si="49"/>
        <v>G80</v>
      </c>
      <c r="Q87" s="182" t="s">
        <v>699</v>
      </c>
      <c r="R87" s="156" t="str">
        <f t="shared" si="50"/>
        <v>Probabilidad</v>
      </c>
      <c r="S87" s="394" t="s">
        <v>187</v>
      </c>
      <c r="T87" s="394" t="s">
        <v>353</v>
      </c>
      <c r="U87" s="95" t="str">
        <f t="shared" si="51"/>
        <v>50%</v>
      </c>
      <c r="V87" s="402" t="s">
        <v>189</v>
      </c>
      <c r="W87" s="402" t="s">
        <v>190</v>
      </c>
      <c r="X87" s="402" t="s">
        <v>191</v>
      </c>
      <c r="Y87" s="159">
        <f t="shared" si="45"/>
        <v>0.2</v>
      </c>
      <c r="Z87" s="160" t="str">
        <f>IFERROR(IF(Y87="","",IF(Y87&lt;='Listas y tablas'!$L$3,"Muy Baja",IF(Y87&lt;='Listas y tablas'!$L$4,"Baja",IF(Y87&lt;='Listas y tablas'!$L$5,"Media",IF(Y87&lt;='Listas y tablas'!$L$6,"Alta","Muy Alta"))))),"")</f>
        <v>Muy Baja</v>
      </c>
      <c r="AA87" s="158">
        <f t="shared" si="52"/>
        <v>0.2</v>
      </c>
      <c r="AB87" s="160" t="str">
        <f ca="1">IFERROR(IF(AC87="","",IF(AC87&lt;='Listas y tablas'!$O$3,"Leve",IF(AC87&lt;='Listas y tablas'!$O$4,"Menor",IF(AC87&lt;='Listas y tablas'!$O$5,"Moderado",IF(AC87&lt;='Listas y tablas'!$O$6,"Mayor","Catastrófico"))))),"")</f>
        <v>Menor</v>
      </c>
      <c r="AC87" s="158">
        <f t="shared" ca="1" si="46"/>
        <v>0.4</v>
      </c>
      <c r="AD87" s="161" t="str">
        <f t="shared" ca="1" si="53"/>
        <v>Bajo</v>
      </c>
      <c r="AE87" s="388" t="s">
        <v>192</v>
      </c>
      <c r="AF87" s="118" t="s">
        <v>1597</v>
      </c>
      <c r="AG87" s="53" t="s">
        <v>1598</v>
      </c>
      <c r="AH87" s="118" t="s">
        <v>1599</v>
      </c>
      <c r="AI87" s="369" t="s">
        <v>702</v>
      </c>
      <c r="AJ87" s="450">
        <v>44562</v>
      </c>
      <c r="AK87" s="451">
        <v>44926</v>
      </c>
      <c r="AL87" s="162"/>
      <c r="AM87" s="162"/>
      <c r="AN87" s="162"/>
      <c r="AO87" s="162"/>
      <c r="AP87" s="162"/>
      <c r="AQ87" s="162"/>
      <c r="AR87" s="162"/>
      <c r="AS87" s="162"/>
      <c r="AT87" s="346" t="str">
        <f t="shared" si="54"/>
        <v/>
      </c>
      <c r="AU87" s="346" t="str">
        <f t="shared" si="55"/>
        <v/>
      </c>
      <c r="AV87" s="346" t="str">
        <f t="shared" si="63"/>
        <v/>
      </c>
      <c r="AW87" s="162"/>
      <c r="AX87" s="162"/>
      <c r="AY87" s="162"/>
      <c r="AZ87" s="162"/>
      <c r="BA87" s="162"/>
      <c r="BB87" s="162"/>
      <c r="BC87" s="162"/>
      <c r="BD87" s="162"/>
      <c r="BE87" s="346" t="str">
        <f t="shared" si="56"/>
        <v/>
      </c>
      <c r="BF87" s="346" t="str">
        <f t="shared" si="57"/>
        <v/>
      </c>
      <c r="BG87" s="346" t="str">
        <f t="shared" si="64"/>
        <v/>
      </c>
      <c r="BH87" s="162"/>
      <c r="BI87" s="162"/>
      <c r="BJ87" s="162"/>
      <c r="BK87" s="162"/>
      <c r="BL87" s="162"/>
      <c r="BM87" s="162"/>
      <c r="BN87" s="162"/>
      <c r="BO87" s="162"/>
      <c r="BP87" s="346" t="str">
        <f t="shared" si="58"/>
        <v/>
      </c>
      <c r="BQ87" s="346" t="str">
        <f t="shared" si="59"/>
        <v/>
      </c>
      <c r="BR87" s="346" t="str">
        <f t="shared" si="65"/>
        <v/>
      </c>
      <c r="BS87" s="345" t="str">
        <f t="shared" si="60"/>
        <v/>
      </c>
      <c r="BT87" s="345" t="str">
        <f t="shared" si="61"/>
        <v/>
      </c>
      <c r="BU87" s="53"/>
      <c r="BV87" s="54"/>
      <c r="BW87" s="118"/>
      <c r="BX87" s="54"/>
      <c r="BY87" s="54"/>
      <c r="BZ87" s="118"/>
      <c r="CA87" s="152" t="s">
        <v>2085</v>
      </c>
      <c r="CB87" s="152" t="s">
        <v>2086</v>
      </c>
      <c r="CC87" s="152" t="s">
        <v>2087</v>
      </c>
      <c r="CD87" s="152" t="s">
        <v>2088</v>
      </c>
      <c r="CE87" s="506"/>
      <c r="CF87" s="121"/>
      <c r="CG87" s="121"/>
      <c r="CH87" s="104" t="s">
        <v>2089</v>
      </c>
      <c r="CI87" s="104" t="s">
        <v>201</v>
      </c>
      <c r="CJ87" s="104" t="s">
        <v>2090</v>
      </c>
      <c r="CK87" s="196" t="s">
        <v>215</v>
      </c>
      <c r="CL87" s="489" t="s">
        <v>2008</v>
      </c>
      <c r="CM87" s="105" t="s">
        <v>1772</v>
      </c>
      <c r="CN87" s="104" t="s">
        <v>1775</v>
      </c>
      <c r="CO87" s="101"/>
      <c r="CP87" s="101"/>
      <c r="CQ87" s="101"/>
      <c r="CR87" s="139"/>
      <c r="CS87" s="139"/>
      <c r="CT87" s="121"/>
      <c r="CU87" s="103"/>
      <c r="CV87" s="104"/>
      <c r="CW87" s="104"/>
      <c r="CX87" s="140"/>
      <c r="CY87" s="104"/>
      <c r="CZ87" s="47"/>
      <c r="DA87" s="105"/>
      <c r="DB87" s="47"/>
      <c r="DC87" s="54"/>
      <c r="DD87" s="54"/>
      <c r="DE87" s="54"/>
      <c r="DF87" s="54"/>
      <c r="DG87" s="138"/>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81"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80" t="s">
        <v>240</v>
      </c>
      <c r="F88" s="420">
        <v>4</v>
      </c>
      <c r="G88" s="153" t="str">
        <f>IF(F88&lt;=0,"",IF(F88&lt;='Listas y tablas'!$B$3,"Muy Baja",IF(F88&lt;='Listas y tablas'!$B$4,"Baja",IF(F88&lt;='Listas y tablas'!$B$5,"Media",IF(F88&lt;='Listas y tablas'!$B$6,"Alta","Muy Alta")))))</f>
        <v>Baja</v>
      </c>
      <c r="H88" s="154">
        <f>IF(G88="","",IF(G88="Muy Baja",'Listas y tablas'!$C$3,IF(G88="Baja",'Listas y tablas'!$C$4,IF(G88="Media",'Listas y tablas'!$C$5,IF(G88="Alta",'Listas y tablas'!$C$6,IF(G88="Muy Alta",'Listas y tablas'!$C$7,))))))</f>
        <v>0.4</v>
      </c>
      <c r="I88" s="422" t="s">
        <v>370</v>
      </c>
      <c r="J88" s="154"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3" t="str">
        <f ca="1">IF(OR(J88='Tabla Impacto'!$C$11,J88='Tabla Impacto'!$D$11),"Leve",IF(OR(J88='Tabla Impacto'!$C$12,J88='Tabla Impacto'!$D$12),"Menor",IF(OR(J88='Tabla Impacto'!$C$13,J88='Tabla Impacto'!$D$13),"Moderado",IF(OR(J88='Tabla Impacto'!$C$14,J88='Tabla Impacto'!$D$14),"Mayor",IF(OR(J88='Tabla Impacto'!$C$15,J88='Tabla Impacto'!$D$15),"Catastrófico","")))))</f>
        <v>Menor</v>
      </c>
      <c r="L88" s="154">
        <f ca="1">IF(K88="","",IF(K88="Leve",'Listas y tablas'!$F$3,IF(K88="Menor",'Listas y tablas'!$F$4,IF(K88="Moderado",'Listas y tablas'!$F$5,IF(K88="Mayor",'Listas y tablas'!$F$6,IF(K88="Catastrófico",'Listas y tablas'!$F$7,))))))</f>
        <v>0.4</v>
      </c>
      <c r="M88" s="155" t="str">
        <f t="shared" ca="1" si="47"/>
        <v>Moderado</v>
      </c>
      <c r="N88" s="155" t="str">
        <f t="shared" si="48"/>
        <v>G</v>
      </c>
      <c r="O88" s="156">
        <f t="shared" si="62"/>
        <v>81</v>
      </c>
      <c r="P88" s="156" t="str">
        <f t="shared" si="49"/>
        <v>G81</v>
      </c>
      <c r="Q88" s="182" t="s">
        <v>1596</v>
      </c>
      <c r="R88" s="156" t="str">
        <f t="shared" si="50"/>
        <v>Probabilidad</v>
      </c>
      <c r="S88" s="394" t="s">
        <v>187</v>
      </c>
      <c r="T88" s="394" t="s">
        <v>188</v>
      </c>
      <c r="U88" s="95" t="str">
        <f t="shared" si="51"/>
        <v>40%</v>
      </c>
      <c r="V88" s="402" t="s">
        <v>189</v>
      </c>
      <c r="W88" s="402" t="s">
        <v>227</v>
      </c>
      <c r="X88" s="402" t="s">
        <v>191</v>
      </c>
      <c r="Y88" s="159">
        <f t="shared" si="45"/>
        <v>0.24</v>
      </c>
      <c r="Z88" s="160" t="str">
        <f>IFERROR(IF(Y88="","",IF(Y88&lt;='Listas y tablas'!$L$3,"Muy Baja",IF(Y88&lt;='Listas y tablas'!$L$4,"Baja",IF(Y88&lt;='Listas y tablas'!$L$5,"Media",IF(Y88&lt;='Listas y tablas'!$L$6,"Alta","Muy Alta"))))),"")</f>
        <v>Baja</v>
      </c>
      <c r="AA88" s="158">
        <f t="shared" si="52"/>
        <v>0.24</v>
      </c>
      <c r="AB88" s="160" t="str">
        <f ca="1">IFERROR(IF(AC88="","",IF(AC88&lt;='Listas y tablas'!$O$3,"Leve",IF(AC88&lt;='Listas y tablas'!$O$4,"Menor",IF(AC88&lt;='Listas y tablas'!$O$5,"Moderado",IF(AC88&lt;='Listas y tablas'!$O$6,"Mayor","Catastrófico"))))),"")</f>
        <v>Menor</v>
      </c>
      <c r="AC88" s="158">
        <f t="shared" ca="1" si="46"/>
        <v>0.4</v>
      </c>
      <c r="AD88" s="161" t="str">
        <f t="shared" ca="1" si="53"/>
        <v>Moderado</v>
      </c>
      <c r="AE88" s="388" t="s">
        <v>1109</v>
      </c>
      <c r="AF88" s="398" t="s">
        <v>1704</v>
      </c>
      <c r="AG88" s="369" t="s">
        <v>1705</v>
      </c>
      <c r="AH88" s="452" t="s">
        <v>1706</v>
      </c>
      <c r="AI88" s="452" t="s">
        <v>702</v>
      </c>
      <c r="AJ88" s="453">
        <v>44612</v>
      </c>
      <c r="AK88" s="454">
        <v>44926</v>
      </c>
      <c r="AL88" s="162"/>
      <c r="AM88" s="162"/>
      <c r="AN88" s="162"/>
      <c r="AO88" s="162"/>
      <c r="AP88" s="162"/>
      <c r="AQ88" s="162"/>
      <c r="AR88" s="162"/>
      <c r="AS88" s="162"/>
      <c r="AT88" s="346" t="str">
        <f t="shared" si="54"/>
        <v/>
      </c>
      <c r="AU88" s="346" t="str">
        <f t="shared" si="55"/>
        <v/>
      </c>
      <c r="AV88" s="346" t="str">
        <f t="shared" si="63"/>
        <v/>
      </c>
      <c r="AW88" s="162"/>
      <c r="AX88" s="162"/>
      <c r="AY88" s="162"/>
      <c r="AZ88" s="162"/>
      <c r="BA88" s="162"/>
      <c r="BB88" s="162"/>
      <c r="BC88" s="162"/>
      <c r="BD88" s="162"/>
      <c r="BE88" s="346" t="str">
        <f t="shared" si="56"/>
        <v/>
      </c>
      <c r="BF88" s="346" t="str">
        <f t="shared" si="57"/>
        <v/>
      </c>
      <c r="BG88" s="346" t="str">
        <f t="shared" si="64"/>
        <v/>
      </c>
      <c r="BH88" s="162"/>
      <c r="BI88" s="162"/>
      <c r="BJ88" s="162"/>
      <c r="BK88" s="162"/>
      <c r="BL88" s="162"/>
      <c r="BM88" s="162"/>
      <c r="BN88" s="162"/>
      <c r="BO88" s="162"/>
      <c r="BP88" s="346" t="str">
        <f t="shared" si="58"/>
        <v/>
      </c>
      <c r="BQ88" s="346" t="str">
        <f t="shared" si="59"/>
        <v/>
      </c>
      <c r="BR88" s="346" t="str">
        <f t="shared" si="65"/>
        <v/>
      </c>
      <c r="BS88" s="345" t="str">
        <f t="shared" si="60"/>
        <v/>
      </c>
      <c r="BT88" s="345" t="str">
        <f t="shared" si="61"/>
        <v/>
      </c>
      <c r="BU88" s="138"/>
      <c r="BV88" s="54"/>
      <c r="BW88" s="51"/>
      <c r="BX88" s="54"/>
      <c r="BY88" s="54"/>
      <c r="BZ88" s="51"/>
      <c r="CA88" s="152" t="s">
        <v>2091</v>
      </c>
      <c r="CB88" s="152" t="s">
        <v>2092</v>
      </c>
      <c r="CC88" s="152" t="s">
        <v>2093</v>
      </c>
      <c r="CD88" s="152" t="s">
        <v>2094</v>
      </c>
      <c r="CE88" s="152"/>
      <c r="CF88" s="121"/>
      <c r="CG88" s="121"/>
      <c r="CH88" s="104" t="s">
        <v>2089</v>
      </c>
      <c r="CI88" s="104" t="s">
        <v>201</v>
      </c>
      <c r="CJ88" s="104" t="s">
        <v>2090</v>
      </c>
      <c r="CK88" s="196" t="s">
        <v>215</v>
      </c>
      <c r="CL88" s="489" t="s">
        <v>2008</v>
      </c>
      <c r="CM88" s="105" t="s">
        <v>1772</v>
      </c>
      <c r="CN88" s="104" t="s">
        <v>1775</v>
      </c>
      <c r="CO88" s="101"/>
      <c r="CP88" s="101"/>
      <c r="CQ88" s="101"/>
      <c r="CR88" s="152"/>
      <c r="CS88" s="152"/>
      <c r="CT88" s="102"/>
      <c r="CU88" s="103"/>
      <c r="CV88" s="104"/>
      <c r="CW88" s="104"/>
      <c r="CX88" s="196"/>
      <c r="CY88" s="104"/>
      <c r="CZ88" s="47"/>
      <c r="DA88" s="105"/>
      <c r="DB88" s="47"/>
      <c r="DC88" s="54"/>
      <c r="DD88" s="54"/>
      <c r="DE88" s="54"/>
      <c r="DF88" s="54"/>
      <c r="DG88" s="138"/>
      <c r="DH88" s="54"/>
      <c r="DI88" s="54"/>
      <c r="DJ88" s="47"/>
      <c r="DK88" s="47"/>
      <c r="DL88" s="47"/>
      <c r="DM88" s="47"/>
      <c r="DN88" s="47"/>
      <c r="DO88" s="105"/>
      <c r="DP88" s="47"/>
    </row>
    <row r="89" spans="1:120" ht="114.75" customHeight="1">
      <c r="A89" s="420">
        <v>56</v>
      </c>
      <c r="B89" s="88" t="str">
        <f>IFERROR(VLOOKUP($A89,Riesgos!$A$7:$H$107,2,FALSE),"")</f>
        <v>Gestión de Sistemas de Información y Tecnología</v>
      </c>
      <c r="C89" s="45" t="str">
        <f>IFERROR(VLOOKUP($A89,Riesgos!$A$7:$H$107,7,FALSE),"")</f>
        <v>Debido a la falta de capacitación a los usuarios y administradores de la herramienta.</v>
      </c>
      <c r="D89" s="485" t="str">
        <f>IFERROR(VLOOKUP($A89,Riesgos!$A$7:$H$107,8,FALSE),"")</f>
        <v>Posibilidad de afectación reputacional por el incumpliento de Acuaerdos de Nivel de Servicio-ANS debido a la falta de capacitación a los usuarios y administradores de la herramienta.</v>
      </c>
      <c r="E89" s="369" t="s">
        <v>252</v>
      </c>
      <c r="F89" s="486">
        <v>25</v>
      </c>
      <c r="G89" s="153" t="str">
        <f>IF(F89&lt;=0,"",IF(F89&lt;='Listas y tablas'!$B$3,"Muy Baja",IF(F89&lt;='Listas y tablas'!$B$4,"Baja",IF(F89&lt;='Listas y tablas'!$B$5,"Media",IF(F89&lt;='Listas y tablas'!$B$6,"Alta","Muy Alta")))))</f>
        <v>Media</v>
      </c>
      <c r="H89" s="154">
        <f>IF(G89="","",IF(G89="Muy Baja",'Listas y tablas'!$C$3,IF(G89="Baja",'Listas y tablas'!$C$4,IF(G89="Media",'Listas y tablas'!$C$5,IF(G89="Alta",'Listas y tablas'!$C$6,IF(G89="Muy Alta",'Listas y tablas'!$C$7,))))))</f>
        <v>0.6</v>
      </c>
      <c r="I89" s="422" t="s">
        <v>504</v>
      </c>
      <c r="J89" s="154"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3" t="str">
        <f ca="1">IF(OR(J89='Tabla Impacto'!$C$11,J89='Tabla Impacto'!$D$11),"Leve",IF(OR(J89='Tabla Impacto'!$C$12,J89='Tabla Impacto'!$D$12),"Menor",IF(OR(J89='Tabla Impacto'!$C$13,J89='Tabla Impacto'!$D$13),"Moderado",IF(OR(J89='Tabla Impacto'!$C$14,J89='Tabla Impacto'!$D$14),"Mayor",IF(OR(J89='Tabla Impacto'!$C$15,J89='Tabla Impacto'!$D$15),"Catastrófico","")))))</f>
        <v>Leve</v>
      </c>
      <c r="L89" s="154">
        <f ca="1">IF(K89="","",IF(K89="Leve",'Listas y tablas'!$F$3,IF(K89="Menor",'Listas y tablas'!$F$4,IF(K89="Moderado",'Listas y tablas'!$F$5,IF(K89="Mayor",'Listas y tablas'!$F$6,IF(K89="Catastrófico",'Listas y tablas'!$F$7,))))))</f>
        <v>0.2</v>
      </c>
      <c r="M89" s="155" t="str">
        <f t="shared" ca="1" si="47"/>
        <v>Moderado</v>
      </c>
      <c r="N89" s="155" t="str">
        <f t="shared" si="48"/>
        <v>G</v>
      </c>
      <c r="O89" s="156">
        <f t="shared" si="62"/>
        <v>82</v>
      </c>
      <c r="P89" s="156" t="str">
        <f t="shared" si="49"/>
        <v>G82</v>
      </c>
      <c r="Q89" s="397" t="s">
        <v>1759</v>
      </c>
      <c r="R89" s="156" t="str">
        <f t="shared" si="50"/>
        <v>Probabilidad</v>
      </c>
      <c r="S89" s="394" t="s">
        <v>187</v>
      </c>
      <c r="T89" s="394" t="s">
        <v>188</v>
      </c>
      <c r="U89" s="95" t="str">
        <f t="shared" si="51"/>
        <v>40%</v>
      </c>
      <c r="V89" s="402" t="s">
        <v>242</v>
      </c>
      <c r="W89" s="402" t="s">
        <v>227</v>
      </c>
      <c r="X89" s="402" t="s">
        <v>191</v>
      </c>
      <c r="Y89" s="159">
        <f t="shared" si="45"/>
        <v>0.36</v>
      </c>
      <c r="Z89" s="160" t="str">
        <f>IFERROR(IF(Y89="","",IF(Y89&lt;='Listas y tablas'!$L$3,"Muy Baja",IF(Y89&lt;='Listas y tablas'!$L$4,"Baja",IF(Y89&lt;='Listas y tablas'!$L$5,"Media",IF(Y89&lt;='Listas y tablas'!$L$6,"Alta","Muy Alta"))))),"")</f>
        <v>Baja</v>
      </c>
      <c r="AA89" s="158">
        <f t="shared" si="52"/>
        <v>0.36</v>
      </c>
      <c r="AB89" s="160" t="str">
        <f ca="1">IFERROR(IF(AC89="","",IF(AC89&lt;='Listas y tablas'!$O$3,"Leve",IF(AC89&lt;='Listas y tablas'!$O$4,"Menor",IF(AC89&lt;='Listas y tablas'!$O$5,"Moderado",IF(AC89&lt;='Listas y tablas'!$O$6,"Mayor","Catastrófico"))))),"")</f>
        <v>Leve</v>
      </c>
      <c r="AC89" s="158">
        <f t="shared" ca="1" si="46"/>
        <v>0.2</v>
      </c>
      <c r="AD89" s="161" t="str">
        <f t="shared" ca="1" si="53"/>
        <v>Bajo</v>
      </c>
      <c r="AE89" s="388" t="s">
        <v>228</v>
      </c>
      <c r="AF89" s="179" t="s">
        <v>1760</v>
      </c>
      <c r="AG89" s="195" t="s">
        <v>1761</v>
      </c>
      <c r="AH89" s="195" t="s">
        <v>1762</v>
      </c>
      <c r="AI89" s="452" t="s">
        <v>702</v>
      </c>
      <c r="AJ89" s="453">
        <v>44743</v>
      </c>
      <c r="AK89" s="454">
        <v>44865</v>
      </c>
      <c r="AL89" s="162"/>
      <c r="AM89" s="162"/>
      <c r="AN89" s="162"/>
      <c r="AO89" s="162"/>
      <c r="AP89" s="162"/>
      <c r="AQ89" s="162"/>
      <c r="AR89" s="162"/>
      <c r="AS89" s="162"/>
      <c r="AT89" s="346" t="str">
        <f t="shared" si="54"/>
        <v/>
      </c>
      <c r="AU89" s="346" t="str">
        <f t="shared" si="55"/>
        <v/>
      </c>
      <c r="AV89" s="346" t="str">
        <f t="shared" si="63"/>
        <v/>
      </c>
      <c r="AW89" s="162"/>
      <c r="AX89" s="162"/>
      <c r="AY89" s="162"/>
      <c r="AZ89" s="162"/>
      <c r="BA89" s="162"/>
      <c r="BB89" s="162"/>
      <c r="BC89" s="162"/>
      <c r="BD89" s="162"/>
      <c r="BE89" s="346" t="str">
        <f t="shared" si="56"/>
        <v/>
      </c>
      <c r="BF89" s="346" t="str">
        <f t="shared" si="57"/>
        <v/>
      </c>
      <c r="BG89" s="346" t="str">
        <f t="shared" si="64"/>
        <v/>
      </c>
      <c r="BH89" s="162"/>
      <c r="BI89" s="162"/>
      <c r="BJ89" s="162"/>
      <c r="BK89" s="162"/>
      <c r="BL89" s="162"/>
      <c r="BM89" s="162"/>
      <c r="BN89" s="162"/>
      <c r="BO89" s="162"/>
      <c r="BP89" s="346" t="str">
        <f t="shared" si="58"/>
        <v/>
      </c>
      <c r="BQ89" s="346" t="str">
        <f t="shared" si="59"/>
        <v/>
      </c>
      <c r="BR89" s="346" t="str">
        <f t="shared" si="65"/>
        <v/>
      </c>
      <c r="BS89" s="345" t="str">
        <f t="shared" si="60"/>
        <v/>
      </c>
      <c r="BT89" s="345" t="str">
        <f t="shared" si="61"/>
        <v/>
      </c>
      <c r="BU89" s="54"/>
      <c r="BV89" s="54"/>
      <c r="BW89" s="51"/>
      <c r="BX89" s="54"/>
      <c r="BY89" s="54"/>
      <c r="BZ89" s="51"/>
      <c r="CA89" s="152" t="s">
        <v>2095</v>
      </c>
      <c r="CB89" s="152" t="s">
        <v>283</v>
      </c>
      <c r="CC89" s="152" t="s">
        <v>2096</v>
      </c>
      <c r="CD89" s="152" t="s">
        <v>283</v>
      </c>
      <c r="CE89" s="152"/>
      <c r="CF89" s="121"/>
      <c r="CG89" s="121"/>
      <c r="CH89" s="104" t="s">
        <v>2097</v>
      </c>
      <c r="CI89" s="104" t="s">
        <v>2098</v>
      </c>
      <c r="CJ89" s="104" t="s">
        <v>2099</v>
      </c>
      <c r="CK89" s="196" t="s">
        <v>2100</v>
      </c>
      <c r="CL89" s="489" t="s">
        <v>2104</v>
      </c>
      <c r="CM89" s="105" t="s">
        <v>1772</v>
      </c>
      <c r="CN89" s="104" t="s">
        <v>1775</v>
      </c>
      <c r="CO89" s="101"/>
      <c r="CP89" s="101"/>
      <c r="CQ89" s="101"/>
      <c r="CR89" s="101"/>
      <c r="CS89" s="152"/>
      <c r="CT89" s="102"/>
      <c r="CU89" s="103"/>
      <c r="CV89" s="196"/>
      <c r="CW89" s="104"/>
      <c r="CX89" s="107"/>
      <c r="CY89" s="104"/>
      <c r="CZ89" s="47"/>
      <c r="DA89" s="105"/>
      <c r="DB89" s="47"/>
      <c r="DC89" s="54"/>
      <c r="DD89" s="54"/>
      <c r="DE89" s="54"/>
      <c r="DF89" s="54"/>
      <c r="DG89" s="138"/>
      <c r="DH89" s="54"/>
      <c r="DI89" s="54"/>
      <c r="DJ89" s="47"/>
      <c r="DK89" s="47"/>
      <c r="DL89" s="47"/>
      <c r="DM89" s="47"/>
      <c r="DN89" s="47"/>
      <c r="DO89" s="105"/>
      <c r="DP89" s="47"/>
    </row>
    <row r="90" spans="1:120" ht="108.75" customHeight="1">
      <c r="A90" s="138">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81"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83" t="s">
        <v>240</v>
      </c>
      <c r="F90" s="138">
        <v>20</v>
      </c>
      <c r="G90" s="153" t="str">
        <f>IF(F90&lt;=0,"",IF(F90&lt;='Listas y tablas'!$B$3,"Muy Baja",IF(F90&lt;='Listas y tablas'!$B$4,"Baja",IF(F90&lt;='Listas y tablas'!$B$5,"Media",IF(F90&lt;='Listas y tablas'!$B$6,"Alta","Muy Alta")))))</f>
        <v>Baja</v>
      </c>
      <c r="H90" s="154">
        <f>IF(G90="","",IF(G90="Muy Baja",'Listas y tablas'!$C$3,IF(G90="Baja",'Listas y tablas'!$C$4,IF(G90="Media",'Listas y tablas'!$C$5,IF(G90="Alta",'Listas y tablas'!$C$6,IF(G90="Muy Alta",'Listas y tablas'!$C$7,))))))</f>
        <v>0.4</v>
      </c>
      <c r="I90" s="422" t="s">
        <v>332</v>
      </c>
      <c r="J90" s="154" t="str">
        <f ca="1">IF(NOT(ISERROR(MATCH(I90,'Tabla Impacto'!$B$221:$B$223,0))),'Tabla Impacto'!$F$223&amp;"Por favor no seleccionar los criterios de impacto(Afectación Económica o presupuestal y Pérdida Reputacional)",I90)</f>
        <v xml:space="preserve">     Entre 50 y 100 SMLMV </v>
      </c>
      <c r="K90" s="153"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4">
        <f ca="1">IF(K90="","",IF(K90="Leve",'Listas y tablas'!$F$3,IF(K90="Menor",'Listas y tablas'!$F$4,IF(K90="Moderado",'Listas y tablas'!$F$5,IF(K90="Mayor",'Listas y tablas'!$F$6,IF(K90="Catastrófico",'Listas y tablas'!$F$7,))))))</f>
        <v>0.6</v>
      </c>
      <c r="M90" s="155" t="str">
        <f t="shared" ca="1" si="47"/>
        <v>Moderado</v>
      </c>
      <c r="N90" s="155" t="str">
        <f t="shared" si="48"/>
        <v>G</v>
      </c>
      <c r="O90" s="156">
        <f t="shared" si="62"/>
        <v>83</v>
      </c>
      <c r="P90" s="156" t="str">
        <f t="shared" si="49"/>
        <v>G83</v>
      </c>
      <c r="Q90" s="182" t="s">
        <v>733</v>
      </c>
      <c r="R90" s="156" t="str">
        <f t="shared" si="50"/>
        <v>Probabilidad</v>
      </c>
      <c r="S90" s="394" t="s">
        <v>187</v>
      </c>
      <c r="T90" s="394" t="s">
        <v>188</v>
      </c>
      <c r="U90" s="95" t="str">
        <f t="shared" si="51"/>
        <v>40%</v>
      </c>
      <c r="V90" s="402" t="s">
        <v>189</v>
      </c>
      <c r="W90" s="402" t="s">
        <v>190</v>
      </c>
      <c r="X90" s="402" t="s">
        <v>191</v>
      </c>
      <c r="Y90" s="159">
        <f t="shared" si="45"/>
        <v>0.24</v>
      </c>
      <c r="Z90" s="160" t="str">
        <f>IFERROR(IF(Y90="","",IF(Y90&lt;='Listas y tablas'!$L$3,"Muy Baja",IF(Y90&lt;='Listas y tablas'!$L$4,"Baja",IF(Y90&lt;='Listas y tablas'!$L$5,"Media",IF(Y90&lt;='Listas y tablas'!$L$6,"Alta","Muy Alta"))))),"")</f>
        <v>Baja</v>
      </c>
      <c r="AA90" s="158">
        <f t="shared" si="52"/>
        <v>0.24</v>
      </c>
      <c r="AB90" s="160" t="str">
        <f ca="1">IFERROR(IF(AC90="","",IF(AC90&lt;='Listas y tablas'!$O$3,"Leve",IF(AC90&lt;='Listas y tablas'!$O$4,"Menor",IF(AC90&lt;='Listas y tablas'!$O$5,"Moderado",IF(AC90&lt;='Listas y tablas'!$O$6,"Mayor","Catastrófico"))))),"")</f>
        <v>Moderado</v>
      </c>
      <c r="AC90" s="158">
        <f t="shared" ca="1" si="46"/>
        <v>0.6</v>
      </c>
      <c r="AD90" s="161" t="str">
        <f t="shared" ca="1" si="53"/>
        <v>Moderado</v>
      </c>
      <c r="AE90" s="388" t="s">
        <v>192</v>
      </c>
      <c r="AF90" s="116" t="s">
        <v>1600</v>
      </c>
      <c r="AG90" s="53" t="s">
        <v>1601</v>
      </c>
      <c r="AH90" s="53" t="s">
        <v>1602</v>
      </c>
      <c r="AI90" s="53" t="s">
        <v>741</v>
      </c>
      <c r="AJ90" s="445">
        <v>44713</v>
      </c>
      <c r="AK90" s="445">
        <v>44834</v>
      </c>
      <c r="AL90" s="162"/>
      <c r="AM90" s="162"/>
      <c r="AN90" s="162"/>
      <c r="AO90" s="162"/>
      <c r="AP90" s="162"/>
      <c r="AQ90" s="162"/>
      <c r="AR90" s="162"/>
      <c r="AS90" s="162"/>
      <c r="AT90" s="346" t="str">
        <f t="shared" si="54"/>
        <v/>
      </c>
      <c r="AU90" s="346" t="str">
        <f t="shared" si="55"/>
        <v/>
      </c>
      <c r="AV90" s="346" t="str">
        <f t="shared" si="63"/>
        <v/>
      </c>
      <c r="AW90" s="162"/>
      <c r="AX90" s="162"/>
      <c r="AY90" s="162"/>
      <c r="AZ90" s="162"/>
      <c r="BA90" s="162"/>
      <c r="BB90" s="162"/>
      <c r="BC90" s="162"/>
      <c r="BD90" s="162"/>
      <c r="BE90" s="346" t="str">
        <f t="shared" si="56"/>
        <v/>
      </c>
      <c r="BF90" s="346" t="str">
        <f t="shared" si="57"/>
        <v/>
      </c>
      <c r="BG90" s="346" t="str">
        <f t="shared" si="64"/>
        <v/>
      </c>
      <c r="BH90" s="162"/>
      <c r="BI90" s="162"/>
      <c r="BJ90" s="162"/>
      <c r="BK90" s="162"/>
      <c r="BL90" s="162"/>
      <c r="BM90" s="162"/>
      <c r="BN90" s="162"/>
      <c r="BO90" s="162"/>
      <c r="BP90" s="346" t="str">
        <f t="shared" si="58"/>
        <v/>
      </c>
      <c r="BQ90" s="346" t="str">
        <f t="shared" si="59"/>
        <v/>
      </c>
      <c r="BR90" s="346" t="str">
        <f t="shared" si="65"/>
        <v/>
      </c>
      <c r="BS90" s="345" t="str">
        <f t="shared" si="60"/>
        <v/>
      </c>
      <c r="BT90" s="345" t="str">
        <f t="shared" si="61"/>
        <v/>
      </c>
      <c r="BU90" s="412" t="s">
        <v>1707</v>
      </c>
      <c r="BV90" s="426" t="s">
        <v>1643</v>
      </c>
      <c r="BW90" s="412" t="s">
        <v>741</v>
      </c>
      <c r="BX90" s="412" t="s">
        <v>1708</v>
      </c>
      <c r="BY90" s="412" t="s">
        <v>1709</v>
      </c>
      <c r="BZ90" s="412" t="s">
        <v>1710</v>
      </c>
      <c r="CA90" s="152" t="s">
        <v>2112</v>
      </c>
      <c r="CB90" s="152" t="s">
        <v>2113</v>
      </c>
      <c r="CC90" s="152" t="s">
        <v>2114</v>
      </c>
      <c r="CD90" s="121" t="s">
        <v>283</v>
      </c>
      <c r="CE90" s="121" t="s">
        <v>291</v>
      </c>
      <c r="CF90" s="121" t="s">
        <v>291</v>
      </c>
      <c r="CG90" s="121"/>
      <c r="CH90" s="104" t="s">
        <v>2115</v>
      </c>
      <c r="CI90" s="104" t="s">
        <v>261</v>
      </c>
      <c r="CJ90" s="196" t="s">
        <v>2116</v>
      </c>
      <c r="CK90" s="104" t="s">
        <v>285</v>
      </c>
      <c r="CL90" s="489" t="s">
        <v>2121</v>
      </c>
      <c r="CM90" s="105" t="s">
        <v>1952</v>
      </c>
      <c r="CN90" s="104" t="s">
        <v>1775</v>
      </c>
      <c r="CO90" s="101"/>
      <c r="CP90" s="101"/>
      <c r="CQ90" s="101"/>
      <c r="CR90" s="121"/>
      <c r="CS90" s="121"/>
      <c r="CT90" s="102"/>
      <c r="CU90" s="103"/>
      <c r="CV90" s="104"/>
      <c r="CW90" s="104"/>
      <c r="CX90" s="107"/>
      <c r="CY90" s="104"/>
      <c r="CZ90" s="47"/>
      <c r="DA90" s="105"/>
      <c r="DB90" s="47"/>
      <c r="DC90" s="54"/>
      <c r="DD90" s="54"/>
      <c r="DE90" s="54"/>
      <c r="DF90" s="54"/>
      <c r="DG90" s="138"/>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38">
        <v>20</v>
      </c>
      <c r="G91" s="153" t="str">
        <f>IF(F91&lt;=0,"",IF(F91&lt;='Listas y tablas'!$B$3,"Muy Baja",IF(F91&lt;='Listas y tablas'!$B$4,"Baja",IF(F91&lt;='Listas y tablas'!$B$5,"Media",IF(F91&lt;='Listas y tablas'!$B$6,"Alta","Muy Alta")))))</f>
        <v>Baja</v>
      </c>
      <c r="H91" s="154">
        <f>IF(G91="","",IF(G91="Muy Baja",'Listas y tablas'!$C$3,IF(G91="Baja",'Listas y tablas'!$C$4,IF(G91="Media",'Listas y tablas'!$C$5,IF(G91="Alta",'Listas y tablas'!$C$6,IF(G91="Muy Alta",'Listas y tablas'!$C$7,))))))</f>
        <v>0.4</v>
      </c>
      <c r="I91" s="422" t="s">
        <v>332</v>
      </c>
      <c r="J91" s="154" t="str">
        <f ca="1">IF(NOT(ISERROR(MATCH(I91,'Tabla Impacto'!$B$221:$B$223,0))),'Tabla Impacto'!$F$223&amp;"Por favor no seleccionar los criterios de impacto(Afectación Económica o presupuestal y Pérdida Reputacional)",I91)</f>
        <v xml:space="preserve">     Entre 50 y 100 SMLMV </v>
      </c>
      <c r="K91" s="153"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4">
        <f ca="1">IF(K91="","",IF(K91="Leve",'Listas y tablas'!$F$3,IF(K91="Menor",'Listas y tablas'!$F$4,IF(K91="Moderado",'Listas y tablas'!$F$5,IF(K91="Mayor",'Listas y tablas'!$F$6,IF(K91="Catastrófico",'Listas y tablas'!$F$7,))))))</f>
        <v>0.6</v>
      </c>
      <c r="M91" s="155" t="str">
        <f t="shared" ca="1" si="47"/>
        <v>Moderado</v>
      </c>
      <c r="N91" s="155" t="str">
        <f t="shared" si="48"/>
        <v>G</v>
      </c>
      <c r="O91" s="156">
        <f t="shared" si="62"/>
        <v>84</v>
      </c>
      <c r="P91" s="156" t="str">
        <f t="shared" si="49"/>
        <v>G84</v>
      </c>
      <c r="Q91" s="182" t="s">
        <v>1711</v>
      </c>
      <c r="R91" s="156" t="str">
        <f t="shared" si="50"/>
        <v>Probabilidad</v>
      </c>
      <c r="S91" s="394" t="s">
        <v>187</v>
      </c>
      <c r="T91" s="394" t="s">
        <v>188</v>
      </c>
      <c r="U91" s="95" t="str">
        <f t="shared" si="51"/>
        <v>40%</v>
      </c>
      <c r="V91" s="402" t="s">
        <v>189</v>
      </c>
      <c r="W91" s="402" t="s">
        <v>190</v>
      </c>
      <c r="X91" s="402" t="s">
        <v>191</v>
      </c>
      <c r="Y91" s="159">
        <f t="shared" si="45"/>
        <v>0.14399999999999999</v>
      </c>
      <c r="Z91" s="160" t="str">
        <f>IFERROR(IF(Y91="","",IF(Y91&lt;='Listas y tablas'!$L$3,"Muy Baja",IF(Y91&lt;='Listas y tablas'!$L$4,"Baja",IF(Y91&lt;='Listas y tablas'!$L$5,"Media",IF(Y91&lt;='Listas y tablas'!$L$6,"Alta","Muy Alta"))))),"")</f>
        <v>Muy Baja</v>
      </c>
      <c r="AA91" s="158">
        <f t="shared" si="52"/>
        <v>0.14399999999999999</v>
      </c>
      <c r="AB91" s="160" t="str">
        <f ca="1">IFERROR(IF(AC91="","",IF(AC91&lt;='Listas y tablas'!$O$3,"Leve",IF(AC91&lt;='Listas y tablas'!$O$4,"Menor",IF(AC91&lt;='Listas y tablas'!$O$5,"Moderado",IF(AC91&lt;='Listas y tablas'!$O$6,"Mayor","Catastrófico"))))),"")</f>
        <v>Moderado</v>
      </c>
      <c r="AC91" s="158">
        <f t="shared" ca="1" si="46"/>
        <v>0.6</v>
      </c>
      <c r="AD91" s="161" t="str">
        <f t="shared" ca="1" si="53"/>
        <v>Moderado</v>
      </c>
      <c r="AE91" s="388" t="s">
        <v>192</v>
      </c>
      <c r="AF91" s="428" t="s">
        <v>1712</v>
      </c>
      <c r="AG91" s="53" t="s">
        <v>1713</v>
      </c>
      <c r="AH91" s="412" t="s">
        <v>1603</v>
      </c>
      <c r="AI91" s="412" t="s">
        <v>741</v>
      </c>
      <c r="AJ91" s="430">
        <v>44576</v>
      </c>
      <c r="AK91" s="430">
        <v>44681</v>
      </c>
      <c r="AL91" s="145"/>
      <c r="AM91" s="145"/>
      <c r="AN91" s="145"/>
      <c r="AO91" s="145"/>
      <c r="AP91" s="145"/>
      <c r="AQ91" s="145"/>
      <c r="AR91" s="145"/>
      <c r="AS91" s="145"/>
      <c r="AT91" s="346" t="str">
        <f t="shared" si="54"/>
        <v/>
      </c>
      <c r="AU91" s="346" t="str">
        <f t="shared" si="55"/>
        <v/>
      </c>
      <c r="AV91" s="346" t="str">
        <f t="shared" si="63"/>
        <v/>
      </c>
      <c r="AW91" s="145"/>
      <c r="AX91" s="145"/>
      <c r="AY91" s="145"/>
      <c r="AZ91" s="145"/>
      <c r="BA91" s="145"/>
      <c r="BB91" s="145"/>
      <c r="BC91" s="145"/>
      <c r="BD91" s="145"/>
      <c r="BE91" s="346" t="str">
        <f t="shared" si="56"/>
        <v/>
      </c>
      <c r="BF91" s="346" t="str">
        <f t="shared" si="57"/>
        <v/>
      </c>
      <c r="BG91" s="346" t="str">
        <f t="shared" si="64"/>
        <v/>
      </c>
      <c r="BH91" s="145"/>
      <c r="BI91" s="145"/>
      <c r="BJ91" s="145"/>
      <c r="BK91" s="145"/>
      <c r="BL91" s="145"/>
      <c r="BM91" s="145"/>
      <c r="BN91" s="145"/>
      <c r="BO91" s="145"/>
      <c r="BP91" s="346" t="str">
        <f t="shared" si="58"/>
        <v/>
      </c>
      <c r="BQ91" s="346" t="str">
        <f t="shared" si="59"/>
        <v/>
      </c>
      <c r="BR91" s="346" t="str">
        <f t="shared" si="65"/>
        <v/>
      </c>
      <c r="BS91" s="345" t="str">
        <f t="shared" si="60"/>
        <v/>
      </c>
      <c r="BT91" s="345" t="str">
        <f t="shared" si="61"/>
        <v/>
      </c>
      <c r="BU91" s="53"/>
      <c r="BV91" s="53"/>
      <c r="BW91" s="53"/>
      <c r="BX91" s="53"/>
      <c r="BY91" s="53"/>
      <c r="BZ91" s="53"/>
      <c r="CA91" s="152" t="s">
        <v>2112</v>
      </c>
      <c r="CB91" s="152" t="s">
        <v>2113</v>
      </c>
      <c r="CC91" s="152" t="s">
        <v>2117</v>
      </c>
      <c r="CD91" s="121" t="s">
        <v>2118</v>
      </c>
      <c r="CE91" s="121" t="s">
        <v>291</v>
      </c>
      <c r="CF91" s="152" t="s">
        <v>291</v>
      </c>
      <c r="CG91" s="121"/>
      <c r="CH91" s="104" t="s">
        <v>2119</v>
      </c>
      <c r="CI91" s="104" t="s">
        <v>261</v>
      </c>
      <c r="CJ91" s="104" t="s">
        <v>2120</v>
      </c>
      <c r="CK91" s="104" t="s">
        <v>215</v>
      </c>
      <c r="CL91" s="489" t="s">
        <v>2122</v>
      </c>
      <c r="CM91" s="105" t="s">
        <v>1951</v>
      </c>
      <c r="CN91" s="104" t="s">
        <v>1775</v>
      </c>
      <c r="CO91" s="101"/>
      <c r="CP91" s="101"/>
      <c r="CQ91" s="101"/>
      <c r="CR91" s="102"/>
      <c r="CS91" s="121"/>
      <c r="CT91" s="152"/>
      <c r="CU91" s="103"/>
      <c r="CV91" s="104"/>
      <c r="CW91" s="104"/>
      <c r="CX91" s="104"/>
      <c r="CY91" s="104"/>
      <c r="CZ91" s="47"/>
      <c r="DA91" s="105"/>
      <c r="DB91" s="47"/>
      <c r="DC91" s="54"/>
      <c r="DD91" s="54"/>
      <c r="DE91" s="54"/>
      <c r="DF91" s="54"/>
      <c r="DG91" s="138"/>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0">
        <v>249</v>
      </c>
      <c r="G92" s="153" t="str">
        <f>IF(F92&lt;=0,"",IF(F92&lt;='Listas y tablas'!$B$3,"Muy Baja",IF(F92&lt;='Listas y tablas'!$B$4,"Baja",IF(F92&lt;='Listas y tablas'!$B$5,"Media",IF(F92&lt;='Listas y tablas'!$B$6,"Alta","Muy Alta")))))</f>
        <v>Media</v>
      </c>
      <c r="H92" s="154">
        <f>IF(G92="","",IF(G92="Muy Baja",'Listas y tablas'!$C$3,IF(G92="Baja",'Listas y tablas'!$C$4,IF(G92="Media",'Listas y tablas'!$C$5,IF(G92="Alta",'Listas y tablas'!$C$6,IF(G92="Muy Alta",'Listas y tablas'!$C$7,))))))</f>
        <v>0.6</v>
      </c>
      <c r="I92" s="422" t="s">
        <v>185</v>
      </c>
      <c r="J92" s="154"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3"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4">
        <f ca="1">IF(K92="","",IF(K92="Leve",'Listas y tablas'!$F$3,IF(K92="Menor",'Listas y tablas'!$F$4,IF(K92="Moderado",'Listas y tablas'!$F$5,IF(K92="Mayor",'Listas y tablas'!$F$6,IF(K92="Catastrófico",'Listas y tablas'!$F$7,))))))</f>
        <v>0.6</v>
      </c>
      <c r="M92" s="155" t="str">
        <f t="shared" ca="1" si="47"/>
        <v>Moderado</v>
      </c>
      <c r="N92" s="155" t="str">
        <f t="shared" si="48"/>
        <v>G</v>
      </c>
      <c r="O92" s="156">
        <f t="shared" si="62"/>
        <v>85</v>
      </c>
      <c r="P92" s="156" t="str">
        <f t="shared" si="49"/>
        <v>G85</v>
      </c>
      <c r="Q92" s="182" t="s">
        <v>752</v>
      </c>
      <c r="R92" s="156" t="str">
        <f t="shared" si="50"/>
        <v>Probabilidad</v>
      </c>
      <c r="S92" s="394" t="s">
        <v>187</v>
      </c>
      <c r="T92" s="394" t="s">
        <v>188</v>
      </c>
      <c r="U92" s="95" t="str">
        <f t="shared" si="51"/>
        <v>40%</v>
      </c>
      <c r="V92" s="402" t="s">
        <v>189</v>
      </c>
      <c r="W92" s="402" t="s">
        <v>190</v>
      </c>
      <c r="X92" s="402" t="s">
        <v>191</v>
      </c>
      <c r="Y92" s="159">
        <f t="shared" si="45"/>
        <v>0.36</v>
      </c>
      <c r="Z92" s="160" t="str">
        <f>IFERROR(IF(Y92="","",IF(Y92&lt;='Listas y tablas'!$L$3,"Muy Baja",IF(Y92&lt;='Listas y tablas'!$L$4,"Baja",IF(Y92&lt;='Listas y tablas'!$L$5,"Media",IF(Y92&lt;='Listas y tablas'!$L$6,"Alta","Muy Alta"))))),"")</f>
        <v>Baja</v>
      </c>
      <c r="AA92" s="158">
        <f t="shared" si="52"/>
        <v>0.36</v>
      </c>
      <c r="AB92" s="160" t="str">
        <f ca="1">IFERROR(IF(AC92="","",IF(AC92&lt;='Listas y tablas'!$O$3,"Leve",IF(AC92&lt;='Listas y tablas'!$O$4,"Menor",IF(AC92&lt;='Listas y tablas'!$O$5,"Moderado",IF(AC92&lt;='Listas y tablas'!$O$6,"Mayor","Catastrófico"))))),"")</f>
        <v>Moderado</v>
      </c>
      <c r="AC92" s="158">
        <f t="shared" ca="1" si="46"/>
        <v>0.6</v>
      </c>
      <c r="AD92" s="161" t="str">
        <f t="shared" ca="1" si="53"/>
        <v>Moderado</v>
      </c>
      <c r="AE92" s="388" t="s">
        <v>192</v>
      </c>
      <c r="AF92" s="118" t="s">
        <v>1735</v>
      </c>
      <c r="AG92" s="479" t="s">
        <v>1736</v>
      </c>
      <c r="AH92" s="479" t="s">
        <v>1737</v>
      </c>
      <c r="AI92" s="480" t="s">
        <v>1738</v>
      </c>
      <c r="AJ92" s="481" t="s">
        <v>1739</v>
      </c>
      <c r="AK92" s="482" t="s">
        <v>1740</v>
      </c>
      <c r="AL92" s="145"/>
      <c r="AM92" s="145"/>
      <c r="AN92" s="145"/>
      <c r="AO92" s="145"/>
      <c r="AP92" s="145"/>
      <c r="AQ92" s="145"/>
      <c r="AR92" s="145"/>
      <c r="AS92" s="145"/>
      <c r="AT92" s="346" t="str">
        <f t="shared" si="54"/>
        <v/>
      </c>
      <c r="AU92" s="346" t="str">
        <f t="shared" si="55"/>
        <v/>
      </c>
      <c r="AV92" s="346" t="str">
        <f t="shared" si="63"/>
        <v/>
      </c>
      <c r="AW92" s="145"/>
      <c r="AX92" s="145"/>
      <c r="AY92" s="145"/>
      <c r="AZ92" s="145"/>
      <c r="BA92" s="145"/>
      <c r="BB92" s="145"/>
      <c r="BC92" s="145"/>
      <c r="BD92" s="145"/>
      <c r="BE92" s="346" t="str">
        <f t="shared" si="56"/>
        <v/>
      </c>
      <c r="BF92" s="346" t="str">
        <f t="shared" si="57"/>
        <v/>
      </c>
      <c r="BG92" s="346" t="str">
        <f t="shared" si="64"/>
        <v/>
      </c>
      <c r="BH92" s="145"/>
      <c r="BI92" s="145"/>
      <c r="BJ92" s="145"/>
      <c r="BK92" s="145"/>
      <c r="BL92" s="145"/>
      <c r="BM92" s="145"/>
      <c r="BN92" s="145"/>
      <c r="BO92" s="145"/>
      <c r="BP92" s="346" t="str">
        <f t="shared" si="58"/>
        <v/>
      </c>
      <c r="BQ92" s="346" t="str">
        <f t="shared" si="59"/>
        <v/>
      </c>
      <c r="BR92" s="346" t="str">
        <f t="shared" si="65"/>
        <v/>
      </c>
      <c r="BS92" s="345" t="str">
        <f t="shared" si="60"/>
        <v/>
      </c>
      <c r="BT92" s="345" t="str">
        <f t="shared" si="61"/>
        <v/>
      </c>
      <c r="BU92" s="145"/>
      <c r="BV92" s="145"/>
      <c r="BW92" s="145"/>
      <c r="BX92" s="44"/>
      <c r="BY92" s="44"/>
      <c r="BZ92" s="145"/>
      <c r="CA92" s="152" t="s">
        <v>2128</v>
      </c>
      <c r="CB92" s="152" t="s">
        <v>2129</v>
      </c>
      <c r="CC92" s="152" t="s">
        <v>2130</v>
      </c>
      <c r="CD92" s="152" t="s">
        <v>2131</v>
      </c>
      <c r="CE92" s="121"/>
      <c r="CF92" s="152"/>
      <c r="CG92" s="121"/>
      <c r="CH92" s="104" t="s">
        <v>2089</v>
      </c>
      <c r="CI92" s="196" t="s">
        <v>201</v>
      </c>
      <c r="CJ92" s="104" t="s">
        <v>2090</v>
      </c>
      <c r="CK92" s="196" t="s">
        <v>215</v>
      </c>
      <c r="CL92" s="489" t="s">
        <v>2127</v>
      </c>
      <c r="CM92" s="105" t="s">
        <v>1772</v>
      </c>
      <c r="CN92" s="104" t="s">
        <v>1775</v>
      </c>
      <c r="CO92" s="101"/>
      <c r="CP92" s="101"/>
      <c r="CQ92" s="101"/>
      <c r="CR92" s="102"/>
      <c r="CS92" s="121"/>
      <c r="CT92" s="101"/>
      <c r="CU92" s="103"/>
      <c r="CV92" s="104"/>
      <c r="CW92" s="104"/>
      <c r="CX92" s="104"/>
      <c r="CY92" s="104"/>
      <c r="CZ92" s="47"/>
      <c r="DA92" s="105"/>
      <c r="DB92" s="47"/>
      <c r="DC92" s="54"/>
      <c r="DD92" s="54"/>
      <c r="DE92" s="54"/>
      <c r="DF92" s="54"/>
      <c r="DG92" s="138"/>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0">
        <v>249</v>
      </c>
      <c r="G93" s="153" t="str">
        <f>IF(F93&lt;=0,"",IF(F93&lt;='Listas y tablas'!$B$3,"Muy Baja",IF(F93&lt;='Listas y tablas'!$B$4,"Baja",IF(F93&lt;='Listas y tablas'!$B$5,"Media",IF(F93&lt;='Listas y tablas'!$B$6,"Alta","Muy Alta")))))</f>
        <v>Media</v>
      </c>
      <c r="H93" s="154">
        <f>IF(G93="","",IF(G93="Muy Baja",'Listas y tablas'!$C$3,IF(G93="Baja",'Listas y tablas'!$C$4,IF(G93="Media",'Listas y tablas'!$C$5,IF(G93="Alta",'Listas y tablas'!$C$6,IF(G93="Muy Alta",'Listas y tablas'!$C$7,))))))</f>
        <v>0.6</v>
      </c>
      <c r="I93" s="422" t="s">
        <v>185</v>
      </c>
      <c r="J93" s="154"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3"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4">
        <f ca="1">IF(K93="","",IF(K93="Leve",'Listas y tablas'!$F$3,IF(K93="Menor",'Listas y tablas'!$F$4,IF(K93="Moderado",'Listas y tablas'!$F$5,IF(K93="Mayor",'Listas y tablas'!$F$6,IF(K93="Catastrófico",'Listas y tablas'!$F$7,))))))</f>
        <v>0.6</v>
      </c>
      <c r="M93" s="155" t="str">
        <f t="shared" ca="1" si="47"/>
        <v>Moderado</v>
      </c>
      <c r="N93" s="155" t="str">
        <f t="shared" si="48"/>
        <v>G</v>
      </c>
      <c r="O93" s="156">
        <f t="shared" si="62"/>
        <v>86</v>
      </c>
      <c r="P93" s="156" t="str">
        <f t="shared" si="49"/>
        <v>G86</v>
      </c>
      <c r="Q93" s="182" t="s">
        <v>760</v>
      </c>
      <c r="R93" s="156" t="str">
        <f t="shared" si="50"/>
        <v>Probabilidad</v>
      </c>
      <c r="S93" s="394" t="s">
        <v>233</v>
      </c>
      <c r="T93" s="394" t="s">
        <v>188</v>
      </c>
      <c r="U93" s="95" t="str">
        <f t="shared" si="51"/>
        <v>30%</v>
      </c>
      <c r="V93" s="402" t="s">
        <v>189</v>
      </c>
      <c r="W93" s="402" t="s">
        <v>190</v>
      </c>
      <c r="X93" s="402" t="s">
        <v>191</v>
      </c>
      <c r="Y93" s="159">
        <f t="shared" si="45"/>
        <v>0.252</v>
      </c>
      <c r="Z93" s="160" t="str">
        <f>IFERROR(IF(Y93="","",IF(Y93&lt;='Listas y tablas'!$L$3,"Muy Baja",IF(Y93&lt;='Listas y tablas'!$L$4,"Baja",IF(Y93&lt;='Listas y tablas'!$L$5,"Media",IF(Y93&lt;='Listas y tablas'!$L$6,"Alta","Muy Alta"))))),"")</f>
        <v>Baja</v>
      </c>
      <c r="AA93" s="158">
        <f t="shared" si="52"/>
        <v>0.252</v>
      </c>
      <c r="AB93" s="160" t="str">
        <f ca="1">IFERROR(IF(AC93="","",IF(AC93&lt;='Listas y tablas'!$O$3,"Leve",IF(AC93&lt;='Listas y tablas'!$O$4,"Menor",IF(AC93&lt;='Listas y tablas'!$O$5,"Moderado",IF(AC93&lt;='Listas y tablas'!$O$6,"Mayor","Catastrófico"))))),"")</f>
        <v>Moderado</v>
      </c>
      <c r="AC93" s="158">
        <f t="shared" ca="1" si="46"/>
        <v>0.6</v>
      </c>
      <c r="AD93" s="161" t="str">
        <f t="shared" ca="1" si="53"/>
        <v>Moderado</v>
      </c>
      <c r="AE93" s="388" t="s">
        <v>192</v>
      </c>
      <c r="AF93" s="398" t="s">
        <v>1741</v>
      </c>
      <c r="AG93" s="479" t="s">
        <v>1742</v>
      </c>
      <c r="AH93" s="479" t="s">
        <v>1743</v>
      </c>
      <c r="AI93" s="483" t="s">
        <v>1738</v>
      </c>
      <c r="AJ93" s="481" t="s">
        <v>1744</v>
      </c>
      <c r="AK93" s="482" t="s">
        <v>1745</v>
      </c>
      <c r="AL93" s="145"/>
      <c r="AM93" s="145"/>
      <c r="AN93" s="145"/>
      <c r="AO93" s="145"/>
      <c r="AP93" s="145"/>
      <c r="AQ93" s="145"/>
      <c r="AR93" s="145"/>
      <c r="AS93" s="145"/>
      <c r="AT93" s="346" t="str">
        <f t="shared" si="54"/>
        <v/>
      </c>
      <c r="AU93" s="346" t="str">
        <f t="shared" si="55"/>
        <v/>
      </c>
      <c r="AV93" s="346" t="str">
        <f t="shared" si="63"/>
        <v/>
      </c>
      <c r="AW93" s="145"/>
      <c r="AX93" s="145"/>
      <c r="AY93" s="145"/>
      <c r="AZ93" s="145"/>
      <c r="BA93" s="145"/>
      <c r="BB93" s="145"/>
      <c r="BC93" s="145"/>
      <c r="BD93" s="145"/>
      <c r="BE93" s="346" t="str">
        <f t="shared" si="56"/>
        <v/>
      </c>
      <c r="BF93" s="346" t="str">
        <f t="shared" si="57"/>
        <v/>
      </c>
      <c r="BG93" s="346" t="str">
        <f t="shared" si="64"/>
        <v/>
      </c>
      <c r="BH93" s="145"/>
      <c r="BI93" s="145"/>
      <c r="BJ93" s="145"/>
      <c r="BK93" s="145"/>
      <c r="BL93" s="145"/>
      <c r="BM93" s="145"/>
      <c r="BN93" s="145"/>
      <c r="BO93" s="145"/>
      <c r="BP93" s="346" t="str">
        <f t="shared" si="58"/>
        <v/>
      </c>
      <c r="BQ93" s="346" t="str">
        <f t="shared" si="59"/>
        <v/>
      </c>
      <c r="BR93" s="346" t="str">
        <f t="shared" si="65"/>
        <v/>
      </c>
      <c r="BS93" s="345" t="str">
        <f t="shared" si="60"/>
        <v/>
      </c>
      <c r="BT93" s="345" t="str">
        <f t="shared" si="61"/>
        <v/>
      </c>
      <c r="BU93" s="148"/>
      <c r="BV93" s="53"/>
      <c r="BW93" s="53"/>
      <c r="BX93" s="44"/>
      <c r="BY93" s="44"/>
      <c r="BZ93" s="53"/>
      <c r="CA93" s="152" t="s">
        <v>2132</v>
      </c>
      <c r="CB93" s="152" t="s">
        <v>283</v>
      </c>
      <c r="CC93" s="152" t="s">
        <v>283</v>
      </c>
      <c r="CD93" s="121" t="s">
        <v>283</v>
      </c>
      <c r="CE93" s="121"/>
      <c r="CF93" s="152"/>
      <c r="CG93" s="121"/>
      <c r="CH93" s="104" t="s">
        <v>2133</v>
      </c>
      <c r="CI93" s="196" t="s">
        <v>292</v>
      </c>
      <c r="CJ93" s="104" t="s">
        <v>517</v>
      </c>
      <c r="CK93" s="196" t="s">
        <v>262</v>
      </c>
      <c r="CL93" s="489" t="s">
        <v>2142</v>
      </c>
      <c r="CM93" s="105" t="s">
        <v>1772</v>
      </c>
      <c r="CN93" s="104" t="s">
        <v>1775</v>
      </c>
      <c r="CO93" s="101"/>
      <c r="CP93" s="101"/>
      <c r="CQ93" s="101"/>
      <c r="CR93" s="121"/>
      <c r="CS93" s="121"/>
      <c r="CT93" s="101"/>
      <c r="CU93" s="103"/>
      <c r="CV93" s="104"/>
      <c r="CW93" s="104"/>
      <c r="CX93" s="196"/>
      <c r="CY93" s="104"/>
      <c r="CZ93" s="47"/>
      <c r="DA93" s="105"/>
      <c r="DB93" s="47"/>
      <c r="DC93" s="54"/>
      <c r="DD93" s="54"/>
      <c r="DE93" s="54"/>
      <c r="DF93" s="54"/>
      <c r="DG93" s="138"/>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0">
        <v>365</v>
      </c>
      <c r="G94" s="153" t="str">
        <f>IF(F94&lt;=0,"",IF(F94&lt;='Listas y tablas'!$B$3,"Muy Baja",IF(F94&lt;='Listas y tablas'!$B$4,"Baja",IF(F94&lt;='Listas y tablas'!$B$5,"Media",IF(F94&lt;='Listas y tablas'!$B$6,"Alta","Muy Alta")))))</f>
        <v>Media</v>
      </c>
      <c r="H94" s="154">
        <f>IF(G94="","",IF(G94="Muy Baja",'Listas y tablas'!$C$3,IF(G94="Baja",'Listas y tablas'!$C$4,IF(G94="Media",'Listas y tablas'!$C$5,IF(G94="Alta",'Listas y tablas'!$C$6,IF(G94="Muy Alta",'Listas y tablas'!$C$7,))))))</f>
        <v>0.6</v>
      </c>
      <c r="I94" s="422" t="s">
        <v>185</v>
      </c>
      <c r="J94" s="154"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3"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4">
        <f ca="1">IF(K94="","",IF(K94="Leve",'Listas y tablas'!$F$3,IF(K94="Menor",'Listas y tablas'!$F$4,IF(K94="Moderado",'Listas y tablas'!$F$5,IF(K94="Mayor",'Listas y tablas'!$F$6,IF(K94="Catastrófico",'Listas y tablas'!$F$7,))))))</f>
        <v>0.6</v>
      </c>
      <c r="M94" s="155" t="str">
        <f t="shared" ca="1" si="47"/>
        <v>Moderado</v>
      </c>
      <c r="N94" s="155" t="str">
        <f t="shared" si="48"/>
        <v>G</v>
      </c>
      <c r="O94" s="156">
        <f t="shared" si="62"/>
        <v>87</v>
      </c>
      <c r="P94" s="156" t="str">
        <f t="shared" si="49"/>
        <v>G87</v>
      </c>
      <c r="Q94" s="108" t="s">
        <v>769</v>
      </c>
      <c r="R94" s="156" t="str">
        <f t="shared" si="50"/>
        <v>Probabilidad</v>
      </c>
      <c r="S94" s="394" t="s">
        <v>187</v>
      </c>
      <c r="T94" s="394" t="s">
        <v>188</v>
      </c>
      <c r="U94" s="95" t="str">
        <f t="shared" si="51"/>
        <v>40%</v>
      </c>
      <c r="V94" s="402" t="s">
        <v>189</v>
      </c>
      <c r="W94" s="402" t="s">
        <v>190</v>
      </c>
      <c r="X94" s="402" t="s">
        <v>191</v>
      </c>
      <c r="Y94" s="159">
        <f t="shared" si="45"/>
        <v>0.36</v>
      </c>
      <c r="Z94" s="160" t="str">
        <f>IFERROR(IF(Y94="","",IF(Y94&lt;='Listas y tablas'!$L$3,"Muy Baja",IF(Y94&lt;='Listas y tablas'!$L$4,"Baja",IF(Y94&lt;='Listas y tablas'!$L$5,"Media",IF(Y94&lt;='Listas y tablas'!$L$6,"Alta","Muy Alta"))))),"")</f>
        <v>Baja</v>
      </c>
      <c r="AA94" s="158">
        <f t="shared" si="52"/>
        <v>0.36</v>
      </c>
      <c r="AB94" s="160" t="str">
        <f ca="1">IFERROR(IF(AC94="","",IF(AC94&lt;='Listas y tablas'!$O$3,"Leve",IF(AC94&lt;='Listas y tablas'!$O$4,"Menor",IF(AC94&lt;='Listas y tablas'!$O$5,"Moderado",IF(AC94&lt;='Listas y tablas'!$O$6,"Mayor","Catastrófico"))))),"")</f>
        <v>Moderado</v>
      </c>
      <c r="AC94" s="158">
        <f t="shared" ca="1" si="46"/>
        <v>0.6</v>
      </c>
      <c r="AD94" s="161" t="str">
        <f t="shared" ca="1" si="53"/>
        <v>Moderado</v>
      </c>
      <c r="AE94" s="388" t="s">
        <v>192</v>
      </c>
      <c r="AF94" s="116" t="s">
        <v>1746</v>
      </c>
      <c r="AG94" s="369" t="s">
        <v>1747</v>
      </c>
      <c r="AH94" s="53" t="s">
        <v>1748</v>
      </c>
      <c r="AI94" s="118" t="s">
        <v>1738</v>
      </c>
      <c r="AJ94" s="455" t="s">
        <v>1749</v>
      </c>
      <c r="AK94" s="456" t="s">
        <v>1750</v>
      </c>
      <c r="AL94" s="145"/>
      <c r="AM94" s="145"/>
      <c r="AN94" s="145"/>
      <c r="AO94" s="145"/>
      <c r="AP94" s="145"/>
      <c r="AQ94" s="145"/>
      <c r="AR94" s="145"/>
      <c r="AS94" s="145"/>
      <c r="AT94" s="346" t="str">
        <f t="shared" si="54"/>
        <v/>
      </c>
      <c r="AU94" s="346" t="str">
        <f t="shared" si="55"/>
        <v/>
      </c>
      <c r="AV94" s="346" t="str">
        <f t="shared" si="63"/>
        <v/>
      </c>
      <c r="AW94" s="145"/>
      <c r="AX94" s="145"/>
      <c r="AY94" s="145"/>
      <c r="AZ94" s="145"/>
      <c r="BA94" s="145"/>
      <c r="BB94" s="145"/>
      <c r="BC94" s="145"/>
      <c r="BD94" s="145"/>
      <c r="BE94" s="346" t="str">
        <f t="shared" si="56"/>
        <v/>
      </c>
      <c r="BF94" s="346" t="str">
        <f t="shared" si="57"/>
        <v/>
      </c>
      <c r="BG94" s="346" t="str">
        <f t="shared" si="64"/>
        <v/>
      </c>
      <c r="BH94" s="145"/>
      <c r="BI94" s="145"/>
      <c r="BJ94" s="145"/>
      <c r="BK94" s="145"/>
      <c r="BL94" s="145"/>
      <c r="BM94" s="145"/>
      <c r="BN94" s="145"/>
      <c r="BO94" s="145"/>
      <c r="BP94" s="346" t="str">
        <f t="shared" si="58"/>
        <v/>
      </c>
      <c r="BQ94" s="346" t="str">
        <f t="shared" si="59"/>
        <v/>
      </c>
      <c r="BR94" s="346" t="str">
        <f t="shared" si="65"/>
        <v/>
      </c>
      <c r="BS94" s="345" t="str">
        <f t="shared" si="60"/>
        <v/>
      </c>
      <c r="BT94" s="345" t="str">
        <f t="shared" si="61"/>
        <v/>
      </c>
      <c r="BU94" s="150"/>
      <c r="BV94" s="44"/>
      <c r="BW94" s="44"/>
      <c r="BX94" s="44"/>
      <c r="BY94" s="44"/>
      <c r="BZ94" s="44"/>
      <c r="CA94" s="152" t="s">
        <v>2134</v>
      </c>
      <c r="CB94" s="152" t="s">
        <v>283</v>
      </c>
      <c r="CC94" s="152" t="s">
        <v>283</v>
      </c>
      <c r="CD94" s="151" t="s">
        <v>283</v>
      </c>
      <c r="CE94" s="151"/>
      <c r="CF94" s="152"/>
      <c r="CG94" s="121"/>
      <c r="CH94" s="104" t="s">
        <v>2135</v>
      </c>
      <c r="CI94" s="196" t="s">
        <v>292</v>
      </c>
      <c r="CJ94" s="104" t="s">
        <v>2136</v>
      </c>
      <c r="CK94" s="196" t="s">
        <v>262</v>
      </c>
      <c r="CL94" s="489" t="s">
        <v>2147</v>
      </c>
      <c r="CM94" s="105" t="s">
        <v>1772</v>
      </c>
      <c r="CN94" s="104" t="s">
        <v>1775</v>
      </c>
      <c r="CO94" s="101"/>
      <c r="CP94" s="101"/>
      <c r="CQ94" s="101"/>
      <c r="CR94" s="151"/>
      <c r="CS94" s="151"/>
      <c r="CT94" s="101"/>
      <c r="CU94" s="103"/>
      <c r="CV94" s="104"/>
      <c r="CW94" s="104"/>
      <c r="CX94" s="104"/>
      <c r="CY94" s="104"/>
      <c r="CZ94" s="47"/>
      <c r="DA94" s="105"/>
      <c r="DB94" s="47"/>
      <c r="DC94" s="54"/>
      <c r="DD94" s="54"/>
      <c r="DE94" s="54"/>
      <c r="DF94" s="54"/>
      <c r="DG94" s="138"/>
      <c r="DH94" s="54"/>
      <c r="DI94" s="54"/>
      <c r="DJ94" s="47"/>
      <c r="DK94" s="47"/>
      <c r="DL94" s="47"/>
      <c r="DM94" s="47"/>
      <c r="DN94" s="47"/>
      <c r="DO94" s="105"/>
      <c r="DP94" s="47"/>
    </row>
    <row r="95" spans="1:120" ht="148.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0">
        <v>365</v>
      </c>
      <c r="G95" s="153" t="str">
        <f>IF(F95&lt;=0,"",IF(F95&lt;='Listas y tablas'!$B$3,"Muy Baja",IF(F95&lt;='Listas y tablas'!$B$4,"Baja",IF(F95&lt;='Listas y tablas'!$B$5,"Media",IF(F95&lt;='Listas y tablas'!$B$6,"Alta","Muy Alta")))))</f>
        <v>Media</v>
      </c>
      <c r="H95" s="154">
        <f>IF(G95="","",IF(G95="Muy Baja",'Listas y tablas'!$C$3,IF(G95="Baja",'Listas y tablas'!$C$4,IF(G95="Media",'Listas y tablas'!$C$5,IF(G95="Alta",'Listas y tablas'!$C$6,IF(G95="Muy Alta",'Listas y tablas'!$C$7,))))))</f>
        <v>0.6</v>
      </c>
      <c r="I95" s="422" t="s">
        <v>185</v>
      </c>
      <c r="J95" s="154"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3"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4">
        <f ca="1">IF(K95="","",IF(K95="Leve",'Listas y tablas'!$F$3,IF(K95="Menor",'Listas y tablas'!$F$4,IF(K95="Moderado",'Listas y tablas'!$F$5,IF(K95="Mayor",'Listas y tablas'!$F$6,IF(K95="Catastrófico",'Listas y tablas'!$F$7,))))))</f>
        <v>0.6</v>
      </c>
      <c r="M95" s="155" t="str">
        <f t="shared" ca="1" si="47"/>
        <v>Moderado</v>
      </c>
      <c r="N95" s="155" t="str">
        <f t="shared" si="48"/>
        <v>G</v>
      </c>
      <c r="O95" s="156">
        <f t="shared" si="62"/>
        <v>88</v>
      </c>
      <c r="P95" s="156" t="str">
        <f t="shared" si="49"/>
        <v>G88</v>
      </c>
      <c r="Q95" s="182" t="s">
        <v>778</v>
      </c>
      <c r="R95" s="156" t="str">
        <f t="shared" si="50"/>
        <v>Probabilidad</v>
      </c>
      <c r="S95" s="394" t="s">
        <v>187</v>
      </c>
      <c r="T95" s="394" t="s">
        <v>188</v>
      </c>
      <c r="U95" s="95" t="str">
        <f t="shared" si="51"/>
        <v>40%</v>
      </c>
      <c r="V95" s="402" t="s">
        <v>189</v>
      </c>
      <c r="W95" s="402" t="s">
        <v>190</v>
      </c>
      <c r="X95" s="402" t="s">
        <v>191</v>
      </c>
      <c r="Y95" s="159">
        <f t="shared" si="45"/>
        <v>0.216</v>
      </c>
      <c r="Z95" s="160" t="str">
        <f>IFERROR(IF(Y95="","",IF(Y95&lt;='Listas y tablas'!$L$3,"Muy Baja",IF(Y95&lt;='Listas y tablas'!$L$4,"Baja",IF(Y95&lt;='Listas y tablas'!$L$5,"Media",IF(Y95&lt;='Listas y tablas'!$L$6,"Alta","Muy Alta"))))),"")</f>
        <v>Baja</v>
      </c>
      <c r="AA95" s="158">
        <f t="shared" si="52"/>
        <v>0.216</v>
      </c>
      <c r="AB95" s="160" t="str">
        <f ca="1">IFERROR(IF(AC95="","",IF(AC95&lt;='Listas y tablas'!$O$3,"Leve",IF(AC95&lt;='Listas y tablas'!$O$4,"Menor",IF(AC95&lt;='Listas y tablas'!$O$5,"Moderado",IF(AC95&lt;='Listas y tablas'!$O$6,"Mayor","Catastrófico"))))),"")</f>
        <v>Moderado</v>
      </c>
      <c r="AC95" s="158">
        <f t="shared" ca="1" si="46"/>
        <v>0.6</v>
      </c>
      <c r="AD95" s="161" t="str">
        <f t="shared" ca="1" si="53"/>
        <v>Moderado</v>
      </c>
      <c r="AE95" s="388" t="s">
        <v>192</v>
      </c>
      <c r="AF95" s="116" t="s">
        <v>1751</v>
      </c>
      <c r="AG95" s="369" t="s">
        <v>1752</v>
      </c>
      <c r="AH95" s="369" t="s">
        <v>1753</v>
      </c>
      <c r="AI95" s="118" t="s">
        <v>1738</v>
      </c>
      <c r="AJ95" s="457" t="s">
        <v>1739</v>
      </c>
      <c r="AK95" s="458" t="s">
        <v>1740</v>
      </c>
      <c r="AL95" s="145"/>
      <c r="AM95" s="145"/>
      <c r="AN95" s="145"/>
      <c r="AO95" s="145"/>
      <c r="AP95" s="145"/>
      <c r="AQ95" s="145"/>
      <c r="AR95" s="145"/>
      <c r="AS95" s="145"/>
      <c r="AT95" s="346" t="str">
        <f t="shared" si="54"/>
        <v/>
      </c>
      <c r="AU95" s="346" t="str">
        <f t="shared" si="55"/>
        <v/>
      </c>
      <c r="AV95" s="346" t="str">
        <f t="shared" si="63"/>
        <v/>
      </c>
      <c r="AW95" s="145"/>
      <c r="AX95" s="145"/>
      <c r="AY95" s="145"/>
      <c r="AZ95" s="145"/>
      <c r="BA95" s="145"/>
      <c r="BB95" s="145"/>
      <c r="BC95" s="145"/>
      <c r="BD95" s="145"/>
      <c r="BE95" s="346" t="str">
        <f t="shared" si="56"/>
        <v/>
      </c>
      <c r="BF95" s="346" t="str">
        <f t="shared" si="57"/>
        <v/>
      </c>
      <c r="BG95" s="346" t="str">
        <f t="shared" si="64"/>
        <v/>
      </c>
      <c r="BH95" s="145"/>
      <c r="BI95" s="145"/>
      <c r="BJ95" s="145"/>
      <c r="BK95" s="145"/>
      <c r="BL95" s="145"/>
      <c r="BM95" s="145"/>
      <c r="BN95" s="145"/>
      <c r="BO95" s="145"/>
      <c r="BP95" s="346" t="str">
        <f t="shared" si="58"/>
        <v/>
      </c>
      <c r="BQ95" s="346" t="str">
        <f t="shared" si="59"/>
        <v/>
      </c>
      <c r="BR95" s="346" t="str">
        <f t="shared" si="65"/>
        <v/>
      </c>
      <c r="BS95" s="345" t="str">
        <f t="shared" si="60"/>
        <v/>
      </c>
      <c r="BT95" s="345" t="str">
        <f t="shared" si="61"/>
        <v/>
      </c>
      <c r="BU95" s="53"/>
      <c r="BV95" s="44"/>
      <c r="BW95" s="44"/>
      <c r="BX95" s="44"/>
      <c r="BY95" s="44"/>
      <c r="BZ95" s="44"/>
      <c r="CA95" s="152" t="s">
        <v>2137</v>
      </c>
      <c r="CB95" s="152" t="s">
        <v>2138</v>
      </c>
      <c r="CC95" s="152" t="s">
        <v>2139</v>
      </c>
      <c r="CD95" s="555" t="s">
        <v>2140</v>
      </c>
      <c r="CE95" s="555"/>
      <c r="CF95" s="152"/>
      <c r="CG95" s="121"/>
      <c r="CH95" s="104" t="s">
        <v>2141</v>
      </c>
      <c r="CI95" s="196" t="s">
        <v>201</v>
      </c>
      <c r="CJ95" s="104" t="s">
        <v>2090</v>
      </c>
      <c r="CK95" s="196" t="s">
        <v>215</v>
      </c>
      <c r="CL95" s="489" t="s">
        <v>2143</v>
      </c>
      <c r="CM95" s="105" t="s">
        <v>1772</v>
      </c>
      <c r="CN95" s="104" t="s">
        <v>1775</v>
      </c>
      <c r="CO95" s="101"/>
      <c r="CP95" s="101"/>
      <c r="CQ95" s="101"/>
      <c r="CR95" s="555"/>
      <c r="CS95" s="555"/>
      <c r="CT95" s="101"/>
      <c r="CU95" s="103"/>
      <c r="CV95" s="104"/>
      <c r="CW95" s="104"/>
      <c r="CX95" s="104"/>
      <c r="CY95" s="104"/>
      <c r="CZ95" s="47"/>
      <c r="DA95" s="105"/>
      <c r="DB95" s="47"/>
      <c r="DC95" s="54"/>
      <c r="DD95" s="54"/>
      <c r="DE95" s="54"/>
      <c r="DF95" s="54"/>
      <c r="DG95" s="138"/>
      <c r="DH95" s="54"/>
      <c r="DI95" s="54"/>
      <c r="DJ95" s="47"/>
      <c r="DK95" s="47"/>
      <c r="DL95" s="47"/>
      <c r="DM95" s="47"/>
      <c r="DN95" s="47"/>
      <c r="DO95" s="105"/>
      <c r="DP95" s="47"/>
    </row>
    <row r="96" spans="1:120" ht="151.5"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1113</v>
      </c>
      <c r="F96" s="141">
        <v>48</v>
      </c>
      <c r="G96" s="153" t="str">
        <f>IF(F96&lt;=0,"",IF(F96&lt;='Listas y tablas'!$B$3,"Muy Baja",IF(F96&lt;='Listas y tablas'!$B$4,"Baja",IF(F96&lt;='Listas y tablas'!$B$5,"Media",IF(F96&lt;='Listas y tablas'!$B$6,"Alta","Muy Alta")))))</f>
        <v>Media</v>
      </c>
      <c r="H96" s="154">
        <f>IF(G96="","",IF(G96="Muy Baja",'Listas y tablas'!$C$3,IF(G96="Baja",'Listas y tablas'!$C$4,IF(G96="Media",'Listas y tablas'!$C$5,IF(G96="Alta",'Listas y tablas'!$C$6,IF(G96="Muy Alta",'Listas y tablas'!$C$7,))))))</f>
        <v>0.6</v>
      </c>
      <c r="I96" s="422" t="s">
        <v>185</v>
      </c>
      <c r="J96" s="154"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53"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54">
        <f ca="1">IF(K96="","",IF(K96="Leve",'Listas y tablas'!$F$3,IF(K96="Menor",'Listas y tablas'!$F$4,IF(K96="Moderado",'Listas y tablas'!$F$5,IF(K96="Mayor",'Listas y tablas'!$F$6,IF(K96="Catastrófico",'Listas y tablas'!$F$7,))))))</f>
        <v>0.6</v>
      </c>
      <c r="M96" s="155" t="str">
        <f t="shared" ca="1" si="47"/>
        <v>Moderado</v>
      </c>
      <c r="N96" s="155" t="str">
        <f t="shared" si="48"/>
        <v>G</v>
      </c>
      <c r="O96" s="156">
        <f t="shared" si="62"/>
        <v>89</v>
      </c>
      <c r="P96" s="156" t="str">
        <f t="shared" si="49"/>
        <v>G89</v>
      </c>
      <c r="Q96" s="540" t="s">
        <v>2198</v>
      </c>
      <c r="R96" s="156" t="str">
        <f t="shared" si="50"/>
        <v>Probabilidad</v>
      </c>
      <c r="S96" s="394" t="s">
        <v>187</v>
      </c>
      <c r="T96" s="394" t="s">
        <v>188</v>
      </c>
      <c r="U96" s="95" t="str">
        <f t="shared" si="51"/>
        <v>40%</v>
      </c>
      <c r="V96" s="402" t="s">
        <v>189</v>
      </c>
      <c r="W96" s="402" t="s">
        <v>190</v>
      </c>
      <c r="X96" s="402" t="s">
        <v>191</v>
      </c>
      <c r="Y96" s="159">
        <f t="shared" si="45"/>
        <v>0.36</v>
      </c>
      <c r="Z96" s="160" t="str">
        <f>IFERROR(IF(Y96="","",IF(Y96&lt;='Listas y tablas'!$L$3,"Muy Baja",IF(Y96&lt;='Listas y tablas'!$L$4,"Baja",IF(Y96&lt;='Listas y tablas'!$L$5,"Media",IF(Y96&lt;='Listas y tablas'!$L$6,"Alta","Muy Alta"))))),"")</f>
        <v>Baja</v>
      </c>
      <c r="AA96" s="158">
        <f t="shared" si="52"/>
        <v>0.36</v>
      </c>
      <c r="AB96" s="160" t="str">
        <f ca="1">IFERROR(IF(AC96="","",IF(AC96&lt;='Listas y tablas'!$O$3,"Leve",IF(AC96&lt;='Listas y tablas'!$O$4,"Menor",IF(AC96&lt;='Listas y tablas'!$O$5,"Moderado",IF(AC96&lt;='Listas y tablas'!$O$6,"Mayor","Catastrófico"))))),"")</f>
        <v>Moderado</v>
      </c>
      <c r="AC96" s="158">
        <f t="shared" ca="1" si="46"/>
        <v>0.6</v>
      </c>
      <c r="AD96" s="161" t="str">
        <f t="shared" ca="1" si="53"/>
        <v>Moderado</v>
      </c>
      <c r="AE96" s="388" t="s">
        <v>192</v>
      </c>
      <c r="AF96" s="359" t="s">
        <v>2199</v>
      </c>
      <c r="AG96" s="147"/>
      <c r="AH96" s="147"/>
      <c r="AI96" s="145"/>
      <c r="AJ96" s="138"/>
      <c r="AK96" s="138"/>
      <c r="AL96" s="138"/>
      <c r="AM96" s="138"/>
      <c r="AN96" s="138"/>
      <c r="AO96" s="138"/>
      <c r="AP96" s="138"/>
      <c r="AQ96" s="138"/>
      <c r="AR96" s="138"/>
      <c r="AS96" s="138"/>
      <c r="AT96" s="346" t="str">
        <f t="shared" si="54"/>
        <v/>
      </c>
      <c r="AU96" s="346" t="str">
        <f t="shared" si="55"/>
        <v/>
      </c>
      <c r="AV96" s="346" t="str">
        <f t="shared" si="63"/>
        <v/>
      </c>
      <c r="AW96" s="138"/>
      <c r="AX96" s="138"/>
      <c r="AY96" s="138"/>
      <c r="AZ96" s="138"/>
      <c r="BA96" s="138"/>
      <c r="BB96" s="138"/>
      <c r="BC96" s="138"/>
      <c r="BD96" s="138"/>
      <c r="BE96" s="346" t="str">
        <f t="shared" si="56"/>
        <v/>
      </c>
      <c r="BF96" s="346" t="str">
        <f t="shared" si="57"/>
        <v/>
      </c>
      <c r="BG96" s="346" t="str">
        <f t="shared" si="64"/>
        <v/>
      </c>
      <c r="BH96" s="138"/>
      <c r="BI96" s="138"/>
      <c r="BJ96" s="138"/>
      <c r="BK96" s="138"/>
      <c r="BL96" s="138"/>
      <c r="BM96" s="138"/>
      <c r="BN96" s="138"/>
      <c r="BO96" s="138"/>
      <c r="BP96" s="346" t="str">
        <f t="shared" si="58"/>
        <v/>
      </c>
      <c r="BQ96" s="346" t="str">
        <f t="shared" si="59"/>
        <v/>
      </c>
      <c r="BR96" s="346" t="str">
        <f t="shared" si="65"/>
        <v/>
      </c>
      <c r="BS96" s="345" t="str">
        <f t="shared" si="60"/>
        <v/>
      </c>
      <c r="BT96" s="345" t="str">
        <f t="shared" si="61"/>
        <v/>
      </c>
      <c r="BU96" s="145"/>
      <c r="BV96" s="145"/>
      <c r="BW96" s="145"/>
      <c r="BX96" s="145"/>
      <c r="BY96" s="145"/>
      <c r="BZ96" s="145"/>
      <c r="CA96" s="152"/>
      <c r="CB96" s="121"/>
      <c r="CC96" s="121"/>
      <c r="CD96" s="121"/>
      <c r="CE96" s="152"/>
      <c r="CF96" s="121"/>
      <c r="CG96" s="196"/>
      <c r="CH96" s="104"/>
      <c r="CI96" s="196"/>
      <c r="CJ96" s="104"/>
      <c r="CK96" s="196"/>
      <c r="CL96" s="196"/>
      <c r="CM96" s="105"/>
      <c r="CN96" s="196"/>
      <c r="CO96" s="152"/>
      <c r="CP96" s="152"/>
      <c r="CQ96" s="121"/>
      <c r="CR96" s="121"/>
      <c r="CS96" s="121"/>
      <c r="CT96" s="101"/>
      <c r="CU96" s="103"/>
      <c r="CV96" s="196"/>
      <c r="CW96" s="104"/>
      <c r="CX96" s="196"/>
      <c r="CY96" s="104"/>
      <c r="CZ96" s="47"/>
      <c r="DA96" s="105"/>
      <c r="DB96" s="47"/>
      <c r="DC96" s="54"/>
      <c r="DD96" s="54"/>
      <c r="DE96" s="54"/>
      <c r="DF96" s="54"/>
      <c r="DG96" s="138"/>
      <c r="DH96" s="54"/>
      <c r="DI96" s="54"/>
      <c r="DJ96" s="47"/>
      <c r="DK96" s="47"/>
      <c r="DL96" s="47"/>
      <c r="DM96" s="47"/>
      <c r="DN96" s="47"/>
      <c r="DO96" s="105"/>
      <c r="DP96" s="47"/>
    </row>
    <row r="97" spans="1:120" ht="151.5" customHeight="1">
      <c r="A97" s="54">
        <v>63</v>
      </c>
      <c r="B97" s="88" t="str">
        <f>IFERROR(VLOOKUP($A97,Riesgos!$A$7:$H$107,2,FALSE),"")</f>
        <v>Comunicación Estratégica</v>
      </c>
      <c r="C97" s="45" t="str">
        <f>IFERROR(VLOOKUP($A97,Riesgos!$A$7:$H$107,7,FALSE),"")</f>
        <v>Límitantes en la usabilidad o capacidad técnica de la herramienta, que impiden la carga de nuevos contenidos.</v>
      </c>
      <c r="D97" s="45" t="str">
        <f>IFERROR(VLOOKUP($A97,Riesgos!$A$7:$H$107,8,FALSE),"")</f>
        <v>Probabilidad de afectación reputacional debido a las limitandes en la usabilidad o capacidad técnica del mapa interactivo, que afecte el enfoque territorial en la comunicación del instituto.</v>
      </c>
      <c r="E97" s="53" t="s">
        <v>1113</v>
      </c>
      <c r="F97" s="57">
        <v>3</v>
      </c>
      <c r="G97" s="153" t="str">
        <f>IF(F97&lt;=0,"",IF(F97&lt;='Listas y tablas'!$B$3,"Muy Baja",IF(F97&lt;='Listas y tablas'!$B$4,"Baja",IF(F97&lt;='Listas y tablas'!$B$5,"Media",IF(F97&lt;='Listas y tablas'!$B$6,"Alta","Muy Alta")))))</f>
        <v>Baja</v>
      </c>
      <c r="H97" s="154">
        <f>IF(G97="","",IF(G97="Muy Baja",'Listas y tablas'!$C$3,IF(G97="Baja",'Listas y tablas'!$C$4,IF(G97="Media",'Listas y tablas'!$C$5,IF(G97="Alta",'Listas y tablas'!$C$6,IF(G97="Muy Alta",'Listas y tablas'!$C$7,))))))</f>
        <v>0.4</v>
      </c>
      <c r="I97" s="422" t="s">
        <v>504</v>
      </c>
      <c r="J97" s="154"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153" t="str">
        <f ca="1">IF(OR(J97='Tabla Impacto'!$C$11,J97='Tabla Impacto'!$D$11),"Leve",IF(OR(J97='Tabla Impacto'!$C$12,J97='Tabla Impacto'!$D$12),"Menor",IF(OR(J97='Tabla Impacto'!$C$13,J97='Tabla Impacto'!$D$13),"Moderado",IF(OR(J97='Tabla Impacto'!$C$14,J97='Tabla Impacto'!$D$14),"Mayor",IF(OR(J97='Tabla Impacto'!$C$15,J97='Tabla Impacto'!$D$15),"Catastrófico","")))))</f>
        <v>Leve</v>
      </c>
      <c r="L97" s="154">
        <f ca="1">IF(K97="","",IF(K97="Leve",'Listas y tablas'!$F$3,IF(K97="Menor",'Listas y tablas'!$F$4,IF(K97="Moderado",'Listas y tablas'!$F$5,IF(K97="Mayor",'Listas y tablas'!$F$6,IF(K97="Catastrófico",'Listas y tablas'!$F$7,))))))</f>
        <v>0.2</v>
      </c>
      <c r="M97" s="155" t="str">
        <f t="shared" ref="M97:M105" ca="1" si="66">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155" t="str">
        <f t="shared" ref="N97:N105" si="67">+IF(ISTEXT(D97),"G","")</f>
        <v>G</v>
      </c>
      <c r="O97" s="156">
        <f t="shared" ref="O97:O105" si="68">IF(ISTEXT(D97),1+O96,"")</f>
        <v>90</v>
      </c>
      <c r="P97" s="156" t="str">
        <f t="shared" ref="P97:P105" si="69">IF(ISTEXT(D97),CONCATENATE(N97,O97),"")</f>
        <v>G90</v>
      </c>
      <c r="Q97" s="93" t="s">
        <v>2222</v>
      </c>
      <c r="R97" s="156" t="str">
        <f t="shared" ref="R97" si="70">IF(OR(S97="Preventivo",S97="Detectivo"),"Probabilidad",IF(S97="Correctivo","Impacto",""))</f>
        <v>Probabilidad</v>
      </c>
      <c r="S97" s="394" t="s">
        <v>233</v>
      </c>
      <c r="T97" s="394" t="s">
        <v>188</v>
      </c>
      <c r="U97" s="95" t="str">
        <f t="shared" ref="U97" si="71">IF(AND(S97="Preventivo",T97="Automático"),"50%",IF(AND(S97="Preventivo",T97="Manual"),"40%",IF(AND(S97="Detectivo",T97="Automático"),"40%",IF(AND(S97="Detectivo",T97="Manual"),"30%",IF(AND(S97="Correctivo",T97="Automático"),"35%",IF(AND(S97="Correctivo",T97="Manual"),"25%",""))))))</f>
        <v>30%</v>
      </c>
      <c r="V97" s="402" t="s">
        <v>242</v>
      </c>
      <c r="W97" s="402" t="s">
        <v>190</v>
      </c>
      <c r="X97" s="402" t="s">
        <v>191</v>
      </c>
      <c r="Y97" s="159">
        <f t="shared" ref="Y97:Y101" si="72">IF(A96=A97,IFERROR(IF(AND(R96="Probabilidad",R97="Probabilidad"),(AA96-(+AA96*U97)),IF(R97="Probabilidad",(H96-(+H96*U97)),IF(R97="Impacto",AA96,""))),""),IFERROR(IF(R97="Probabilidad",(H97-(+H97*U97)),IF(R97="Impacto",K97,"")),""))</f>
        <v>0.28000000000000003</v>
      </c>
      <c r="Z97" s="160" t="str">
        <f>IFERROR(IF(Y97="","",IF(Y97&lt;='Listas y tablas'!$L$3,"Muy Baja",IF(Y97&lt;='Listas y tablas'!$L$4,"Baja",IF(Y97&lt;='Listas y tablas'!$L$5,"Media",IF(Y97&lt;='Listas y tablas'!$L$6,"Alta","Muy Alta"))))),"")</f>
        <v>Baja</v>
      </c>
      <c r="AA97" s="158">
        <f t="shared" ref="AA97:AA101" si="73">+Y97</f>
        <v>0.28000000000000003</v>
      </c>
      <c r="AB97" s="160" t="str">
        <f ca="1">IFERROR(IF(AC97="","",IF(AC97&lt;='Listas y tablas'!$O$3,"Leve",IF(AC97&lt;='Listas y tablas'!$O$4,"Menor",IF(AC97&lt;='Listas y tablas'!$O$5,"Moderado",IF(AC97&lt;='Listas y tablas'!$O$6,"Mayor","Catastrófico"))))),"")</f>
        <v>Leve</v>
      </c>
      <c r="AC97" s="158">
        <f t="shared" ref="AC97:AC101" ca="1" si="74">IF(A96=A97,IFERROR(IF(AND(R96="Impacto",R97="Impacto"),(AC96-(+L96*U97)),IF(R97="Impacto",($L96-(+$L96*U97)),IF(R97="Probabilidad",L97,""))),""),IFERROR(IF(R97="Impacto",(L97-(+L97*U97)),IF(R97="Probabilidad",L97,"")),""))</f>
        <v>0.2</v>
      </c>
      <c r="AD97" s="161" t="str">
        <f t="shared" ref="AD97:AD101" ca="1" si="75">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88" t="s">
        <v>192</v>
      </c>
      <c r="AF97" s="99" t="s">
        <v>2223</v>
      </c>
      <c r="AG97" s="99" t="s">
        <v>2224</v>
      </c>
      <c r="AH97" s="99" t="s">
        <v>2225</v>
      </c>
      <c r="AI97" s="99" t="s">
        <v>2226</v>
      </c>
      <c r="AJ97" s="115">
        <v>44743</v>
      </c>
      <c r="AK97" s="115">
        <v>44925</v>
      </c>
      <c r="AL97" s="115"/>
      <c r="AM97" s="115"/>
      <c r="AN97" s="115"/>
      <c r="AO97" s="115"/>
      <c r="AP97" s="115"/>
      <c r="AQ97" s="115"/>
      <c r="AR97" s="115"/>
      <c r="AS97" s="115"/>
      <c r="AT97" s="346" t="str">
        <f t="shared" ref="AT97" si="76">IF((AL97+AN97+AP97+AR97)&gt;0,AL97+AN97+AP97+AR97,"")</f>
        <v/>
      </c>
      <c r="AU97" s="346" t="str">
        <f t="shared" ref="AU97" si="77">IF((AM97+AO97+AQ97+AS97)&gt;0,AM97+AO97+AQ97+AS97,"")</f>
        <v/>
      </c>
      <c r="AV97" s="346" t="str">
        <f>IF(ISNUMBER(AT157),AU97/AT97,"")</f>
        <v/>
      </c>
      <c r="AW97" s="115"/>
      <c r="AX97" s="115"/>
      <c r="AY97" s="115"/>
      <c r="AZ97" s="115"/>
      <c r="BA97" s="115"/>
      <c r="BB97" s="115"/>
      <c r="BC97" s="115"/>
      <c r="BD97" s="115"/>
      <c r="BE97" s="346" t="str">
        <f t="shared" ref="BE97" si="78">IF((AW97+AY97+BA97+BC97)&gt;0,AW97+AY97+BA97+BC97,"")</f>
        <v/>
      </c>
      <c r="BF97" s="346" t="str">
        <f t="shared" ref="BF97" si="79">IF((AX97+AZ97+BB97+BD97)&gt;0,AX97+AZ97+BB97+BD97,"")</f>
        <v/>
      </c>
      <c r="BG97" s="346" t="str">
        <f>IF(ISNUMBER(BE157),BF97/BE97,"")</f>
        <v/>
      </c>
      <c r="BH97" s="115"/>
      <c r="BI97" s="115"/>
      <c r="BJ97" s="115"/>
      <c r="BK97" s="115"/>
      <c r="BL97" s="115"/>
      <c r="BM97" s="115"/>
      <c r="BN97" s="115"/>
      <c r="BO97" s="115"/>
      <c r="BP97" s="346" t="str">
        <f t="shared" ref="BP97" si="80">IF((BH97+BJ97+BL97+BN97)&gt;0,BH97+BJ97+BL97+BN97,"")</f>
        <v/>
      </c>
      <c r="BQ97" s="346" t="str">
        <f t="shared" ref="BQ97" si="81">IF((BI97+BK97+BM97+BO97)&gt;0,BI97+BK97+BM97+BO97,"")</f>
        <v/>
      </c>
      <c r="BR97" s="346" t="str">
        <f>IF(ISNUMBER(BP157),BQ97/BP97,"")</f>
        <v/>
      </c>
      <c r="BS97" s="345" t="str">
        <f t="shared" ref="BS97" si="82">IF(ISNUMBER(AT97+BE97+BP97),AT97+BE97+BP97,"")</f>
        <v/>
      </c>
      <c r="BT97" s="345" t="str">
        <f t="shared" ref="BT97" si="83">IF(ISNUMBER(AU97+BF97+BQ97),AU97+BF97+BQ97,"")</f>
        <v/>
      </c>
      <c r="BU97" s="53" t="s">
        <v>2227</v>
      </c>
      <c r="BV97" s="44" t="s">
        <v>2228</v>
      </c>
      <c r="BW97" s="44" t="s">
        <v>2229</v>
      </c>
      <c r="BX97" s="44" t="s">
        <v>2230</v>
      </c>
      <c r="BY97" s="44" t="s">
        <v>2231</v>
      </c>
      <c r="BZ97" s="44" t="s">
        <v>2232</v>
      </c>
      <c r="CA97" s="152"/>
      <c r="CB97" s="152"/>
      <c r="CC97" s="152"/>
      <c r="CD97" s="152"/>
      <c r="CE97" s="152"/>
      <c r="CF97" s="121"/>
      <c r="CG97" s="196"/>
      <c r="CH97" s="104"/>
      <c r="CI97" s="196"/>
      <c r="CJ97" s="196"/>
      <c r="CK97" s="196"/>
      <c r="CL97" s="196"/>
      <c r="CM97" s="105"/>
      <c r="CN97" s="196"/>
      <c r="CO97" s="152"/>
      <c r="CP97" s="101"/>
      <c r="CQ97" s="101"/>
      <c r="CR97" s="101"/>
      <c r="CS97" s="152"/>
      <c r="CT97" s="101"/>
      <c r="CU97" s="102"/>
      <c r="CV97" s="47"/>
      <c r="CW97" s="104"/>
      <c r="CX97" s="47"/>
      <c r="CY97" s="47"/>
      <c r="CZ97" s="47"/>
      <c r="DA97" s="105"/>
      <c r="DB97" s="47"/>
      <c r="DC97" s="54"/>
      <c r="DD97" s="54"/>
      <c r="DE97" s="54"/>
      <c r="DF97" s="54"/>
      <c r="DG97" s="138"/>
      <c r="DH97" s="54"/>
      <c r="DI97" s="54"/>
      <c r="DJ97" s="47"/>
      <c r="DK97" s="47"/>
      <c r="DL97" s="47"/>
      <c r="DM97" s="47"/>
      <c r="DN97" s="47"/>
      <c r="DO97" s="105"/>
      <c r="DP97" s="47"/>
    </row>
    <row r="98" spans="1:120" s="337" customFormat="1" ht="151.5" customHeight="1">
      <c r="A98" s="138">
        <v>64</v>
      </c>
      <c r="B98" s="88" t="str">
        <f>IFERROR(VLOOKUP($A98,Riesgos!$A$7:$H$107,2,FALSE),"")</f>
        <v>Comunicación Estratégica</v>
      </c>
      <c r="C98" s="181" t="str">
        <f>IFERROR(VLOOKUP($A98,Riesgos!$A$7:$H$107,7,FALSE),"")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181" t="str">
        <f>IFERROR(VLOOKUP($A98,Riesgos!$A$7:$H$107,8,FALSE),"")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53" t="s">
        <v>183</v>
      </c>
      <c r="F98" s="57">
        <v>3</v>
      </c>
      <c r="G98" s="153" t="str">
        <f>IF(F98&lt;=0,"",IF(F98&lt;='Listas y tablas'!$B$3,"Muy Baja",IF(F98&lt;='Listas y tablas'!$B$4,"Baja",IF(F98&lt;='Listas y tablas'!$B$5,"Media",IF(F98&lt;='Listas y tablas'!$B$6,"Alta","Muy Alta")))))</f>
        <v>Baja</v>
      </c>
      <c r="H98" s="154">
        <f>IF(G98="","",IF(G98="Muy Baja",'Listas y tablas'!$C$3,IF(G98="Baja",'Listas y tablas'!$C$4,IF(G98="Media",'Listas y tablas'!$C$5,IF(G98="Alta",'Listas y tablas'!$C$6,IF(G98="Muy Alta",'Listas y tablas'!$C$7,))))))</f>
        <v>0.4</v>
      </c>
      <c r="I98" s="422" t="s">
        <v>185</v>
      </c>
      <c r="J98" s="154"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153" t="str">
        <f ca="1">IF(OR(J98='Tabla Impacto'!$C$11,J98='Tabla Impacto'!$D$11),"Leve",IF(OR(J98='Tabla Impacto'!$C$12,J98='Tabla Impacto'!$D$12),"Menor",IF(OR(J98='Tabla Impacto'!$C$13,J98='Tabla Impacto'!$D$13),"Moderado",IF(OR(J98='Tabla Impacto'!$C$14,J98='Tabla Impacto'!$D$14),"Mayor",IF(OR(J98='Tabla Impacto'!$C$15,J98='Tabla Impacto'!$D$15),"Catastrófico","")))))</f>
        <v>Moderado</v>
      </c>
      <c r="L98" s="154">
        <f ca="1">IF(K98="","",IF(K98="Leve",'Listas y tablas'!$F$3,IF(K98="Menor",'Listas y tablas'!$F$4,IF(K98="Moderado",'Listas y tablas'!$F$5,IF(K98="Mayor",'Listas y tablas'!$F$6,IF(K98="Catastrófico",'Listas y tablas'!$F$7,))))))</f>
        <v>0.6</v>
      </c>
      <c r="M98" s="155" t="str">
        <f t="shared" ca="1" si="66"/>
        <v>Moderado</v>
      </c>
      <c r="N98" s="155" t="str">
        <f t="shared" si="67"/>
        <v>G</v>
      </c>
      <c r="O98" s="156">
        <f t="shared" si="68"/>
        <v>91</v>
      </c>
      <c r="P98" s="156" t="str">
        <f t="shared" si="69"/>
        <v>G91</v>
      </c>
      <c r="Q98" s="182" t="s">
        <v>2233</v>
      </c>
      <c r="R98" s="156" t="str">
        <f t="shared" ref="R98:R157" si="84">IF(OR(S98="Preventivo",S98="Detectivo"),"Probabilidad",IF(S98="Correctivo","Impacto",""))</f>
        <v>Probabilidad</v>
      </c>
      <c r="S98" s="394" t="s">
        <v>187</v>
      </c>
      <c r="T98" s="394" t="s">
        <v>188</v>
      </c>
      <c r="U98" s="158" t="str">
        <f t="shared" ref="U98:U157" si="85">IF(AND(S98="Preventivo",T98="Automático"),"50%",IF(AND(S98="Preventivo",T98="Manual"),"40%",IF(AND(S98="Detectivo",T98="Automático"),"40%",IF(AND(S98="Detectivo",T98="Manual"),"30%",IF(AND(S98="Correctivo",T98="Automático"),"35%",IF(AND(S98="Correctivo",T98="Manual"),"25%",""))))))</f>
        <v>40%</v>
      </c>
      <c r="V98" s="402" t="s">
        <v>242</v>
      </c>
      <c r="W98" s="402" t="s">
        <v>190</v>
      </c>
      <c r="X98" s="402" t="s">
        <v>191</v>
      </c>
      <c r="Y98" s="159">
        <f t="shared" si="72"/>
        <v>0.24</v>
      </c>
      <c r="Z98" s="160" t="str">
        <f>IFERROR(IF(Y98="","",IF(Y98&lt;='Listas y tablas'!$L$3,"Muy Baja",IF(Y98&lt;='Listas y tablas'!$L$4,"Baja",IF(Y98&lt;='Listas y tablas'!$L$5,"Media",IF(Y98&lt;='Listas y tablas'!$L$6,"Alta","Muy Alta"))))),"")</f>
        <v>Baja</v>
      </c>
      <c r="AA98" s="158">
        <f t="shared" si="73"/>
        <v>0.24</v>
      </c>
      <c r="AB98" s="160" t="str">
        <f ca="1">IFERROR(IF(AC98="","",IF(AC98&lt;='Listas y tablas'!$O$3,"Leve",IF(AC98&lt;='Listas y tablas'!$O$4,"Menor",IF(AC98&lt;='Listas y tablas'!$O$5,"Moderado",IF(AC98&lt;='Listas y tablas'!$O$6,"Mayor","Catastrófico"))))),"")</f>
        <v>Moderado</v>
      </c>
      <c r="AC98" s="158">
        <f t="shared" ca="1" si="74"/>
        <v>0.6</v>
      </c>
      <c r="AD98" s="161" t="str">
        <f t="shared" ca="1" si="75"/>
        <v>Moderado</v>
      </c>
      <c r="AE98" s="388" t="s">
        <v>192</v>
      </c>
      <c r="AF98" s="116" t="s">
        <v>2234</v>
      </c>
      <c r="AG98" s="116" t="s">
        <v>2235</v>
      </c>
      <c r="AH98" s="116" t="s">
        <v>2236</v>
      </c>
      <c r="AI98" s="116" t="s">
        <v>2226</v>
      </c>
      <c r="AJ98" s="115">
        <v>44743</v>
      </c>
      <c r="AK98" s="115">
        <v>44925</v>
      </c>
      <c r="AL98" s="115"/>
      <c r="AM98" s="115"/>
      <c r="AN98" s="115"/>
      <c r="AO98" s="115"/>
      <c r="AP98" s="115"/>
      <c r="AQ98" s="115"/>
      <c r="AR98" s="115"/>
      <c r="AS98" s="115"/>
      <c r="AT98" s="346" t="str">
        <f t="shared" ref="AT98:AT157" si="86">IF((AL98+AN98+AP98+AR98)&gt;0,AL98+AN98+AP98+AR98,"")</f>
        <v/>
      </c>
      <c r="AU98" s="346" t="str">
        <f t="shared" ref="AU98:AU157" si="87">IF((AM98+AO98+AQ98+AS98)&gt;0,AM98+AO98+AQ98+AS98,"")</f>
        <v/>
      </c>
      <c r="AV98" s="346" t="str">
        <f>IF(ISNUMBER(AT158),AU98/AT98,"")</f>
        <v/>
      </c>
      <c r="AW98" s="115"/>
      <c r="AX98" s="115"/>
      <c r="AY98" s="115"/>
      <c r="AZ98" s="115"/>
      <c r="BA98" s="115"/>
      <c r="BB98" s="115"/>
      <c r="BC98" s="115"/>
      <c r="BD98" s="115"/>
      <c r="BE98" s="346" t="str">
        <f t="shared" ref="BE98:BE157" si="88">IF((AW98+AY98+BA98+BC98)&gt;0,AW98+AY98+BA98+BC98,"")</f>
        <v/>
      </c>
      <c r="BF98" s="346" t="str">
        <f t="shared" ref="BF98:BF157" si="89">IF((AX98+AZ98+BB98+BD98)&gt;0,AX98+AZ98+BB98+BD98,"")</f>
        <v/>
      </c>
      <c r="BG98" s="346" t="str">
        <f>IF(ISNUMBER(BE158),BF98/BE98,"")</f>
        <v/>
      </c>
      <c r="BH98" s="115"/>
      <c r="BI98" s="115"/>
      <c r="BJ98" s="115"/>
      <c r="BK98" s="115"/>
      <c r="BL98" s="115"/>
      <c r="BM98" s="115"/>
      <c r="BN98" s="115"/>
      <c r="BO98" s="115"/>
      <c r="BP98" s="346" t="str">
        <f t="shared" ref="BP98:BP157" si="90">IF((BH98+BJ98+BL98+BN98)&gt;0,BH98+BJ98+BL98+BN98,"")</f>
        <v/>
      </c>
      <c r="BQ98" s="346" t="str">
        <f t="shared" ref="BQ98:BQ157" si="91">IF((BI98+BK98+BM98+BO98)&gt;0,BI98+BK98+BM98+BO98,"")</f>
        <v/>
      </c>
      <c r="BR98" s="346" t="str">
        <f>IF(ISNUMBER(BP158),BQ98/BP98,"")</f>
        <v/>
      </c>
      <c r="BS98" s="345" t="str">
        <f t="shared" ref="BS98:BS157" si="92">IF(ISNUMBER(AT98+BE98+BP98),AT98+BE98+BP98,"")</f>
        <v/>
      </c>
      <c r="BT98" s="345" t="str">
        <f t="shared" ref="BT98:BT157" si="93">IF(ISNUMBER(AU98+BF98+BQ98),AU98+BF98+BQ98,"")</f>
        <v/>
      </c>
      <c r="BU98" s="53" t="s">
        <v>2237</v>
      </c>
      <c r="BV98" s="53" t="s">
        <v>2228</v>
      </c>
      <c r="BW98" s="53" t="s">
        <v>2229</v>
      </c>
      <c r="BX98" s="53" t="s">
        <v>2238</v>
      </c>
      <c r="BY98" s="53" t="s">
        <v>2239</v>
      </c>
      <c r="BZ98" s="53" t="s">
        <v>2240</v>
      </c>
      <c r="CA98" s="152"/>
      <c r="CB98" s="152"/>
      <c r="CC98" s="152"/>
      <c r="CD98" s="152"/>
      <c r="CE98" s="152"/>
      <c r="CF98" s="121"/>
      <c r="CG98" s="196"/>
      <c r="CH98" s="104"/>
      <c r="CI98" s="196"/>
      <c r="CJ98" s="196"/>
      <c r="CK98" s="196"/>
      <c r="CL98" s="196"/>
      <c r="CM98" s="105"/>
      <c r="CN98" s="196"/>
      <c r="CO98" s="152"/>
      <c r="CP98" s="152"/>
      <c r="CQ98" s="152"/>
      <c r="CR98" s="152"/>
      <c r="CS98" s="152"/>
      <c r="CT98" s="152"/>
      <c r="CU98" s="121"/>
      <c r="CV98" s="196"/>
      <c r="CW98" s="104"/>
      <c r="CX98" s="196"/>
      <c r="CY98" s="196"/>
      <c r="CZ98" s="196"/>
      <c r="DA98" s="105"/>
      <c r="DB98" s="196"/>
      <c r="DC98" s="138"/>
      <c r="DD98" s="138"/>
      <c r="DE98" s="138"/>
      <c r="DF98" s="138"/>
      <c r="DG98" s="138"/>
      <c r="DH98" s="138"/>
      <c r="DI98" s="138"/>
      <c r="DJ98" s="196"/>
      <c r="DK98" s="196"/>
      <c r="DL98" s="196"/>
      <c r="DM98" s="196"/>
      <c r="DN98" s="196"/>
      <c r="DO98" s="105"/>
      <c r="DP98" s="196"/>
    </row>
    <row r="99" spans="1:120" s="337" customFormat="1" ht="151.5" customHeight="1">
      <c r="A99" s="138"/>
      <c r="B99" s="88" t="str">
        <f>IFERROR(VLOOKUP($A99,Riesgos!$A$7:$H$107,2,FALSE),"")</f>
        <v/>
      </c>
      <c r="C99" s="181" t="str">
        <f>IFERROR(VLOOKUP($A99,Riesgos!$A$7:$H$107,7,FALSE),"")</f>
        <v/>
      </c>
      <c r="D99" s="181" t="str">
        <f>IFERROR(VLOOKUP($A99,Riesgos!$A$7:$H$107,8,FALSE),"")</f>
        <v/>
      </c>
      <c r="E99" s="53"/>
      <c r="F99" s="57"/>
      <c r="G99" s="153" t="str">
        <f>IF(F99&lt;=0,"",IF(F99&lt;='Listas y tablas'!$B$3,"Muy Baja",IF(F99&lt;='Listas y tablas'!$B$4,"Baja",IF(F99&lt;='Listas y tablas'!$B$5,"Media",IF(F99&lt;='Listas y tablas'!$B$6,"Alta","Muy Alta")))))</f>
        <v/>
      </c>
      <c r="H99" s="154" t="str">
        <f>IF(G99="","",IF(G99="Muy Baja",'Listas y tablas'!$C$3,IF(G99="Baja",'Listas y tablas'!$C$4,IF(G99="Media",'Listas y tablas'!$C$5,IF(G99="Alta",'Listas y tablas'!$C$6,IF(G99="Muy Alta",'Listas y tablas'!$C$7,))))))</f>
        <v/>
      </c>
      <c r="I99" s="422"/>
      <c r="J99" s="154">
        <f ca="1">IF(NOT(ISERROR(MATCH(I99,'Tabla Impacto'!$B$221:$B$223,0))),'Tabla Impacto'!$F$223&amp;"Por favor no seleccionar los criterios de impacto(Afectación Económica o presupuestal y Pérdida Reputacional)",I99)</f>
        <v>0</v>
      </c>
      <c r="K99" s="153" t="str">
        <f ca="1">IF(OR(J99='Tabla Impacto'!$C$11,J99='Tabla Impacto'!$D$11),"Leve",IF(OR(J99='Tabla Impacto'!$C$12,J99='Tabla Impacto'!$D$12),"Menor",IF(OR(J99='Tabla Impacto'!$C$13,J99='Tabla Impacto'!$D$13),"Moderado",IF(OR(J99='Tabla Impacto'!$C$14,J99='Tabla Impacto'!$D$14),"Mayor",IF(OR(J99='Tabla Impacto'!$C$15,J99='Tabla Impacto'!$D$15),"Catastrófico","")))))</f>
        <v/>
      </c>
      <c r="L99" s="154" t="str">
        <f ca="1">IF(K99="","",IF(K99="Leve",'Listas y tablas'!$F$3,IF(K99="Menor",'Listas y tablas'!$F$4,IF(K99="Moderado",'Listas y tablas'!$F$5,IF(K99="Mayor",'Listas y tablas'!$F$6,IF(K99="Catastrófico",'Listas y tablas'!$F$7,))))))</f>
        <v/>
      </c>
      <c r="M99" s="155" t="str">
        <f t="shared" ca="1" si="66"/>
        <v/>
      </c>
      <c r="N99" s="155" t="str">
        <f t="shared" si="67"/>
        <v>G</v>
      </c>
      <c r="O99" s="156">
        <f t="shared" si="68"/>
        <v>92</v>
      </c>
      <c r="P99" s="156" t="str">
        <f t="shared" si="69"/>
        <v>G92</v>
      </c>
      <c r="Q99" s="182"/>
      <c r="R99" s="156" t="str">
        <f t="shared" si="84"/>
        <v/>
      </c>
      <c r="S99" s="394"/>
      <c r="T99" s="394"/>
      <c r="U99" s="158" t="str">
        <f t="shared" si="85"/>
        <v/>
      </c>
      <c r="V99" s="402"/>
      <c r="W99" s="402"/>
      <c r="X99" s="402"/>
      <c r="Y99" s="159" t="str">
        <f t="shared" si="72"/>
        <v/>
      </c>
      <c r="Z99" s="160" t="str">
        <f>IFERROR(IF(Y99="","",IF(Y99&lt;='Listas y tablas'!$L$3,"Muy Baja",IF(Y99&lt;='Listas y tablas'!$L$4,"Baja",IF(Y99&lt;='Listas y tablas'!$L$5,"Media",IF(Y99&lt;='Listas y tablas'!$L$6,"Alta","Muy Alta"))))),"")</f>
        <v/>
      </c>
      <c r="AA99" s="158" t="str">
        <f t="shared" si="73"/>
        <v/>
      </c>
      <c r="AB99" s="160" t="str">
        <f>IFERROR(IF(AC99="","",IF(AC99&lt;='Listas y tablas'!$O$3,"Leve",IF(AC99&lt;='Listas y tablas'!$O$4,"Menor",IF(AC99&lt;='Listas y tablas'!$O$5,"Moderado",IF(AC99&lt;='Listas y tablas'!$O$6,"Mayor","Catastrófico"))))),"")</f>
        <v/>
      </c>
      <c r="AC99" s="158" t="str">
        <f t="shared" si="74"/>
        <v/>
      </c>
      <c r="AD99" s="161" t="str">
        <f t="shared" si="75"/>
        <v/>
      </c>
      <c r="AE99" s="388"/>
      <c r="AF99" s="116"/>
      <c r="AG99" s="116"/>
      <c r="AH99" s="116"/>
      <c r="AI99" s="116"/>
      <c r="AJ99" s="115"/>
      <c r="AK99" s="115"/>
      <c r="AL99" s="115"/>
      <c r="AM99" s="115"/>
      <c r="AN99" s="115"/>
      <c r="AO99" s="115"/>
      <c r="AP99" s="115"/>
      <c r="AQ99" s="115"/>
      <c r="AR99" s="115"/>
      <c r="AS99" s="115"/>
      <c r="AT99" s="346" t="str">
        <f t="shared" si="86"/>
        <v/>
      </c>
      <c r="AU99" s="346" t="str">
        <f t="shared" si="87"/>
        <v/>
      </c>
      <c r="AV99" s="346" t="str">
        <f>IF(ISNUMBER(#REF!),AU99/AT99,"")</f>
        <v/>
      </c>
      <c r="AW99" s="115"/>
      <c r="AX99" s="115"/>
      <c r="AY99" s="115"/>
      <c r="AZ99" s="115"/>
      <c r="BA99" s="115"/>
      <c r="BB99" s="115"/>
      <c r="BC99" s="115"/>
      <c r="BD99" s="115"/>
      <c r="BE99" s="346" t="str">
        <f t="shared" si="88"/>
        <v/>
      </c>
      <c r="BF99" s="346" t="str">
        <f t="shared" si="89"/>
        <v/>
      </c>
      <c r="BG99" s="346" t="str">
        <f>IF(ISNUMBER(#REF!),BF99/BE99,"")</f>
        <v/>
      </c>
      <c r="BH99" s="115"/>
      <c r="BI99" s="115"/>
      <c r="BJ99" s="115"/>
      <c r="BK99" s="115"/>
      <c r="BL99" s="115"/>
      <c r="BM99" s="115"/>
      <c r="BN99" s="115"/>
      <c r="BO99" s="115"/>
      <c r="BP99" s="346" t="str">
        <f t="shared" si="90"/>
        <v/>
      </c>
      <c r="BQ99" s="346" t="str">
        <f t="shared" si="91"/>
        <v/>
      </c>
      <c r="BR99" s="346" t="str">
        <f>IF(ISNUMBER(#REF!),BQ99/BP99,"")</f>
        <v/>
      </c>
      <c r="BS99" s="345" t="str">
        <f t="shared" si="92"/>
        <v/>
      </c>
      <c r="BT99" s="345" t="str">
        <f t="shared" si="93"/>
        <v/>
      </c>
      <c r="BU99" s="130"/>
      <c r="BV99" s="53"/>
      <c r="BW99" s="53"/>
      <c r="BX99" s="53"/>
      <c r="BY99" s="53"/>
      <c r="BZ99" s="53"/>
      <c r="CA99" s="152"/>
      <c r="CB99" s="152"/>
      <c r="CC99" s="152"/>
      <c r="CD99" s="152"/>
      <c r="CE99" s="152"/>
      <c r="CF99" s="121"/>
      <c r="CG99" s="196"/>
      <c r="CH99" s="104"/>
      <c r="CI99" s="196"/>
      <c r="CJ99" s="196"/>
      <c r="CK99" s="196"/>
      <c r="CL99" s="196"/>
      <c r="CM99" s="105"/>
      <c r="CN99" s="196"/>
      <c r="CO99" s="152"/>
      <c r="CP99" s="152"/>
      <c r="CQ99" s="152"/>
      <c r="CR99" s="152"/>
      <c r="CS99" s="152"/>
      <c r="CT99" s="152"/>
      <c r="CU99" s="121"/>
      <c r="CV99" s="196"/>
      <c r="CW99" s="104"/>
      <c r="CX99" s="196"/>
      <c r="CY99" s="196"/>
      <c r="CZ99" s="196"/>
      <c r="DA99" s="105"/>
      <c r="DB99" s="196"/>
      <c r="DC99" s="138"/>
      <c r="DD99" s="138"/>
      <c r="DE99" s="138"/>
      <c r="DF99" s="138"/>
      <c r="DG99" s="138"/>
      <c r="DH99" s="138"/>
      <c r="DI99" s="138"/>
      <c r="DJ99" s="196"/>
      <c r="DK99" s="196"/>
      <c r="DL99" s="196"/>
      <c r="DM99" s="196"/>
      <c r="DN99" s="196"/>
      <c r="DO99" s="105"/>
      <c r="DP99" s="196"/>
    </row>
    <row r="100" spans="1:120" s="337" customFormat="1" ht="151.5" customHeight="1">
      <c r="A100" s="138"/>
      <c r="B100" s="88" t="str">
        <f>IFERROR(VLOOKUP($A100,Riesgos!$A$7:$H$107,2,FALSE),"")</f>
        <v/>
      </c>
      <c r="C100" s="181" t="str">
        <f>IFERROR(VLOOKUP($A100,Riesgos!$A$7:$H$107,7,FALSE),"")</f>
        <v/>
      </c>
      <c r="D100" s="181" t="str">
        <f>IFERROR(VLOOKUP($A100,Riesgos!$A$7:$H$107,8,FALSE),"")</f>
        <v/>
      </c>
      <c r="E100" s="53"/>
      <c r="F100" s="57"/>
      <c r="G100" s="153" t="str">
        <f>IF(F100&lt;=0,"",IF(F100&lt;='Listas y tablas'!$B$3,"Muy Baja",IF(F100&lt;='Listas y tablas'!$B$4,"Baja",IF(F100&lt;='Listas y tablas'!$B$5,"Media",IF(F100&lt;='Listas y tablas'!$B$6,"Alta","Muy Alta")))))</f>
        <v/>
      </c>
      <c r="H100" s="154" t="str">
        <f>IF(G100="","",IF(G100="Muy Baja",'Listas y tablas'!$C$3,IF(G100="Baja",'Listas y tablas'!$C$4,IF(G100="Media",'Listas y tablas'!$C$5,IF(G100="Alta",'Listas y tablas'!$C$6,IF(G100="Muy Alta",'Listas y tablas'!$C$7,))))))</f>
        <v/>
      </c>
      <c r="I100" s="422"/>
      <c r="J100" s="154">
        <f ca="1">IF(NOT(ISERROR(MATCH(I100,'Tabla Impacto'!$B$221:$B$223,0))),'Tabla Impacto'!$F$223&amp;"Por favor no seleccionar los criterios de impacto(Afectación Económica o presupuestal y Pérdida Reputacional)",I100)</f>
        <v>0</v>
      </c>
      <c r="K100" s="153"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4" t="str">
        <f ca="1">IF(K100="","",IF(K100="Leve",'Listas y tablas'!$F$3,IF(K100="Menor",'Listas y tablas'!$F$4,IF(K100="Moderado",'Listas y tablas'!$F$5,IF(K100="Mayor",'Listas y tablas'!$F$6,IF(K100="Catastrófico",'Listas y tablas'!$F$7,))))))</f>
        <v/>
      </c>
      <c r="M100" s="155" t="str">
        <f t="shared" ca="1" si="66"/>
        <v/>
      </c>
      <c r="N100" s="155" t="str">
        <f t="shared" si="67"/>
        <v>G</v>
      </c>
      <c r="O100" s="156">
        <f t="shared" si="68"/>
        <v>93</v>
      </c>
      <c r="P100" s="156" t="str">
        <f t="shared" si="69"/>
        <v>G93</v>
      </c>
      <c r="Q100" s="182"/>
      <c r="R100" s="156" t="str">
        <f t="shared" si="84"/>
        <v/>
      </c>
      <c r="S100" s="394"/>
      <c r="T100" s="394"/>
      <c r="U100" s="158" t="str">
        <f t="shared" si="85"/>
        <v/>
      </c>
      <c r="V100" s="402"/>
      <c r="W100" s="402"/>
      <c r="X100" s="402"/>
      <c r="Y100" s="159" t="str">
        <f t="shared" si="72"/>
        <v/>
      </c>
      <c r="Z100" s="160" t="str">
        <f>IFERROR(IF(Y100="","",IF(Y100&lt;='Listas y tablas'!$L$3,"Muy Baja",IF(Y100&lt;='Listas y tablas'!$L$4,"Baja",IF(Y100&lt;='Listas y tablas'!$L$5,"Media",IF(Y100&lt;='Listas y tablas'!$L$6,"Alta","Muy Alta"))))),"")</f>
        <v/>
      </c>
      <c r="AA100" s="158" t="str">
        <f t="shared" si="73"/>
        <v/>
      </c>
      <c r="AB100" s="160" t="str">
        <f>IFERROR(IF(AC100="","",IF(AC100&lt;='Listas y tablas'!$O$3,"Leve",IF(AC100&lt;='Listas y tablas'!$O$4,"Menor",IF(AC100&lt;='Listas y tablas'!$O$5,"Moderado",IF(AC100&lt;='Listas y tablas'!$O$6,"Mayor","Catastrófico"))))),"")</f>
        <v/>
      </c>
      <c r="AC100" s="158" t="str">
        <f t="shared" si="74"/>
        <v/>
      </c>
      <c r="AD100" s="161" t="str">
        <f t="shared" si="75"/>
        <v/>
      </c>
      <c r="AE100" s="388"/>
      <c r="AF100" s="116"/>
      <c r="AG100" s="116"/>
      <c r="AH100" s="116"/>
      <c r="AI100" s="116"/>
      <c r="AJ100" s="115"/>
      <c r="AK100" s="115"/>
      <c r="AL100" s="115"/>
      <c r="AM100" s="115"/>
      <c r="AN100" s="115"/>
      <c r="AO100" s="115"/>
      <c r="AP100" s="115"/>
      <c r="AQ100" s="115"/>
      <c r="AR100" s="115"/>
      <c r="AS100" s="115"/>
      <c r="AT100" s="346" t="str">
        <f t="shared" si="86"/>
        <v/>
      </c>
      <c r="AU100" s="346" t="str">
        <f t="shared" si="87"/>
        <v/>
      </c>
      <c r="AV100" s="346" t="str">
        <f>IF(ISNUMBER(AT159),AU100/AT100,"")</f>
        <v/>
      </c>
      <c r="AW100" s="115"/>
      <c r="AX100" s="115"/>
      <c r="AY100" s="115"/>
      <c r="AZ100" s="115"/>
      <c r="BA100" s="115"/>
      <c r="BB100" s="115"/>
      <c r="BC100" s="115"/>
      <c r="BD100" s="115"/>
      <c r="BE100" s="346" t="str">
        <f t="shared" si="88"/>
        <v/>
      </c>
      <c r="BF100" s="346" t="str">
        <f t="shared" si="89"/>
        <v/>
      </c>
      <c r="BG100" s="346" t="str">
        <f>IF(ISNUMBER(BE159),BF100/BE100,"")</f>
        <v/>
      </c>
      <c r="BH100" s="115"/>
      <c r="BI100" s="115"/>
      <c r="BJ100" s="115"/>
      <c r="BK100" s="115"/>
      <c r="BL100" s="115"/>
      <c r="BM100" s="115"/>
      <c r="BN100" s="115"/>
      <c r="BO100" s="115"/>
      <c r="BP100" s="346" t="str">
        <f t="shared" si="90"/>
        <v/>
      </c>
      <c r="BQ100" s="346" t="str">
        <f t="shared" si="91"/>
        <v/>
      </c>
      <c r="BR100" s="346" t="str">
        <f>IF(ISNUMBER(BP159),BQ100/BP100,"")</f>
        <v/>
      </c>
      <c r="BS100" s="345" t="str">
        <f t="shared" si="92"/>
        <v/>
      </c>
      <c r="BT100" s="345" t="str">
        <f t="shared" si="93"/>
        <v/>
      </c>
      <c r="BU100" s="130"/>
      <c r="BV100" s="53"/>
      <c r="BW100" s="53"/>
      <c r="BX100" s="53"/>
      <c r="BY100" s="53"/>
      <c r="BZ100" s="53"/>
      <c r="CA100" s="152"/>
      <c r="CB100" s="152"/>
      <c r="CC100" s="152"/>
      <c r="CD100" s="152"/>
      <c r="CE100" s="152"/>
      <c r="CF100" s="121"/>
      <c r="CG100" s="196"/>
      <c r="CH100" s="104"/>
      <c r="CI100" s="196"/>
      <c r="CJ100" s="196"/>
      <c r="CK100" s="196"/>
      <c r="CL100" s="196"/>
      <c r="CM100" s="105"/>
      <c r="CN100" s="196"/>
      <c r="CO100" s="152"/>
      <c r="CP100" s="152"/>
      <c r="CQ100" s="152"/>
      <c r="CR100" s="152"/>
      <c r="CS100" s="152"/>
      <c r="CT100" s="152"/>
      <c r="CU100" s="121"/>
      <c r="CV100" s="196"/>
      <c r="CW100" s="104"/>
      <c r="CX100" s="196"/>
      <c r="CY100" s="196"/>
      <c r="CZ100" s="196"/>
      <c r="DA100" s="105"/>
      <c r="DB100" s="196"/>
      <c r="DC100" s="138"/>
      <c r="DD100" s="138"/>
      <c r="DE100" s="138"/>
      <c r="DF100" s="138"/>
      <c r="DG100" s="138"/>
      <c r="DH100" s="138"/>
      <c r="DI100" s="138"/>
      <c r="DJ100" s="196"/>
      <c r="DK100" s="196"/>
      <c r="DL100" s="196"/>
      <c r="DM100" s="196"/>
      <c r="DN100" s="196"/>
      <c r="DO100" s="105"/>
      <c r="DP100" s="196"/>
    </row>
    <row r="101" spans="1:120" s="337" customFormat="1" ht="151.5" customHeight="1">
      <c r="A101" s="138"/>
      <c r="B101" s="88" t="str">
        <f>IFERROR(VLOOKUP($A101,Riesgos!$A$7:$H$107,2,FALSE),"")</f>
        <v/>
      </c>
      <c r="C101" s="181" t="str">
        <f>IFERROR(VLOOKUP($A101,Riesgos!$A$7:$H$107,7,FALSE),"")</f>
        <v/>
      </c>
      <c r="D101" s="181" t="str">
        <f>IFERROR(VLOOKUP($A101,Riesgos!$A$7:$H$107,8,FALSE),"")</f>
        <v/>
      </c>
      <c r="E101" s="53"/>
      <c r="F101" s="57"/>
      <c r="G101" s="153" t="str">
        <f>IF(F101&lt;=0,"",IF(F101&lt;='Listas y tablas'!$B$3,"Muy Baja",IF(F101&lt;='Listas y tablas'!$B$4,"Baja",IF(F101&lt;='Listas y tablas'!$B$5,"Media",IF(F101&lt;='Listas y tablas'!$B$6,"Alta","Muy Alta")))))</f>
        <v/>
      </c>
      <c r="H101" s="154" t="str">
        <f>IF(G101="","",IF(G101="Muy Baja",'Listas y tablas'!$C$3,IF(G101="Baja",'Listas y tablas'!$C$4,IF(G101="Media",'Listas y tablas'!$C$5,IF(G101="Alta",'Listas y tablas'!$C$6,IF(G101="Muy Alta",'Listas y tablas'!$C$7,))))))</f>
        <v/>
      </c>
      <c r="I101" s="422"/>
      <c r="J101" s="154">
        <f ca="1">IF(NOT(ISERROR(MATCH(I101,'Tabla Impacto'!$B$221:$B$223,0))),'Tabla Impacto'!$F$223&amp;"Por favor no seleccionar los criterios de impacto(Afectación Económica o presupuestal y Pérdida Reputacional)",I101)</f>
        <v>0</v>
      </c>
      <c r="K101" s="153"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4" t="str">
        <f ca="1">IF(K101="","",IF(K101="Leve",'Listas y tablas'!$F$3,IF(K101="Menor",'Listas y tablas'!$F$4,IF(K101="Moderado",'Listas y tablas'!$F$5,IF(K101="Mayor",'Listas y tablas'!$F$6,IF(K101="Catastrófico",'Listas y tablas'!$F$7,))))))</f>
        <v/>
      </c>
      <c r="M101" s="155" t="str">
        <f t="shared" ca="1" si="66"/>
        <v/>
      </c>
      <c r="N101" s="155" t="str">
        <f t="shared" si="67"/>
        <v>G</v>
      </c>
      <c r="O101" s="156">
        <f t="shared" si="68"/>
        <v>94</v>
      </c>
      <c r="P101" s="156" t="str">
        <f t="shared" si="69"/>
        <v>G94</v>
      </c>
      <c r="Q101" s="182"/>
      <c r="R101" s="156" t="str">
        <f t="shared" si="84"/>
        <v/>
      </c>
      <c r="S101" s="394"/>
      <c r="T101" s="394"/>
      <c r="U101" s="158" t="str">
        <f t="shared" si="85"/>
        <v/>
      </c>
      <c r="V101" s="402"/>
      <c r="W101" s="402"/>
      <c r="X101" s="402"/>
      <c r="Y101" s="159" t="str">
        <f t="shared" si="72"/>
        <v/>
      </c>
      <c r="Z101" s="160" t="str">
        <f>IFERROR(IF(Y101="","",IF(Y101&lt;='Listas y tablas'!$L$3,"Muy Baja",IF(Y101&lt;='Listas y tablas'!$L$4,"Baja",IF(Y101&lt;='Listas y tablas'!$L$5,"Media",IF(Y101&lt;='Listas y tablas'!$L$6,"Alta","Muy Alta"))))),"")</f>
        <v/>
      </c>
      <c r="AA101" s="158" t="str">
        <f t="shared" si="73"/>
        <v/>
      </c>
      <c r="AB101" s="160" t="str">
        <f>IFERROR(IF(AC101="","",IF(AC101&lt;='Listas y tablas'!$O$3,"Leve",IF(AC101&lt;='Listas y tablas'!$O$4,"Menor",IF(AC101&lt;='Listas y tablas'!$O$5,"Moderado",IF(AC101&lt;='Listas y tablas'!$O$6,"Mayor","Catastrófico"))))),"")</f>
        <v/>
      </c>
      <c r="AC101" s="158" t="str">
        <f t="shared" si="74"/>
        <v/>
      </c>
      <c r="AD101" s="161" t="str">
        <f t="shared" si="75"/>
        <v/>
      </c>
      <c r="AE101" s="388"/>
      <c r="AF101" s="116"/>
      <c r="AG101" s="116"/>
      <c r="AH101" s="116"/>
      <c r="AI101" s="116"/>
      <c r="AJ101" s="115"/>
      <c r="AK101" s="115"/>
      <c r="AL101" s="115"/>
      <c r="AM101" s="115"/>
      <c r="AN101" s="115"/>
      <c r="AO101" s="115"/>
      <c r="AP101" s="115"/>
      <c r="AQ101" s="115"/>
      <c r="AR101" s="115"/>
      <c r="AS101" s="115"/>
      <c r="AT101" s="346" t="str">
        <f t="shared" si="86"/>
        <v/>
      </c>
      <c r="AU101" s="346" t="str">
        <f t="shared" si="87"/>
        <v/>
      </c>
      <c r="AV101" s="346" t="str">
        <f>IF(ISNUMBER(AT160),AU101/AT101,"")</f>
        <v/>
      </c>
      <c r="AW101" s="115"/>
      <c r="AX101" s="115"/>
      <c r="AY101" s="115"/>
      <c r="AZ101" s="115"/>
      <c r="BA101" s="115"/>
      <c r="BB101" s="115"/>
      <c r="BC101" s="115"/>
      <c r="BD101" s="115"/>
      <c r="BE101" s="346" t="str">
        <f t="shared" si="88"/>
        <v/>
      </c>
      <c r="BF101" s="346" t="str">
        <f t="shared" si="89"/>
        <v/>
      </c>
      <c r="BG101" s="346" t="str">
        <f>IF(ISNUMBER(BE160),BF101/BE101,"")</f>
        <v/>
      </c>
      <c r="BH101" s="115"/>
      <c r="BI101" s="115"/>
      <c r="BJ101" s="115"/>
      <c r="BK101" s="115"/>
      <c r="BL101" s="115"/>
      <c r="BM101" s="115"/>
      <c r="BN101" s="115"/>
      <c r="BO101" s="115"/>
      <c r="BP101" s="346" t="str">
        <f t="shared" si="90"/>
        <v/>
      </c>
      <c r="BQ101" s="346" t="str">
        <f t="shared" si="91"/>
        <v/>
      </c>
      <c r="BR101" s="346" t="str">
        <f>IF(ISNUMBER(BP160),BQ101/BP101,"")</f>
        <v/>
      </c>
      <c r="BS101" s="345" t="str">
        <f t="shared" si="92"/>
        <v/>
      </c>
      <c r="BT101" s="345" t="str">
        <f t="shared" si="93"/>
        <v/>
      </c>
      <c r="BU101" s="130"/>
      <c r="BV101" s="53"/>
      <c r="BW101" s="53"/>
      <c r="BX101" s="53"/>
      <c r="BY101" s="53"/>
      <c r="BZ101" s="53"/>
      <c r="CA101" s="152"/>
      <c r="CB101" s="152"/>
      <c r="CC101" s="152"/>
      <c r="CD101" s="152"/>
      <c r="CE101" s="152"/>
      <c r="CF101" s="121"/>
      <c r="CG101" s="196"/>
      <c r="CH101" s="104"/>
      <c r="CI101" s="196"/>
      <c r="CJ101" s="196"/>
      <c r="CK101" s="196"/>
      <c r="CL101" s="196"/>
      <c r="CM101" s="105"/>
      <c r="CN101" s="196"/>
      <c r="CO101" s="152"/>
      <c r="CP101" s="152"/>
      <c r="CQ101" s="152"/>
      <c r="CR101" s="152"/>
      <c r="CS101" s="152"/>
      <c r="CT101" s="152"/>
      <c r="CU101" s="121"/>
      <c r="CV101" s="196"/>
      <c r="CW101" s="104"/>
      <c r="CX101" s="196"/>
      <c r="CY101" s="196"/>
      <c r="CZ101" s="196"/>
      <c r="DA101" s="105"/>
      <c r="DB101" s="196"/>
      <c r="DC101" s="138"/>
      <c r="DD101" s="138"/>
      <c r="DE101" s="138"/>
      <c r="DF101" s="138"/>
      <c r="DG101" s="138"/>
      <c r="DH101" s="138"/>
      <c r="DI101" s="138"/>
      <c r="DJ101" s="196"/>
      <c r="DK101" s="196"/>
      <c r="DL101" s="196"/>
      <c r="DM101" s="196"/>
      <c r="DN101" s="196"/>
      <c r="DO101" s="105"/>
      <c r="DP101" s="196"/>
    </row>
    <row r="102" spans="1:120" s="337" customFormat="1" ht="151.5" customHeight="1">
      <c r="A102" s="138"/>
      <c r="B102" s="88" t="str">
        <f>IFERROR(VLOOKUP($A102,Riesgos!$A$7:$H$107,2,FALSE),"")</f>
        <v/>
      </c>
      <c r="C102" s="181" t="str">
        <f>IFERROR(VLOOKUP($A102,Riesgos!$A$7:$H$107,7,FALSE),"")</f>
        <v/>
      </c>
      <c r="D102" s="181" t="str">
        <f>IFERROR(VLOOKUP($A102,Riesgos!$A$7:$H$107,8,FALSE),"")</f>
        <v/>
      </c>
      <c r="E102" s="53"/>
      <c r="F102" s="57"/>
      <c r="G102" s="153" t="str">
        <f>IF(F102&lt;=0,"",IF(F102&lt;='Listas y tablas'!$B$3,"Muy Baja",IF(F102&lt;='Listas y tablas'!$B$4,"Baja",IF(F102&lt;='Listas y tablas'!$B$5,"Media",IF(F102&lt;='Listas y tablas'!$B$6,"Alta","Muy Alta")))))</f>
        <v/>
      </c>
      <c r="H102" s="154" t="str">
        <f>IF(G102="","",IF(G102="Muy Baja",'Listas y tablas'!$C$3,IF(G102="Baja",'Listas y tablas'!$C$4,IF(G102="Media",'Listas y tablas'!$C$5,IF(G102="Alta",'Listas y tablas'!$C$6,IF(G102="Muy Alta",'Listas y tablas'!$C$7,))))))</f>
        <v/>
      </c>
      <c r="I102" s="422"/>
      <c r="J102" s="154">
        <f ca="1">IF(NOT(ISERROR(MATCH(I102,'Tabla Impacto'!$B$221:$B$223,0))),'Tabla Impacto'!$F$223&amp;"Por favor no seleccionar los criterios de impacto(Afectación Económica o presupuestal y Pérdida Reputacional)",I102)</f>
        <v>0</v>
      </c>
      <c r="K102" s="153"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4" t="str">
        <f ca="1">IF(K102="","",IF(K102="Leve",'Listas y tablas'!$F$3,IF(K102="Menor",'Listas y tablas'!$F$4,IF(K102="Moderado",'Listas y tablas'!$F$5,IF(K102="Mayor",'Listas y tablas'!$F$6,IF(K102="Catastrófico",'Listas y tablas'!$F$7,))))))</f>
        <v/>
      </c>
      <c r="M102" s="155" t="str">
        <f t="shared" ca="1" si="66"/>
        <v/>
      </c>
      <c r="N102" s="155" t="str">
        <f t="shared" si="67"/>
        <v>G</v>
      </c>
      <c r="O102" s="156">
        <f t="shared" si="68"/>
        <v>95</v>
      </c>
      <c r="P102" s="156" t="str">
        <f t="shared" si="69"/>
        <v>G95</v>
      </c>
      <c r="Q102" s="182"/>
      <c r="R102" s="156" t="str">
        <f t="shared" si="84"/>
        <v/>
      </c>
      <c r="S102" s="394"/>
      <c r="T102" s="394"/>
      <c r="U102" s="158" t="str">
        <f t="shared" si="85"/>
        <v/>
      </c>
      <c r="V102" s="402"/>
      <c r="W102" s="402"/>
      <c r="X102" s="402"/>
      <c r="Y102" s="159" t="str">
        <f t="shared" ref="Y102:Y157" si="94">IF(A101=A102,IFERROR(IF(AND(R101="Probabilidad",R102="Probabilidad"),(AA101-(+AA101*U102)),IF(R102="Probabilidad",(H101-(+H101*U102)),IF(R102="Impacto",AA101,""))),""),IFERROR(IF(R102="Probabilidad",(H102-(+H102*U102)),IF(R102="Impacto",K102,"")),""))</f>
        <v/>
      </c>
      <c r="Z102" s="160" t="str">
        <f>IFERROR(IF(Y102="","",IF(Y102&lt;='Listas y tablas'!$L$3,"Muy Baja",IF(Y102&lt;='Listas y tablas'!$L$4,"Baja",IF(Y102&lt;='Listas y tablas'!$L$5,"Media",IF(Y102&lt;='Listas y tablas'!$L$6,"Alta","Muy Alta"))))),"")</f>
        <v/>
      </c>
      <c r="AA102" s="158" t="str">
        <f t="shared" ref="AA102:AA157" si="95">+Y102</f>
        <v/>
      </c>
      <c r="AB102" s="160" t="str">
        <f>IFERROR(IF(AC102="","",IF(AC102&lt;='Listas y tablas'!$O$3,"Leve",IF(AC102&lt;='Listas y tablas'!$O$4,"Menor",IF(AC102&lt;='Listas y tablas'!$O$5,"Moderado",IF(AC102&lt;='Listas y tablas'!$O$6,"Mayor","Catastrófico"))))),"")</f>
        <v/>
      </c>
      <c r="AC102" s="158" t="str">
        <f t="shared" ref="AC102:AC157" si="96">IF(A101=A102,IFERROR(IF(AND(R101="Impacto",R102="Impacto"),(AC101-(+L101*U102)),IF(R102="Impacto",($L101-(+$L101*U102)),IF(R102="Probabilidad",L102,""))),""),IFERROR(IF(R102="Impacto",(L102-(+L102*U102)),IF(R102="Probabilidad",L102,"")),""))</f>
        <v/>
      </c>
      <c r="AD102" s="161" t="str">
        <f t="shared" ref="AD102:AD157" si="97">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88"/>
      <c r="AF102" s="116"/>
      <c r="AG102" s="116"/>
      <c r="AH102" s="116"/>
      <c r="AI102" s="116"/>
      <c r="AJ102" s="115"/>
      <c r="AK102" s="115"/>
      <c r="AL102" s="115"/>
      <c r="AM102" s="115"/>
      <c r="AN102" s="115"/>
      <c r="AO102" s="115"/>
      <c r="AP102" s="115"/>
      <c r="AQ102" s="115"/>
      <c r="AR102" s="115"/>
      <c r="AS102" s="115"/>
      <c r="AT102" s="346" t="str">
        <f t="shared" si="86"/>
        <v/>
      </c>
      <c r="AU102" s="346" t="str">
        <f t="shared" si="87"/>
        <v/>
      </c>
      <c r="AV102" s="346" t="str">
        <f>IF(ISNUMBER(#REF!),AU102/AT102,"")</f>
        <v/>
      </c>
      <c r="AW102" s="115"/>
      <c r="AX102" s="115"/>
      <c r="AY102" s="115"/>
      <c r="AZ102" s="115"/>
      <c r="BA102" s="115"/>
      <c r="BB102" s="115"/>
      <c r="BC102" s="115"/>
      <c r="BD102" s="115"/>
      <c r="BE102" s="346" t="str">
        <f t="shared" si="88"/>
        <v/>
      </c>
      <c r="BF102" s="346" t="str">
        <f t="shared" si="89"/>
        <v/>
      </c>
      <c r="BG102" s="346" t="str">
        <f>IF(ISNUMBER(#REF!),BF102/BE102,"")</f>
        <v/>
      </c>
      <c r="BH102" s="115"/>
      <c r="BI102" s="115"/>
      <c r="BJ102" s="115"/>
      <c r="BK102" s="115"/>
      <c r="BL102" s="115"/>
      <c r="BM102" s="115"/>
      <c r="BN102" s="115"/>
      <c r="BO102" s="115"/>
      <c r="BP102" s="346" t="str">
        <f t="shared" si="90"/>
        <v/>
      </c>
      <c r="BQ102" s="346" t="str">
        <f t="shared" si="91"/>
        <v/>
      </c>
      <c r="BR102" s="346" t="str">
        <f>IF(ISNUMBER(#REF!),BQ102/BP102,"")</f>
        <v/>
      </c>
      <c r="BS102" s="345" t="str">
        <f t="shared" si="92"/>
        <v/>
      </c>
      <c r="BT102" s="345" t="str">
        <f t="shared" si="93"/>
        <v/>
      </c>
      <c r="BU102" s="130"/>
      <c r="BV102" s="53"/>
      <c r="BW102" s="53"/>
      <c r="BX102" s="53"/>
      <c r="BY102" s="53"/>
      <c r="BZ102" s="53"/>
      <c r="CA102" s="152"/>
      <c r="CB102" s="152"/>
      <c r="CC102" s="152"/>
      <c r="CD102" s="152"/>
      <c r="CE102" s="152"/>
      <c r="CF102" s="121"/>
      <c r="CG102" s="196"/>
      <c r="CH102" s="104"/>
      <c r="CI102" s="196"/>
      <c r="CJ102" s="196"/>
      <c r="CK102" s="196"/>
      <c r="CL102" s="196"/>
      <c r="CM102" s="105"/>
      <c r="CN102" s="196"/>
      <c r="CO102" s="152"/>
      <c r="CP102" s="152"/>
      <c r="CQ102" s="152"/>
      <c r="CR102" s="152"/>
      <c r="CS102" s="152"/>
      <c r="CT102" s="152"/>
      <c r="CU102" s="121"/>
      <c r="CV102" s="196"/>
      <c r="CW102" s="104"/>
      <c r="CX102" s="196"/>
      <c r="CY102" s="196"/>
      <c r="CZ102" s="196"/>
      <c r="DA102" s="105"/>
      <c r="DB102" s="196"/>
      <c r="DC102" s="138"/>
      <c r="DD102" s="138"/>
      <c r="DE102" s="138"/>
      <c r="DF102" s="138"/>
      <c r="DG102" s="138"/>
      <c r="DH102" s="138"/>
      <c r="DI102" s="138"/>
      <c r="DJ102" s="196"/>
      <c r="DK102" s="196"/>
      <c r="DL102" s="196"/>
      <c r="DM102" s="196"/>
      <c r="DN102" s="196"/>
      <c r="DO102" s="105"/>
      <c r="DP102" s="196"/>
    </row>
    <row r="103" spans="1:120" s="337" customFormat="1" ht="151.5" customHeight="1">
      <c r="A103" s="138"/>
      <c r="B103" s="88" t="str">
        <f>IFERROR(VLOOKUP($A103,Riesgos!$A$7:$H$107,2,FALSE),"")</f>
        <v/>
      </c>
      <c r="C103" s="181" t="str">
        <f>IFERROR(VLOOKUP($A103,Riesgos!$A$7:$H$107,7,FALSE),"")</f>
        <v/>
      </c>
      <c r="D103" s="181" t="str">
        <f>IFERROR(VLOOKUP($A103,Riesgos!$A$7:$H$107,8,FALSE),"")</f>
        <v/>
      </c>
      <c r="E103" s="53"/>
      <c r="F103" s="57"/>
      <c r="G103" s="153" t="str">
        <f>IF(F103&lt;=0,"",IF(F103&lt;='Listas y tablas'!$B$3,"Muy Baja",IF(F103&lt;='Listas y tablas'!$B$4,"Baja",IF(F103&lt;='Listas y tablas'!$B$5,"Media",IF(F103&lt;='Listas y tablas'!$B$6,"Alta","Muy Alta")))))</f>
        <v/>
      </c>
      <c r="H103" s="154" t="str">
        <f>IF(G103="","",IF(G103="Muy Baja",'Listas y tablas'!$C$3,IF(G103="Baja",'Listas y tablas'!$C$4,IF(G103="Media",'Listas y tablas'!$C$5,IF(G103="Alta",'Listas y tablas'!$C$6,IF(G103="Muy Alta",'Listas y tablas'!$C$7,))))))</f>
        <v/>
      </c>
      <c r="I103" s="422"/>
      <c r="J103" s="154">
        <f ca="1">IF(NOT(ISERROR(MATCH(I103,'Tabla Impacto'!$B$221:$B$223,0))),'Tabla Impacto'!$F$223&amp;"Por favor no seleccionar los criterios de impacto(Afectación Económica o presupuestal y Pérdida Reputacional)",I103)</f>
        <v>0</v>
      </c>
      <c r="K103" s="153"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4" t="str">
        <f ca="1">IF(K103="","",IF(K103="Leve",'Listas y tablas'!$F$3,IF(K103="Menor",'Listas y tablas'!$F$4,IF(K103="Moderado",'Listas y tablas'!$F$5,IF(K103="Mayor",'Listas y tablas'!$F$6,IF(K103="Catastrófico",'Listas y tablas'!$F$7,))))))</f>
        <v/>
      </c>
      <c r="M103" s="155" t="str">
        <f t="shared" ca="1" si="66"/>
        <v/>
      </c>
      <c r="N103" s="155" t="str">
        <f t="shared" si="67"/>
        <v>G</v>
      </c>
      <c r="O103" s="156">
        <f t="shared" si="68"/>
        <v>96</v>
      </c>
      <c r="P103" s="156" t="str">
        <f t="shared" si="69"/>
        <v>G96</v>
      </c>
      <c r="Q103" s="182"/>
      <c r="R103" s="156" t="str">
        <f t="shared" si="84"/>
        <v/>
      </c>
      <c r="S103" s="394"/>
      <c r="T103" s="394"/>
      <c r="U103" s="158" t="str">
        <f t="shared" si="85"/>
        <v/>
      </c>
      <c r="V103" s="402"/>
      <c r="W103" s="402"/>
      <c r="X103" s="402"/>
      <c r="Y103" s="159" t="str">
        <f t="shared" si="94"/>
        <v/>
      </c>
      <c r="Z103" s="160" t="str">
        <f>IFERROR(IF(Y103="","",IF(Y103&lt;='Listas y tablas'!$L$3,"Muy Baja",IF(Y103&lt;='Listas y tablas'!$L$4,"Baja",IF(Y103&lt;='Listas y tablas'!$L$5,"Media",IF(Y103&lt;='Listas y tablas'!$L$6,"Alta","Muy Alta"))))),"")</f>
        <v/>
      </c>
      <c r="AA103" s="158" t="str">
        <f t="shared" si="95"/>
        <v/>
      </c>
      <c r="AB103" s="160" t="str">
        <f>IFERROR(IF(AC103="","",IF(AC103&lt;='Listas y tablas'!$O$3,"Leve",IF(AC103&lt;='Listas y tablas'!$O$4,"Menor",IF(AC103&lt;='Listas y tablas'!$O$5,"Moderado",IF(AC103&lt;='Listas y tablas'!$O$6,"Mayor","Catastrófico"))))),"")</f>
        <v/>
      </c>
      <c r="AC103" s="158" t="str">
        <f t="shared" si="96"/>
        <v/>
      </c>
      <c r="AD103" s="161" t="str">
        <f t="shared" si="97"/>
        <v/>
      </c>
      <c r="AE103" s="388"/>
      <c r="AF103" s="116"/>
      <c r="AG103" s="116"/>
      <c r="AH103" s="116"/>
      <c r="AI103" s="116"/>
      <c r="AJ103" s="115"/>
      <c r="AK103" s="115"/>
      <c r="AL103" s="115"/>
      <c r="AM103" s="115"/>
      <c r="AN103" s="115"/>
      <c r="AO103" s="115"/>
      <c r="AP103" s="115"/>
      <c r="AQ103" s="115"/>
      <c r="AR103" s="115"/>
      <c r="AS103" s="115"/>
      <c r="AT103" s="346" t="str">
        <f t="shared" si="86"/>
        <v/>
      </c>
      <c r="AU103" s="346" t="str">
        <f t="shared" si="87"/>
        <v/>
      </c>
      <c r="AV103" s="346" t="str">
        <f>IF(ISNUMBER(#REF!),AU103/AT103,"")</f>
        <v/>
      </c>
      <c r="AW103" s="115"/>
      <c r="AX103" s="115"/>
      <c r="AY103" s="115"/>
      <c r="AZ103" s="115"/>
      <c r="BA103" s="115"/>
      <c r="BB103" s="115"/>
      <c r="BC103" s="115"/>
      <c r="BD103" s="115"/>
      <c r="BE103" s="346" t="str">
        <f t="shared" si="88"/>
        <v/>
      </c>
      <c r="BF103" s="346" t="str">
        <f t="shared" si="89"/>
        <v/>
      </c>
      <c r="BG103" s="346" t="str">
        <f>IF(ISNUMBER(#REF!),BF103/BE103,"")</f>
        <v/>
      </c>
      <c r="BH103" s="115"/>
      <c r="BI103" s="115"/>
      <c r="BJ103" s="115"/>
      <c r="BK103" s="115"/>
      <c r="BL103" s="115"/>
      <c r="BM103" s="115"/>
      <c r="BN103" s="115"/>
      <c r="BO103" s="115"/>
      <c r="BP103" s="346" t="str">
        <f t="shared" si="90"/>
        <v/>
      </c>
      <c r="BQ103" s="346" t="str">
        <f t="shared" si="91"/>
        <v/>
      </c>
      <c r="BR103" s="346" t="str">
        <f>IF(ISNUMBER(#REF!),BQ103/BP103,"")</f>
        <v/>
      </c>
      <c r="BS103" s="345" t="str">
        <f t="shared" si="92"/>
        <v/>
      </c>
      <c r="BT103" s="345" t="str">
        <f t="shared" si="93"/>
        <v/>
      </c>
      <c r="BU103" s="130"/>
      <c r="BV103" s="53"/>
      <c r="BW103" s="53"/>
      <c r="BX103" s="53"/>
      <c r="BY103" s="53"/>
      <c r="BZ103" s="53"/>
      <c r="CA103" s="152"/>
      <c r="CB103" s="152"/>
      <c r="CC103" s="152"/>
      <c r="CD103" s="152"/>
      <c r="CE103" s="152"/>
      <c r="CF103" s="152"/>
      <c r="CG103" s="121"/>
      <c r="CH103" s="196"/>
      <c r="CI103" s="104"/>
      <c r="CJ103" s="196"/>
      <c r="CK103" s="196"/>
      <c r="CL103" s="196"/>
      <c r="CM103" s="105"/>
      <c r="CN103" s="196"/>
      <c r="CO103" s="152"/>
      <c r="CP103" s="152"/>
      <c r="CQ103" s="152"/>
      <c r="CR103" s="152"/>
      <c r="CS103" s="152"/>
      <c r="CT103" s="152"/>
      <c r="CU103" s="121"/>
      <c r="CV103" s="196"/>
      <c r="CW103" s="104"/>
      <c r="CX103" s="196"/>
      <c r="CY103" s="196"/>
      <c r="CZ103" s="196"/>
      <c r="DA103" s="105"/>
      <c r="DB103" s="196"/>
      <c r="DC103" s="138"/>
      <c r="DD103" s="138"/>
      <c r="DE103" s="138"/>
      <c r="DF103" s="138"/>
      <c r="DG103" s="138"/>
      <c r="DH103" s="138"/>
      <c r="DI103" s="138"/>
      <c r="DJ103" s="196"/>
      <c r="DK103" s="196"/>
      <c r="DL103" s="196"/>
      <c r="DM103" s="196"/>
      <c r="DN103" s="196"/>
      <c r="DO103" s="105"/>
      <c r="DP103" s="196"/>
    </row>
    <row r="104" spans="1:120" s="337" customFormat="1" ht="151.5" customHeight="1">
      <c r="A104" s="138"/>
      <c r="B104" s="88" t="str">
        <f>IFERROR(VLOOKUP($A104,Riesgos!$A$7:$H$107,2,FALSE),"")</f>
        <v/>
      </c>
      <c r="C104" s="181" t="str">
        <f>IFERROR(VLOOKUP($A104,Riesgos!$A$7:$H$107,7,FALSE),"")</f>
        <v/>
      </c>
      <c r="D104" s="181" t="str">
        <f>IFERROR(VLOOKUP($A104,Riesgos!$A$7:$H$107,8,FALSE),"")</f>
        <v/>
      </c>
      <c r="E104" s="53"/>
      <c r="F104" s="57"/>
      <c r="G104" s="153" t="str">
        <f>IF(F104&lt;=0,"",IF(F104&lt;='Listas y tablas'!$B$3,"Muy Baja",IF(F104&lt;='Listas y tablas'!$B$4,"Baja",IF(F104&lt;='Listas y tablas'!$B$5,"Media",IF(F104&lt;='Listas y tablas'!$B$6,"Alta","Muy Alta")))))</f>
        <v/>
      </c>
      <c r="H104" s="154" t="str">
        <f>IF(G104="","",IF(G104="Muy Baja",'Listas y tablas'!$C$3,IF(G104="Baja",'Listas y tablas'!$C$4,IF(G104="Media",'Listas y tablas'!$C$5,IF(G104="Alta",'Listas y tablas'!$C$6,IF(G104="Muy Alta",'Listas y tablas'!$C$7,))))))</f>
        <v/>
      </c>
      <c r="I104" s="422"/>
      <c r="J104" s="154">
        <f ca="1">IF(NOT(ISERROR(MATCH(I104,'Tabla Impacto'!$B$221:$B$223,0))),'Tabla Impacto'!$F$223&amp;"Por favor no seleccionar los criterios de impacto(Afectación Económica o presupuestal y Pérdida Reputacional)",I104)</f>
        <v>0</v>
      </c>
      <c r="K104" s="153"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4" t="str">
        <f ca="1">IF(K104="","",IF(K104="Leve",'Listas y tablas'!$F$3,IF(K104="Menor",'Listas y tablas'!$F$4,IF(K104="Moderado",'Listas y tablas'!$F$5,IF(K104="Mayor",'Listas y tablas'!$F$6,IF(K104="Catastrófico",'Listas y tablas'!$F$7,))))))</f>
        <v/>
      </c>
      <c r="M104" s="155" t="str">
        <f t="shared" ca="1" si="66"/>
        <v/>
      </c>
      <c r="N104" s="155" t="str">
        <f t="shared" si="67"/>
        <v>G</v>
      </c>
      <c r="O104" s="156">
        <f t="shared" si="68"/>
        <v>97</v>
      </c>
      <c r="P104" s="156" t="str">
        <f t="shared" si="69"/>
        <v>G97</v>
      </c>
      <c r="Q104" s="182"/>
      <c r="R104" s="156" t="str">
        <f t="shared" si="84"/>
        <v/>
      </c>
      <c r="S104" s="394"/>
      <c r="T104" s="394"/>
      <c r="U104" s="158" t="str">
        <f t="shared" si="85"/>
        <v/>
      </c>
      <c r="V104" s="402"/>
      <c r="W104" s="402"/>
      <c r="X104" s="402"/>
      <c r="Y104" s="159" t="str">
        <f t="shared" si="94"/>
        <v/>
      </c>
      <c r="Z104" s="160" t="str">
        <f>IFERROR(IF(Y104="","",IF(Y104&lt;='Listas y tablas'!$L$3,"Muy Baja",IF(Y104&lt;='Listas y tablas'!$L$4,"Baja",IF(Y104&lt;='Listas y tablas'!$L$5,"Media",IF(Y104&lt;='Listas y tablas'!$L$6,"Alta","Muy Alta"))))),"")</f>
        <v/>
      </c>
      <c r="AA104" s="158" t="str">
        <f t="shared" si="95"/>
        <v/>
      </c>
      <c r="AB104" s="160" t="str">
        <f>IFERROR(IF(AC104="","",IF(AC104&lt;='Listas y tablas'!$O$3,"Leve",IF(AC104&lt;='Listas y tablas'!$O$4,"Menor",IF(AC104&lt;='Listas y tablas'!$O$5,"Moderado",IF(AC104&lt;='Listas y tablas'!$O$6,"Mayor","Catastrófico"))))),"")</f>
        <v/>
      </c>
      <c r="AC104" s="158" t="str">
        <f t="shared" si="96"/>
        <v/>
      </c>
      <c r="AD104" s="161" t="str">
        <f t="shared" si="97"/>
        <v/>
      </c>
      <c r="AE104" s="388"/>
      <c r="AF104" s="116"/>
      <c r="AG104" s="116"/>
      <c r="AH104" s="116"/>
      <c r="AI104" s="116"/>
      <c r="AJ104" s="115"/>
      <c r="AK104" s="115"/>
      <c r="AL104" s="115"/>
      <c r="AM104" s="115"/>
      <c r="AN104" s="115"/>
      <c r="AO104" s="115"/>
      <c r="AP104" s="115"/>
      <c r="AQ104" s="115"/>
      <c r="AR104" s="115"/>
      <c r="AS104" s="115"/>
      <c r="AT104" s="346" t="str">
        <f t="shared" si="86"/>
        <v/>
      </c>
      <c r="AU104" s="346" t="str">
        <f t="shared" si="87"/>
        <v/>
      </c>
      <c r="AV104" s="346" t="str">
        <f>IF(ISNUMBER(#REF!),AU104/AT104,"")</f>
        <v/>
      </c>
      <c r="AW104" s="115"/>
      <c r="AX104" s="115"/>
      <c r="AY104" s="115"/>
      <c r="AZ104" s="115"/>
      <c r="BA104" s="115"/>
      <c r="BB104" s="115"/>
      <c r="BC104" s="115"/>
      <c r="BD104" s="115"/>
      <c r="BE104" s="346" t="str">
        <f t="shared" si="88"/>
        <v/>
      </c>
      <c r="BF104" s="346" t="str">
        <f t="shared" si="89"/>
        <v/>
      </c>
      <c r="BG104" s="346" t="str">
        <f>IF(ISNUMBER(#REF!),BF104/BE104,"")</f>
        <v/>
      </c>
      <c r="BH104" s="115"/>
      <c r="BI104" s="115"/>
      <c r="BJ104" s="115"/>
      <c r="BK104" s="115"/>
      <c r="BL104" s="115"/>
      <c r="BM104" s="115"/>
      <c r="BN104" s="115"/>
      <c r="BO104" s="115"/>
      <c r="BP104" s="346" t="str">
        <f t="shared" si="90"/>
        <v/>
      </c>
      <c r="BQ104" s="346" t="str">
        <f t="shared" si="91"/>
        <v/>
      </c>
      <c r="BR104" s="346" t="str">
        <f>IF(ISNUMBER(#REF!),BQ104/BP104,"")</f>
        <v/>
      </c>
      <c r="BS104" s="345" t="str">
        <f t="shared" si="92"/>
        <v/>
      </c>
      <c r="BT104" s="345" t="str">
        <f t="shared" si="93"/>
        <v/>
      </c>
      <c r="BU104" s="130"/>
      <c r="BV104" s="53"/>
      <c r="BW104" s="53"/>
      <c r="BX104" s="53"/>
      <c r="BY104" s="53"/>
      <c r="BZ104" s="53"/>
      <c r="CA104" s="152"/>
      <c r="CB104" s="152"/>
      <c r="CC104" s="152"/>
      <c r="CD104" s="152"/>
      <c r="CE104" s="152"/>
      <c r="CF104" s="152"/>
      <c r="CG104" s="121"/>
      <c r="CH104" s="196"/>
      <c r="CI104" s="104"/>
      <c r="CJ104" s="196"/>
      <c r="CK104" s="196"/>
      <c r="CL104" s="196"/>
      <c r="CM104" s="105"/>
      <c r="CN104" s="196"/>
      <c r="CO104" s="152"/>
      <c r="CP104" s="152"/>
      <c r="CQ104" s="152"/>
      <c r="CR104" s="152"/>
      <c r="CS104" s="152"/>
      <c r="CT104" s="152"/>
      <c r="CU104" s="121"/>
      <c r="CV104" s="196"/>
      <c r="CW104" s="104"/>
      <c r="CX104" s="196"/>
      <c r="CY104" s="196"/>
      <c r="CZ104" s="196"/>
      <c r="DA104" s="105"/>
      <c r="DB104" s="196"/>
      <c r="DC104" s="138"/>
      <c r="DD104" s="138"/>
      <c r="DE104" s="138"/>
      <c r="DF104" s="138"/>
      <c r="DG104" s="138"/>
      <c r="DH104" s="138"/>
      <c r="DI104" s="138"/>
      <c r="DJ104" s="196"/>
      <c r="DK104" s="196"/>
      <c r="DL104" s="196"/>
      <c r="DM104" s="196"/>
      <c r="DN104" s="196"/>
      <c r="DO104" s="105"/>
      <c r="DP104" s="196"/>
    </row>
    <row r="105" spans="1:120" s="337" customFormat="1" ht="151.5" customHeight="1">
      <c r="A105" s="138"/>
      <c r="B105" s="88" t="str">
        <f>IFERROR(VLOOKUP($A105,Riesgos!$A$7:$H$107,2,FALSE),"")</f>
        <v/>
      </c>
      <c r="C105" s="181" t="str">
        <f>IFERROR(VLOOKUP($A105,Riesgos!$A$7:$H$107,7,FALSE),"")</f>
        <v/>
      </c>
      <c r="D105" s="181" t="str">
        <f>IFERROR(VLOOKUP($A105,Riesgos!$A$7:$H$107,8,FALSE),"")</f>
        <v/>
      </c>
      <c r="E105" s="53"/>
      <c r="F105" s="57"/>
      <c r="G105" s="153" t="str">
        <f>IF(F105&lt;=0,"",IF(F105&lt;='Listas y tablas'!$B$3,"Muy Baja",IF(F105&lt;='Listas y tablas'!$B$4,"Baja",IF(F105&lt;='Listas y tablas'!$B$5,"Media",IF(F105&lt;='Listas y tablas'!$B$6,"Alta","Muy Alta")))))</f>
        <v/>
      </c>
      <c r="H105" s="154" t="str">
        <f>IF(G105="","",IF(G105="Muy Baja",'Listas y tablas'!$C$3,IF(G105="Baja",'Listas y tablas'!$C$4,IF(G105="Media",'Listas y tablas'!$C$5,IF(G105="Alta",'Listas y tablas'!$C$6,IF(G105="Muy Alta",'Listas y tablas'!$C$7,))))))</f>
        <v/>
      </c>
      <c r="I105" s="422"/>
      <c r="J105" s="154">
        <f ca="1">IF(NOT(ISERROR(MATCH(I105,'Tabla Impacto'!$B$221:$B$223,0))),'Tabla Impacto'!$F$223&amp;"Por favor no seleccionar los criterios de impacto(Afectación Económica o presupuestal y Pérdida Reputacional)",I105)</f>
        <v>0</v>
      </c>
      <c r="K105" s="153"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4" t="str">
        <f ca="1">IF(K105="","",IF(K105="Leve",'Listas y tablas'!$F$3,IF(K105="Menor",'Listas y tablas'!$F$4,IF(K105="Moderado",'Listas y tablas'!$F$5,IF(K105="Mayor",'Listas y tablas'!$F$6,IF(K105="Catastrófico",'Listas y tablas'!$F$7,))))))</f>
        <v/>
      </c>
      <c r="M105" s="155" t="str">
        <f t="shared" ca="1" si="66"/>
        <v/>
      </c>
      <c r="N105" s="155" t="str">
        <f t="shared" si="67"/>
        <v>G</v>
      </c>
      <c r="O105" s="156">
        <f t="shared" si="68"/>
        <v>98</v>
      </c>
      <c r="P105" s="156" t="str">
        <f t="shared" si="69"/>
        <v>G98</v>
      </c>
      <c r="Q105" s="182"/>
      <c r="R105" s="156" t="str">
        <f t="shared" si="84"/>
        <v/>
      </c>
      <c r="S105" s="394"/>
      <c r="T105" s="394"/>
      <c r="U105" s="158" t="str">
        <f t="shared" si="85"/>
        <v/>
      </c>
      <c r="V105" s="402"/>
      <c r="W105" s="402"/>
      <c r="X105" s="402"/>
      <c r="Y105" s="159" t="str">
        <f t="shared" si="94"/>
        <v/>
      </c>
      <c r="Z105" s="160" t="str">
        <f>IFERROR(IF(Y105="","",IF(Y105&lt;='Listas y tablas'!$L$3,"Muy Baja",IF(Y105&lt;='Listas y tablas'!$L$4,"Baja",IF(Y105&lt;='Listas y tablas'!$L$5,"Media",IF(Y105&lt;='Listas y tablas'!$L$6,"Alta","Muy Alta"))))),"")</f>
        <v/>
      </c>
      <c r="AA105" s="158" t="str">
        <f t="shared" si="95"/>
        <v/>
      </c>
      <c r="AB105" s="160" t="str">
        <f>IFERROR(IF(AC105="","",IF(AC105&lt;='Listas y tablas'!$O$3,"Leve",IF(AC105&lt;='Listas y tablas'!$O$4,"Menor",IF(AC105&lt;='Listas y tablas'!$O$5,"Moderado",IF(AC105&lt;='Listas y tablas'!$O$6,"Mayor","Catastrófico"))))),"")</f>
        <v/>
      </c>
      <c r="AC105" s="158" t="str">
        <f t="shared" si="96"/>
        <v/>
      </c>
      <c r="AD105" s="161" t="str">
        <f t="shared" si="97"/>
        <v/>
      </c>
      <c r="AE105" s="388"/>
      <c r="AF105" s="116"/>
      <c r="AG105" s="116"/>
      <c r="AH105" s="116"/>
      <c r="AI105" s="116"/>
      <c r="AJ105" s="115"/>
      <c r="AK105" s="115"/>
      <c r="AL105" s="115"/>
      <c r="AM105" s="115"/>
      <c r="AN105" s="115"/>
      <c r="AO105" s="115"/>
      <c r="AP105" s="115"/>
      <c r="AQ105" s="115"/>
      <c r="AR105" s="115"/>
      <c r="AS105" s="115"/>
      <c r="AT105" s="346" t="str">
        <f t="shared" si="86"/>
        <v/>
      </c>
      <c r="AU105" s="346" t="str">
        <f t="shared" si="87"/>
        <v/>
      </c>
      <c r="AV105" s="346" t="str">
        <f>IF(ISNUMBER(#REF!),AU105/AT105,"")</f>
        <v/>
      </c>
      <c r="AW105" s="115"/>
      <c r="AX105" s="115"/>
      <c r="AY105" s="115"/>
      <c r="AZ105" s="115"/>
      <c r="BA105" s="115"/>
      <c r="BB105" s="115"/>
      <c r="BC105" s="115"/>
      <c r="BD105" s="115"/>
      <c r="BE105" s="346" t="str">
        <f t="shared" si="88"/>
        <v/>
      </c>
      <c r="BF105" s="346" t="str">
        <f t="shared" si="89"/>
        <v/>
      </c>
      <c r="BG105" s="346" t="str">
        <f>IF(ISNUMBER(#REF!),BF105/BE105,"")</f>
        <v/>
      </c>
      <c r="BH105" s="115"/>
      <c r="BI105" s="115"/>
      <c r="BJ105" s="115"/>
      <c r="BK105" s="115"/>
      <c r="BL105" s="115"/>
      <c r="BM105" s="115"/>
      <c r="BN105" s="115"/>
      <c r="BO105" s="115"/>
      <c r="BP105" s="346" t="str">
        <f t="shared" si="90"/>
        <v/>
      </c>
      <c r="BQ105" s="346" t="str">
        <f t="shared" si="91"/>
        <v/>
      </c>
      <c r="BR105" s="346" t="str">
        <f>IF(ISNUMBER(#REF!),BQ105/BP105,"")</f>
        <v/>
      </c>
      <c r="BS105" s="345" t="str">
        <f t="shared" si="92"/>
        <v/>
      </c>
      <c r="BT105" s="345" t="str">
        <f t="shared" si="93"/>
        <v/>
      </c>
      <c r="BU105" s="130"/>
      <c r="BV105" s="53"/>
      <c r="BW105" s="53"/>
      <c r="BX105" s="53"/>
      <c r="BY105" s="53"/>
      <c r="BZ105" s="53"/>
      <c r="CA105" s="152"/>
      <c r="CB105" s="152"/>
      <c r="CC105" s="152"/>
      <c r="CD105" s="152"/>
      <c r="CE105" s="152"/>
      <c r="CF105" s="152"/>
      <c r="CG105" s="121"/>
      <c r="CH105" s="196"/>
      <c r="CI105" s="104"/>
      <c r="CJ105" s="196"/>
      <c r="CK105" s="196"/>
      <c r="CL105" s="196"/>
      <c r="CM105" s="105"/>
      <c r="CN105" s="196"/>
      <c r="CO105" s="152"/>
      <c r="CP105" s="152"/>
      <c r="CQ105" s="152"/>
      <c r="CR105" s="152"/>
      <c r="CS105" s="152"/>
      <c r="CT105" s="152"/>
      <c r="CU105" s="121"/>
      <c r="CV105" s="196"/>
      <c r="CW105" s="104"/>
      <c r="CX105" s="196"/>
      <c r="CY105" s="196"/>
      <c r="CZ105" s="196"/>
      <c r="DA105" s="105"/>
      <c r="DB105" s="196"/>
      <c r="DC105" s="138"/>
      <c r="DD105" s="138"/>
      <c r="DE105" s="138"/>
      <c r="DF105" s="138"/>
      <c r="DG105" s="138"/>
      <c r="DH105" s="138"/>
      <c r="DI105" s="138"/>
      <c r="DJ105" s="196"/>
      <c r="DK105" s="196"/>
      <c r="DL105" s="196"/>
      <c r="DM105" s="196"/>
      <c r="DN105" s="196"/>
      <c r="DO105" s="105"/>
      <c r="DP105" s="196"/>
    </row>
    <row r="106" spans="1:120" s="337" customFormat="1" ht="151.5" customHeight="1">
      <c r="A106" s="138"/>
      <c r="B106" s="88" t="str">
        <f>IFERROR(VLOOKUP($A106,Riesgos!$A$7:$H$107,2,FALSE),"")</f>
        <v/>
      </c>
      <c r="C106" s="181" t="str">
        <f>IFERROR(VLOOKUP($A106,Riesgos!$A$7:$H$107,7,FALSE),"")</f>
        <v/>
      </c>
      <c r="D106" s="181" t="str">
        <f>IFERROR(VLOOKUP($A106,Riesgos!$A$7:$H$107,8,FALSE),"")</f>
        <v/>
      </c>
      <c r="E106" s="53"/>
      <c r="F106" s="57"/>
      <c r="G106" s="153" t="str">
        <f>IF(F106&lt;=0,"",IF(F106&lt;='Listas y tablas'!$B$3,"Muy Baja",IF(F106&lt;='Listas y tablas'!$B$4,"Baja",IF(F106&lt;='Listas y tablas'!$B$5,"Media",IF(F106&lt;='Listas y tablas'!$B$6,"Alta","Muy Alta")))))</f>
        <v/>
      </c>
      <c r="H106" s="154" t="str">
        <f>IF(G106="","",IF(G106="Muy Baja",'Listas y tablas'!$C$3,IF(G106="Baja",'Listas y tablas'!$C$4,IF(G106="Media",'Listas y tablas'!$C$5,IF(G106="Alta",'Listas y tablas'!$C$6,IF(G106="Muy Alta",'Listas y tablas'!$C$7,))))))</f>
        <v/>
      </c>
      <c r="I106" s="422"/>
      <c r="J106" s="154">
        <f ca="1">IF(NOT(ISERROR(MATCH(I106,'Tabla Impacto'!$B$221:$B$223,0))),'Tabla Impacto'!$F$223&amp;"Por favor no seleccionar los criterios de impacto(Afectación Económica o presupuestal y Pérdida Reputacional)",I106)</f>
        <v>0</v>
      </c>
      <c r="K106" s="153"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4" t="str">
        <f ca="1">IF(K106="","",IF(K106="Leve",'Listas y tablas'!$F$3,IF(K106="Menor",'Listas y tablas'!$F$4,IF(K106="Moderado",'Listas y tablas'!$F$5,IF(K106="Mayor",'Listas y tablas'!$F$6,IF(K106="Catastrófico",'Listas y tablas'!$F$7,))))))</f>
        <v/>
      </c>
      <c r="M106" s="155" t="str">
        <f t="shared" ref="M106:M157" ca="1" si="98">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55" t="str">
        <f t="shared" ref="N106:N157" si="99">+IF(ISTEXT(D106),"G","")</f>
        <v>G</v>
      </c>
      <c r="O106" s="156">
        <f t="shared" ref="O106:O157" si="100">IF(ISTEXT(D106),1+O105,"")</f>
        <v>99</v>
      </c>
      <c r="P106" s="156" t="str">
        <f t="shared" ref="P106:P157" si="101">IF(ISTEXT(D106),CONCATENATE(N106,O106),"")</f>
        <v>G99</v>
      </c>
      <c r="Q106" s="182"/>
      <c r="R106" s="156" t="str">
        <f t="shared" si="84"/>
        <v/>
      </c>
      <c r="S106" s="394"/>
      <c r="T106" s="394"/>
      <c r="U106" s="158" t="str">
        <f t="shared" si="85"/>
        <v/>
      </c>
      <c r="V106" s="402"/>
      <c r="W106" s="402"/>
      <c r="X106" s="402"/>
      <c r="Y106" s="159" t="str">
        <f t="shared" si="94"/>
        <v/>
      </c>
      <c r="Z106" s="160" t="str">
        <f>IFERROR(IF(Y106="","",IF(Y106&lt;='Listas y tablas'!$L$3,"Muy Baja",IF(Y106&lt;='Listas y tablas'!$L$4,"Baja",IF(Y106&lt;='Listas y tablas'!$L$5,"Media",IF(Y106&lt;='Listas y tablas'!$L$6,"Alta","Muy Alta"))))),"")</f>
        <v/>
      </c>
      <c r="AA106" s="158" t="str">
        <f t="shared" si="95"/>
        <v/>
      </c>
      <c r="AB106" s="160" t="str">
        <f>IFERROR(IF(AC106="","",IF(AC106&lt;='Listas y tablas'!$O$3,"Leve",IF(AC106&lt;='Listas y tablas'!$O$4,"Menor",IF(AC106&lt;='Listas y tablas'!$O$5,"Moderado",IF(AC106&lt;='Listas y tablas'!$O$6,"Mayor","Catastrófico"))))),"")</f>
        <v/>
      </c>
      <c r="AC106" s="158" t="str">
        <f t="shared" si="96"/>
        <v/>
      </c>
      <c r="AD106" s="161" t="str">
        <f t="shared" si="97"/>
        <v/>
      </c>
      <c r="AE106" s="388"/>
      <c r="AF106" s="116"/>
      <c r="AG106" s="116"/>
      <c r="AH106" s="116"/>
      <c r="AI106" s="116"/>
      <c r="AJ106" s="115"/>
      <c r="AK106" s="115"/>
      <c r="AL106" s="115"/>
      <c r="AM106" s="115"/>
      <c r="AN106" s="115"/>
      <c r="AO106" s="115"/>
      <c r="AP106" s="115"/>
      <c r="AQ106" s="115"/>
      <c r="AR106" s="115"/>
      <c r="AS106" s="115"/>
      <c r="AT106" s="346" t="str">
        <f t="shared" si="86"/>
        <v/>
      </c>
      <c r="AU106" s="346" t="str">
        <f t="shared" si="87"/>
        <v/>
      </c>
      <c r="AV106" s="346" t="str">
        <f>IF(ISNUMBER(#REF!),AU106/AT106,"")</f>
        <v/>
      </c>
      <c r="AW106" s="115"/>
      <c r="AX106" s="115"/>
      <c r="AY106" s="115"/>
      <c r="AZ106" s="115"/>
      <c r="BA106" s="115"/>
      <c r="BB106" s="115"/>
      <c r="BC106" s="115"/>
      <c r="BD106" s="115"/>
      <c r="BE106" s="346" t="str">
        <f t="shared" si="88"/>
        <v/>
      </c>
      <c r="BF106" s="346" t="str">
        <f t="shared" si="89"/>
        <v/>
      </c>
      <c r="BG106" s="346" t="str">
        <f>IF(ISNUMBER(#REF!),BF106/BE106,"")</f>
        <v/>
      </c>
      <c r="BH106" s="115"/>
      <c r="BI106" s="115"/>
      <c r="BJ106" s="115"/>
      <c r="BK106" s="115"/>
      <c r="BL106" s="115"/>
      <c r="BM106" s="115"/>
      <c r="BN106" s="115"/>
      <c r="BO106" s="115"/>
      <c r="BP106" s="346" t="str">
        <f t="shared" si="90"/>
        <v/>
      </c>
      <c r="BQ106" s="346" t="str">
        <f t="shared" si="91"/>
        <v/>
      </c>
      <c r="BR106" s="346" t="str">
        <f>IF(ISNUMBER(#REF!),BQ106/BP106,"")</f>
        <v/>
      </c>
      <c r="BS106" s="345" t="str">
        <f t="shared" si="92"/>
        <v/>
      </c>
      <c r="BT106" s="345" t="str">
        <f t="shared" si="93"/>
        <v/>
      </c>
      <c r="BU106" s="130"/>
      <c r="BV106" s="53"/>
      <c r="BW106" s="53"/>
      <c r="BX106" s="53"/>
      <c r="BY106" s="53"/>
      <c r="BZ106" s="53"/>
      <c r="CA106" s="152"/>
      <c r="CB106" s="152"/>
      <c r="CC106" s="152"/>
      <c r="CD106" s="152"/>
      <c r="CE106" s="152"/>
      <c r="CF106" s="152"/>
      <c r="CG106" s="121"/>
      <c r="CH106" s="196"/>
      <c r="CI106" s="104"/>
      <c r="CJ106" s="196"/>
      <c r="CK106" s="196"/>
      <c r="CL106" s="196"/>
      <c r="CM106" s="105"/>
      <c r="CN106" s="196"/>
      <c r="CO106" s="152"/>
      <c r="CP106" s="152"/>
      <c r="CQ106" s="152"/>
      <c r="CR106" s="152"/>
      <c r="CS106" s="152"/>
      <c r="CT106" s="152"/>
      <c r="CU106" s="121"/>
      <c r="CV106" s="196"/>
      <c r="CW106" s="104"/>
      <c r="CX106" s="196"/>
      <c r="CY106" s="196"/>
      <c r="CZ106" s="196"/>
      <c r="DA106" s="105"/>
      <c r="DB106" s="196"/>
      <c r="DC106" s="138"/>
      <c r="DD106" s="138"/>
      <c r="DE106" s="138"/>
      <c r="DF106" s="138"/>
      <c r="DG106" s="138"/>
      <c r="DH106" s="138"/>
      <c r="DI106" s="138"/>
      <c r="DJ106" s="196"/>
      <c r="DK106" s="196"/>
      <c r="DL106" s="196"/>
      <c r="DM106" s="196"/>
      <c r="DN106" s="196"/>
      <c r="DO106" s="105"/>
      <c r="DP106" s="196"/>
    </row>
    <row r="107" spans="1:120" s="337" customFormat="1" ht="151.5" customHeight="1">
      <c r="A107" s="138"/>
      <c r="B107" s="88" t="str">
        <f>IFERROR(VLOOKUP($A107,Riesgos!$A$7:$H$107,2,FALSE),"")</f>
        <v/>
      </c>
      <c r="C107" s="181" t="str">
        <f>IFERROR(VLOOKUP($A107,Riesgos!$A$7:$H$107,7,FALSE),"")</f>
        <v/>
      </c>
      <c r="D107" s="181" t="str">
        <f>IFERROR(VLOOKUP($A107,Riesgos!$A$7:$H$107,8,FALSE),"")</f>
        <v/>
      </c>
      <c r="E107" s="53"/>
      <c r="F107" s="57"/>
      <c r="G107" s="153" t="str">
        <f>IF(F107&lt;=0,"",IF(F107&lt;='Listas y tablas'!$B$3,"Muy Baja",IF(F107&lt;='Listas y tablas'!$B$4,"Baja",IF(F107&lt;='Listas y tablas'!$B$5,"Media",IF(F107&lt;='Listas y tablas'!$B$6,"Alta","Muy Alta")))))</f>
        <v/>
      </c>
      <c r="H107" s="154" t="str">
        <f>IF(G107="","",IF(G107="Muy Baja",'Listas y tablas'!$C$3,IF(G107="Baja",'Listas y tablas'!$C$4,IF(G107="Media",'Listas y tablas'!$C$5,IF(G107="Alta",'Listas y tablas'!$C$6,IF(G107="Muy Alta",'Listas y tablas'!$C$7,))))))</f>
        <v/>
      </c>
      <c r="I107" s="422"/>
      <c r="J107" s="154">
        <f ca="1">IF(NOT(ISERROR(MATCH(I107,'Tabla Impacto'!$B$221:$B$223,0))),'Tabla Impacto'!$F$223&amp;"Por favor no seleccionar los criterios de impacto(Afectación Económica o presupuestal y Pérdida Reputacional)",I107)</f>
        <v>0</v>
      </c>
      <c r="K107" s="153"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4" t="str">
        <f ca="1">IF(K107="","",IF(K107="Leve",'Listas y tablas'!$F$3,IF(K107="Menor",'Listas y tablas'!$F$4,IF(K107="Moderado",'Listas y tablas'!$F$5,IF(K107="Mayor",'Listas y tablas'!$F$6,IF(K107="Catastrófico",'Listas y tablas'!$F$7,))))))</f>
        <v/>
      </c>
      <c r="M107" s="155" t="str">
        <f t="shared" ca="1" si="98"/>
        <v/>
      </c>
      <c r="N107" s="155" t="str">
        <f t="shared" si="99"/>
        <v>G</v>
      </c>
      <c r="O107" s="156">
        <f t="shared" si="100"/>
        <v>100</v>
      </c>
      <c r="P107" s="156" t="str">
        <f t="shared" si="101"/>
        <v>G100</v>
      </c>
      <c r="Q107" s="182"/>
      <c r="R107" s="156" t="str">
        <f t="shared" si="84"/>
        <v/>
      </c>
      <c r="S107" s="394"/>
      <c r="T107" s="394"/>
      <c r="U107" s="158" t="str">
        <f t="shared" si="85"/>
        <v/>
      </c>
      <c r="V107" s="402"/>
      <c r="W107" s="402"/>
      <c r="X107" s="402"/>
      <c r="Y107" s="159" t="str">
        <f t="shared" si="94"/>
        <v/>
      </c>
      <c r="Z107" s="160" t="str">
        <f>IFERROR(IF(Y107="","",IF(Y107&lt;='Listas y tablas'!$L$3,"Muy Baja",IF(Y107&lt;='Listas y tablas'!$L$4,"Baja",IF(Y107&lt;='Listas y tablas'!$L$5,"Media",IF(Y107&lt;='Listas y tablas'!$L$6,"Alta","Muy Alta"))))),"")</f>
        <v/>
      </c>
      <c r="AA107" s="158" t="str">
        <f t="shared" si="95"/>
        <v/>
      </c>
      <c r="AB107" s="160" t="str">
        <f>IFERROR(IF(AC107="","",IF(AC107&lt;='Listas y tablas'!$O$3,"Leve",IF(AC107&lt;='Listas y tablas'!$O$4,"Menor",IF(AC107&lt;='Listas y tablas'!$O$5,"Moderado",IF(AC107&lt;='Listas y tablas'!$O$6,"Mayor","Catastrófico"))))),"")</f>
        <v/>
      </c>
      <c r="AC107" s="158" t="str">
        <f t="shared" si="96"/>
        <v/>
      </c>
      <c r="AD107" s="161" t="str">
        <f t="shared" si="97"/>
        <v/>
      </c>
      <c r="AE107" s="388"/>
      <c r="AF107" s="116"/>
      <c r="AG107" s="116"/>
      <c r="AH107" s="116"/>
      <c r="AI107" s="116"/>
      <c r="AJ107" s="115"/>
      <c r="AK107" s="115"/>
      <c r="AL107" s="115"/>
      <c r="AM107" s="115"/>
      <c r="AN107" s="115"/>
      <c r="AO107" s="115"/>
      <c r="AP107" s="115"/>
      <c r="AQ107" s="115"/>
      <c r="AR107" s="115"/>
      <c r="AS107" s="115"/>
      <c r="AT107" s="346" t="str">
        <f t="shared" si="86"/>
        <v/>
      </c>
      <c r="AU107" s="346" t="str">
        <f t="shared" si="87"/>
        <v/>
      </c>
      <c r="AV107" s="346" t="str">
        <f>IF(ISNUMBER(#REF!),AU107/AT107,"")</f>
        <v/>
      </c>
      <c r="AW107" s="115"/>
      <c r="AX107" s="115"/>
      <c r="AY107" s="115"/>
      <c r="AZ107" s="115"/>
      <c r="BA107" s="115"/>
      <c r="BB107" s="115"/>
      <c r="BC107" s="115"/>
      <c r="BD107" s="115"/>
      <c r="BE107" s="346" t="str">
        <f t="shared" si="88"/>
        <v/>
      </c>
      <c r="BF107" s="346" t="str">
        <f t="shared" si="89"/>
        <v/>
      </c>
      <c r="BG107" s="346" t="str">
        <f>IF(ISNUMBER(#REF!),BF107/BE107,"")</f>
        <v/>
      </c>
      <c r="BH107" s="115"/>
      <c r="BI107" s="115"/>
      <c r="BJ107" s="115"/>
      <c r="BK107" s="115"/>
      <c r="BL107" s="115"/>
      <c r="BM107" s="115"/>
      <c r="BN107" s="115"/>
      <c r="BO107" s="115"/>
      <c r="BP107" s="346" t="str">
        <f t="shared" si="90"/>
        <v/>
      </c>
      <c r="BQ107" s="346" t="str">
        <f t="shared" si="91"/>
        <v/>
      </c>
      <c r="BR107" s="346" t="str">
        <f>IF(ISNUMBER(#REF!),BQ107/BP107,"")</f>
        <v/>
      </c>
      <c r="BS107" s="345" t="str">
        <f t="shared" si="92"/>
        <v/>
      </c>
      <c r="BT107" s="345" t="str">
        <f t="shared" si="93"/>
        <v/>
      </c>
      <c r="BU107" s="130"/>
      <c r="BV107" s="53"/>
      <c r="BW107" s="53"/>
      <c r="BX107" s="53"/>
      <c r="BY107" s="53"/>
      <c r="BZ107" s="53"/>
      <c r="CA107" s="152"/>
      <c r="CB107" s="152"/>
      <c r="CC107" s="152"/>
      <c r="CD107" s="152"/>
      <c r="CE107" s="152"/>
      <c r="CF107" s="152"/>
      <c r="CG107" s="121"/>
      <c r="CH107" s="196"/>
      <c r="CI107" s="104"/>
      <c r="CJ107" s="196"/>
      <c r="CK107" s="196"/>
      <c r="CL107" s="196"/>
      <c r="CM107" s="105"/>
      <c r="CN107" s="196"/>
      <c r="CO107" s="152"/>
      <c r="CP107" s="152"/>
      <c r="CQ107" s="152"/>
      <c r="CR107" s="152"/>
      <c r="CS107" s="152"/>
      <c r="CT107" s="152"/>
      <c r="CU107" s="121"/>
      <c r="CV107" s="196"/>
      <c r="CW107" s="104"/>
      <c r="CX107" s="196"/>
      <c r="CY107" s="196"/>
      <c r="CZ107" s="196"/>
      <c r="DA107" s="105"/>
      <c r="DB107" s="196"/>
      <c r="DC107" s="138"/>
      <c r="DD107" s="138"/>
      <c r="DE107" s="138"/>
      <c r="DF107" s="138"/>
      <c r="DG107" s="138"/>
      <c r="DH107" s="138"/>
      <c r="DI107" s="138"/>
      <c r="DJ107" s="196"/>
      <c r="DK107" s="196"/>
      <c r="DL107" s="196"/>
      <c r="DM107" s="196"/>
      <c r="DN107" s="196"/>
      <c r="DO107" s="105"/>
      <c r="DP107" s="196"/>
    </row>
    <row r="108" spans="1:120" s="337" customFormat="1" ht="151.5" customHeight="1">
      <c r="A108" s="138"/>
      <c r="B108" s="88" t="str">
        <f>IFERROR(VLOOKUP($A108,Riesgos!$A$7:$H$107,2,FALSE),"")</f>
        <v/>
      </c>
      <c r="C108" s="181" t="str">
        <f>IFERROR(VLOOKUP($A108,Riesgos!$A$7:$H$107,7,FALSE),"")</f>
        <v/>
      </c>
      <c r="D108" s="181" t="str">
        <f>IFERROR(VLOOKUP($A108,Riesgos!$A$7:$H$107,8,FALSE),"")</f>
        <v/>
      </c>
      <c r="E108" s="53"/>
      <c r="F108" s="57"/>
      <c r="G108" s="153" t="str">
        <f>IF(F108&lt;=0,"",IF(F108&lt;='Listas y tablas'!$B$3,"Muy Baja",IF(F108&lt;='Listas y tablas'!$B$4,"Baja",IF(F108&lt;='Listas y tablas'!$B$5,"Media",IF(F108&lt;='Listas y tablas'!$B$6,"Alta","Muy Alta")))))</f>
        <v/>
      </c>
      <c r="H108" s="154" t="str">
        <f>IF(G108="","",IF(G108="Muy Baja",'Listas y tablas'!$C$3,IF(G108="Baja",'Listas y tablas'!$C$4,IF(G108="Media",'Listas y tablas'!$C$5,IF(G108="Alta",'Listas y tablas'!$C$6,IF(G108="Muy Alta",'Listas y tablas'!$C$7,))))))</f>
        <v/>
      </c>
      <c r="I108" s="422"/>
      <c r="J108" s="154">
        <f ca="1">IF(NOT(ISERROR(MATCH(I108,'Tabla Impacto'!$B$221:$B$223,0))),'Tabla Impacto'!$F$223&amp;"Por favor no seleccionar los criterios de impacto(Afectación Económica o presupuestal y Pérdida Reputacional)",I108)</f>
        <v>0</v>
      </c>
      <c r="K108" s="153"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4" t="str">
        <f ca="1">IF(K108="","",IF(K108="Leve",'Listas y tablas'!$F$3,IF(K108="Menor",'Listas y tablas'!$F$4,IF(K108="Moderado",'Listas y tablas'!$F$5,IF(K108="Mayor",'Listas y tablas'!$F$6,IF(K108="Catastrófico",'Listas y tablas'!$F$7,))))))</f>
        <v/>
      </c>
      <c r="M108" s="155" t="str">
        <f t="shared" ca="1" si="98"/>
        <v/>
      </c>
      <c r="N108" s="155" t="str">
        <f t="shared" si="99"/>
        <v>G</v>
      </c>
      <c r="O108" s="156">
        <f t="shared" si="100"/>
        <v>101</v>
      </c>
      <c r="P108" s="156" t="str">
        <f t="shared" si="101"/>
        <v>G101</v>
      </c>
      <c r="Q108" s="182"/>
      <c r="R108" s="156" t="str">
        <f t="shared" si="84"/>
        <v/>
      </c>
      <c r="S108" s="394"/>
      <c r="T108" s="394"/>
      <c r="U108" s="158" t="str">
        <f t="shared" si="85"/>
        <v/>
      </c>
      <c r="V108" s="402"/>
      <c r="W108" s="402"/>
      <c r="X108" s="402"/>
      <c r="Y108" s="159" t="str">
        <f t="shared" si="94"/>
        <v/>
      </c>
      <c r="Z108" s="160" t="str">
        <f>IFERROR(IF(Y108="","",IF(Y108&lt;='Listas y tablas'!$L$3,"Muy Baja",IF(Y108&lt;='Listas y tablas'!$L$4,"Baja",IF(Y108&lt;='Listas y tablas'!$L$5,"Media",IF(Y108&lt;='Listas y tablas'!$L$6,"Alta","Muy Alta"))))),"")</f>
        <v/>
      </c>
      <c r="AA108" s="158" t="str">
        <f t="shared" si="95"/>
        <v/>
      </c>
      <c r="AB108" s="160" t="str">
        <f>IFERROR(IF(AC108="","",IF(AC108&lt;='Listas y tablas'!$O$3,"Leve",IF(AC108&lt;='Listas y tablas'!$O$4,"Menor",IF(AC108&lt;='Listas y tablas'!$O$5,"Moderado",IF(AC108&lt;='Listas y tablas'!$O$6,"Mayor","Catastrófico"))))),"")</f>
        <v/>
      </c>
      <c r="AC108" s="158" t="str">
        <f t="shared" si="96"/>
        <v/>
      </c>
      <c r="AD108" s="161" t="str">
        <f t="shared" si="97"/>
        <v/>
      </c>
      <c r="AE108" s="388"/>
      <c r="AF108" s="116"/>
      <c r="AG108" s="116"/>
      <c r="AH108" s="116"/>
      <c r="AI108" s="116"/>
      <c r="AJ108" s="115"/>
      <c r="AK108" s="115"/>
      <c r="AL108" s="115"/>
      <c r="AM108" s="115"/>
      <c r="AN108" s="115"/>
      <c r="AO108" s="115"/>
      <c r="AP108" s="115"/>
      <c r="AQ108" s="115"/>
      <c r="AR108" s="115"/>
      <c r="AS108" s="115"/>
      <c r="AT108" s="346" t="str">
        <f t="shared" si="86"/>
        <v/>
      </c>
      <c r="AU108" s="346" t="str">
        <f t="shared" si="87"/>
        <v/>
      </c>
      <c r="AV108" s="346" t="str">
        <f>IF(ISNUMBER(#REF!),AU108/AT108,"")</f>
        <v/>
      </c>
      <c r="AW108" s="115"/>
      <c r="AX108" s="115"/>
      <c r="AY108" s="115"/>
      <c r="AZ108" s="115"/>
      <c r="BA108" s="115"/>
      <c r="BB108" s="115"/>
      <c r="BC108" s="115"/>
      <c r="BD108" s="115"/>
      <c r="BE108" s="346" t="str">
        <f t="shared" si="88"/>
        <v/>
      </c>
      <c r="BF108" s="346" t="str">
        <f t="shared" si="89"/>
        <v/>
      </c>
      <c r="BG108" s="346" t="str">
        <f>IF(ISNUMBER(#REF!),BF108/BE108,"")</f>
        <v/>
      </c>
      <c r="BH108" s="115"/>
      <c r="BI108" s="115"/>
      <c r="BJ108" s="115"/>
      <c r="BK108" s="115"/>
      <c r="BL108" s="115"/>
      <c r="BM108" s="115"/>
      <c r="BN108" s="115"/>
      <c r="BO108" s="115"/>
      <c r="BP108" s="346" t="str">
        <f t="shared" si="90"/>
        <v/>
      </c>
      <c r="BQ108" s="346" t="str">
        <f t="shared" si="91"/>
        <v/>
      </c>
      <c r="BR108" s="346" t="str">
        <f>IF(ISNUMBER(#REF!),BQ108/BP108,"")</f>
        <v/>
      </c>
      <c r="BS108" s="345" t="str">
        <f t="shared" si="92"/>
        <v/>
      </c>
      <c r="BT108" s="345" t="str">
        <f t="shared" si="93"/>
        <v/>
      </c>
      <c r="BU108" s="130"/>
      <c r="BV108" s="53"/>
      <c r="BW108" s="53"/>
      <c r="BX108" s="53"/>
      <c r="BY108" s="53"/>
      <c r="BZ108" s="53"/>
      <c r="CA108" s="152"/>
      <c r="CB108" s="152"/>
      <c r="CC108" s="152"/>
      <c r="CD108" s="152"/>
      <c r="CE108" s="152"/>
      <c r="CF108" s="152"/>
      <c r="CG108" s="121"/>
      <c r="CH108" s="196"/>
      <c r="CI108" s="104"/>
      <c r="CJ108" s="196"/>
      <c r="CK108" s="196"/>
      <c r="CL108" s="196"/>
      <c r="CM108" s="105"/>
      <c r="CN108" s="196"/>
      <c r="CO108" s="152"/>
      <c r="CP108" s="152"/>
      <c r="CQ108" s="152"/>
      <c r="CR108" s="152"/>
      <c r="CS108" s="152"/>
      <c r="CT108" s="152"/>
      <c r="CU108" s="121"/>
      <c r="CV108" s="196"/>
      <c r="CW108" s="104"/>
      <c r="CX108" s="196"/>
      <c r="CY108" s="196"/>
      <c r="CZ108" s="196"/>
      <c r="DA108" s="105"/>
      <c r="DB108" s="196"/>
      <c r="DC108" s="138"/>
      <c r="DD108" s="138"/>
      <c r="DE108" s="138"/>
      <c r="DF108" s="138"/>
      <c r="DG108" s="138"/>
      <c r="DH108" s="138"/>
      <c r="DI108" s="138"/>
      <c r="DJ108" s="196"/>
      <c r="DK108" s="196"/>
      <c r="DL108" s="196"/>
      <c r="DM108" s="196"/>
      <c r="DN108" s="196"/>
      <c r="DO108" s="105"/>
      <c r="DP108" s="196"/>
    </row>
    <row r="109" spans="1:120" s="337" customFormat="1" ht="151.5" customHeight="1">
      <c r="A109" s="138"/>
      <c r="B109" s="88" t="str">
        <f>IFERROR(VLOOKUP($A109,Riesgos!$A$7:$H$107,2,FALSE),"")</f>
        <v/>
      </c>
      <c r="C109" s="181" t="str">
        <f>IFERROR(VLOOKUP($A109,Riesgos!$A$7:$H$107,7,FALSE),"")</f>
        <v/>
      </c>
      <c r="D109" s="181" t="str">
        <f>IFERROR(VLOOKUP($A109,Riesgos!$A$7:$H$107,8,FALSE),"")</f>
        <v/>
      </c>
      <c r="E109" s="53"/>
      <c r="F109" s="57"/>
      <c r="G109" s="153" t="str">
        <f>IF(F109&lt;=0,"",IF(F109&lt;='Listas y tablas'!$B$3,"Muy Baja",IF(F109&lt;='Listas y tablas'!$B$4,"Baja",IF(F109&lt;='Listas y tablas'!$B$5,"Media",IF(F109&lt;='Listas y tablas'!$B$6,"Alta","Muy Alta")))))</f>
        <v/>
      </c>
      <c r="H109" s="154" t="str">
        <f>IF(G109="","",IF(G109="Muy Baja",'Listas y tablas'!$C$3,IF(G109="Baja",'Listas y tablas'!$C$4,IF(G109="Media",'Listas y tablas'!$C$5,IF(G109="Alta",'Listas y tablas'!$C$6,IF(G109="Muy Alta",'Listas y tablas'!$C$7,))))))</f>
        <v/>
      </c>
      <c r="I109" s="422"/>
      <c r="J109" s="154">
        <f ca="1">IF(NOT(ISERROR(MATCH(I109,'Tabla Impacto'!$B$221:$B$223,0))),'Tabla Impacto'!$F$223&amp;"Por favor no seleccionar los criterios de impacto(Afectación Económica o presupuestal y Pérdida Reputacional)",I109)</f>
        <v>0</v>
      </c>
      <c r="K109" s="153"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4" t="str">
        <f ca="1">IF(K109="","",IF(K109="Leve",'Listas y tablas'!$F$3,IF(K109="Menor",'Listas y tablas'!$F$4,IF(K109="Moderado",'Listas y tablas'!$F$5,IF(K109="Mayor",'Listas y tablas'!$F$6,IF(K109="Catastrófico",'Listas y tablas'!$F$7,))))))</f>
        <v/>
      </c>
      <c r="M109" s="155" t="str">
        <f t="shared" ca="1" si="98"/>
        <v/>
      </c>
      <c r="N109" s="155" t="str">
        <f t="shared" si="99"/>
        <v>G</v>
      </c>
      <c r="O109" s="156">
        <f t="shared" si="100"/>
        <v>102</v>
      </c>
      <c r="P109" s="156" t="str">
        <f t="shared" si="101"/>
        <v>G102</v>
      </c>
      <c r="Q109" s="182"/>
      <c r="R109" s="156" t="str">
        <f t="shared" si="84"/>
        <v/>
      </c>
      <c r="S109" s="394"/>
      <c r="T109" s="394"/>
      <c r="U109" s="158" t="str">
        <f t="shared" si="85"/>
        <v/>
      </c>
      <c r="V109" s="402"/>
      <c r="W109" s="402"/>
      <c r="X109" s="402"/>
      <c r="Y109" s="159" t="str">
        <f t="shared" si="94"/>
        <v/>
      </c>
      <c r="Z109" s="160" t="str">
        <f>IFERROR(IF(Y109="","",IF(Y109&lt;='Listas y tablas'!$L$3,"Muy Baja",IF(Y109&lt;='Listas y tablas'!$L$4,"Baja",IF(Y109&lt;='Listas y tablas'!$L$5,"Media",IF(Y109&lt;='Listas y tablas'!$L$6,"Alta","Muy Alta"))))),"")</f>
        <v/>
      </c>
      <c r="AA109" s="158" t="str">
        <f t="shared" si="95"/>
        <v/>
      </c>
      <c r="AB109" s="160" t="str">
        <f>IFERROR(IF(AC109="","",IF(AC109&lt;='Listas y tablas'!$O$3,"Leve",IF(AC109&lt;='Listas y tablas'!$O$4,"Menor",IF(AC109&lt;='Listas y tablas'!$O$5,"Moderado",IF(AC109&lt;='Listas y tablas'!$O$6,"Mayor","Catastrófico"))))),"")</f>
        <v/>
      </c>
      <c r="AC109" s="158" t="str">
        <f t="shared" si="96"/>
        <v/>
      </c>
      <c r="AD109" s="161" t="str">
        <f t="shared" si="97"/>
        <v/>
      </c>
      <c r="AE109" s="388"/>
      <c r="AF109" s="116"/>
      <c r="AG109" s="116"/>
      <c r="AH109" s="116"/>
      <c r="AI109" s="116"/>
      <c r="AJ109" s="115"/>
      <c r="AK109" s="115"/>
      <c r="AL109" s="115"/>
      <c r="AM109" s="115"/>
      <c r="AN109" s="115"/>
      <c r="AO109" s="115"/>
      <c r="AP109" s="115"/>
      <c r="AQ109" s="115"/>
      <c r="AR109" s="115"/>
      <c r="AS109" s="115"/>
      <c r="AT109" s="346" t="str">
        <f t="shared" si="86"/>
        <v/>
      </c>
      <c r="AU109" s="346" t="str">
        <f t="shared" si="87"/>
        <v/>
      </c>
      <c r="AV109" s="346" t="str">
        <f>IF(ISNUMBER(AT161),AU109/AT109,"")</f>
        <v/>
      </c>
      <c r="AW109" s="115"/>
      <c r="AX109" s="115"/>
      <c r="AY109" s="115"/>
      <c r="AZ109" s="115"/>
      <c r="BA109" s="115"/>
      <c r="BB109" s="115"/>
      <c r="BC109" s="115"/>
      <c r="BD109" s="115"/>
      <c r="BE109" s="346" t="str">
        <f t="shared" si="88"/>
        <v/>
      </c>
      <c r="BF109" s="346" t="str">
        <f t="shared" si="89"/>
        <v/>
      </c>
      <c r="BG109" s="346" t="str">
        <f>IF(ISNUMBER(BE161),BF109/BE109,"")</f>
        <v/>
      </c>
      <c r="BH109" s="115"/>
      <c r="BI109" s="115"/>
      <c r="BJ109" s="115"/>
      <c r="BK109" s="115"/>
      <c r="BL109" s="115"/>
      <c r="BM109" s="115"/>
      <c r="BN109" s="115"/>
      <c r="BO109" s="115"/>
      <c r="BP109" s="346" t="str">
        <f t="shared" si="90"/>
        <v/>
      </c>
      <c r="BQ109" s="346" t="str">
        <f t="shared" si="91"/>
        <v/>
      </c>
      <c r="BR109" s="346" t="str">
        <f>IF(ISNUMBER(BP161),BQ109/BP109,"")</f>
        <v/>
      </c>
      <c r="BS109" s="345" t="str">
        <f t="shared" si="92"/>
        <v/>
      </c>
      <c r="BT109" s="345" t="str">
        <f t="shared" si="93"/>
        <v/>
      </c>
      <c r="BU109" s="130"/>
      <c r="BV109" s="53"/>
      <c r="BW109" s="53"/>
      <c r="BX109" s="53"/>
      <c r="BY109" s="53"/>
      <c r="BZ109" s="53"/>
      <c r="CA109" s="152"/>
      <c r="CB109" s="152"/>
      <c r="CC109" s="152"/>
      <c r="CD109" s="152"/>
      <c r="CE109" s="152"/>
      <c r="CF109" s="152"/>
      <c r="CG109" s="121"/>
      <c r="CH109" s="196"/>
      <c r="CI109" s="104"/>
      <c r="CJ109" s="196"/>
      <c r="CK109" s="196"/>
      <c r="CL109" s="196"/>
      <c r="CM109" s="105"/>
      <c r="CN109" s="196"/>
      <c r="CO109" s="152"/>
      <c r="CP109" s="152"/>
      <c r="CQ109" s="152"/>
      <c r="CR109" s="152"/>
      <c r="CS109" s="152"/>
      <c r="CT109" s="152"/>
      <c r="CU109" s="121"/>
      <c r="CV109" s="196"/>
      <c r="CW109" s="104"/>
      <c r="CX109" s="196"/>
      <c r="CY109" s="196"/>
      <c r="CZ109" s="196"/>
      <c r="DA109" s="105"/>
      <c r="DB109" s="196"/>
      <c r="DC109" s="138"/>
      <c r="DD109" s="138"/>
      <c r="DE109" s="138"/>
      <c r="DF109" s="138"/>
      <c r="DG109" s="138"/>
      <c r="DH109" s="138"/>
      <c r="DI109" s="138"/>
      <c r="DJ109" s="196"/>
      <c r="DK109" s="196"/>
      <c r="DL109" s="196"/>
      <c r="DM109" s="196"/>
      <c r="DN109" s="196"/>
      <c r="DO109" s="105"/>
      <c r="DP109" s="196"/>
    </row>
    <row r="110" spans="1:120" s="337" customFormat="1" ht="151.5" customHeight="1">
      <c r="A110" s="138"/>
      <c r="B110" s="88" t="str">
        <f>IFERROR(VLOOKUP($A110,Riesgos!$A$7:$H$107,2,FALSE),"")</f>
        <v/>
      </c>
      <c r="C110" s="181" t="str">
        <f>IFERROR(VLOOKUP($A110,Riesgos!$A$7:$H$107,7,FALSE),"")</f>
        <v/>
      </c>
      <c r="D110" s="181" t="str">
        <f>IFERROR(VLOOKUP($A110,Riesgos!$A$7:$H$107,8,FALSE),"")</f>
        <v/>
      </c>
      <c r="E110" s="53"/>
      <c r="F110" s="57"/>
      <c r="G110" s="153" t="str">
        <f>IF(F110&lt;=0,"",IF(F110&lt;='Listas y tablas'!$B$3,"Muy Baja",IF(F110&lt;='Listas y tablas'!$B$4,"Baja",IF(F110&lt;='Listas y tablas'!$B$5,"Media",IF(F110&lt;='Listas y tablas'!$B$6,"Alta","Muy Alta")))))</f>
        <v/>
      </c>
      <c r="H110" s="154" t="str">
        <f>IF(G110="","",IF(G110="Muy Baja",'Listas y tablas'!$C$3,IF(G110="Baja",'Listas y tablas'!$C$4,IF(G110="Media",'Listas y tablas'!$C$5,IF(G110="Alta",'Listas y tablas'!$C$6,IF(G110="Muy Alta",'Listas y tablas'!$C$7,))))))</f>
        <v/>
      </c>
      <c r="I110" s="422"/>
      <c r="J110" s="154">
        <f ca="1">IF(NOT(ISERROR(MATCH(I110,'Tabla Impacto'!$B$221:$B$223,0))),'Tabla Impacto'!$F$223&amp;"Por favor no seleccionar los criterios de impacto(Afectación Económica o presupuestal y Pérdida Reputacional)",I110)</f>
        <v>0</v>
      </c>
      <c r="K110" s="153"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4" t="str">
        <f ca="1">IF(K110="","",IF(K110="Leve",'Listas y tablas'!$F$3,IF(K110="Menor",'Listas y tablas'!$F$4,IF(K110="Moderado",'Listas y tablas'!$F$5,IF(K110="Mayor",'Listas y tablas'!$F$6,IF(K110="Catastrófico",'Listas y tablas'!$F$7,))))))</f>
        <v/>
      </c>
      <c r="M110" s="155" t="str">
        <f t="shared" ca="1" si="98"/>
        <v/>
      </c>
      <c r="N110" s="155" t="str">
        <f t="shared" si="99"/>
        <v>G</v>
      </c>
      <c r="O110" s="156">
        <f t="shared" si="100"/>
        <v>103</v>
      </c>
      <c r="P110" s="156" t="str">
        <f t="shared" si="101"/>
        <v>G103</v>
      </c>
      <c r="Q110" s="182"/>
      <c r="R110" s="156" t="str">
        <f t="shared" si="84"/>
        <v/>
      </c>
      <c r="S110" s="394"/>
      <c r="T110" s="394"/>
      <c r="U110" s="158" t="str">
        <f t="shared" si="85"/>
        <v/>
      </c>
      <c r="V110" s="402"/>
      <c r="W110" s="402"/>
      <c r="X110" s="402"/>
      <c r="Y110" s="159" t="str">
        <f t="shared" si="94"/>
        <v/>
      </c>
      <c r="Z110" s="160" t="str">
        <f>IFERROR(IF(Y110="","",IF(Y110&lt;='Listas y tablas'!$L$3,"Muy Baja",IF(Y110&lt;='Listas y tablas'!$L$4,"Baja",IF(Y110&lt;='Listas y tablas'!$L$5,"Media",IF(Y110&lt;='Listas y tablas'!$L$6,"Alta","Muy Alta"))))),"")</f>
        <v/>
      </c>
      <c r="AA110" s="158" t="str">
        <f t="shared" si="95"/>
        <v/>
      </c>
      <c r="AB110" s="160" t="str">
        <f>IFERROR(IF(AC110="","",IF(AC110&lt;='Listas y tablas'!$O$3,"Leve",IF(AC110&lt;='Listas y tablas'!$O$4,"Menor",IF(AC110&lt;='Listas y tablas'!$O$5,"Moderado",IF(AC110&lt;='Listas y tablas'!$O$6,"Mayor","Catastrófico"))))),"")</f>
        <v/>
      </c>
      <c r="AC110" s="158" t="str">
        <f t="shared" si="96"/>
        <v/>
      </c>
      <c r="AD110" s="161" t="str">
        <f t="shared" si="97"/>
        <v/>
      </c>
      <c r="AE110" s="388"/>
      <c r="AF110" s="116"/>
      <c r="AG110" s="116"/>
      <c r="AH110" s="116"/>
      <c r="AI110" s="116"/>
      <c r="AJ110" s="115"/>
      <c r="AK110" s="115"/>
      <c r="AL110" s="115"/>
      <c r="AM110" s="115"/>
      <c r="AN110" s="115"/>
      <c r="AO110" s="115"/>
      <c r="AP110" s="115"/>
      <c r="AQ110" s="115"/>
      <c r="AR110" s="115"/>
      <c r="AS110" s="115"/>
      <c r="AT110" s="346" t="str">
        <f t="shared" si="86"/>
        <v/>
      </c>
      <c r="AU110" s="346" t="str">
        <f t="shared" si="87"/>
        <v/>
      </c>
      <c r="AV110" s="346" t="str">
        <f>IF(ISNUMBER(#REF!),AU110/AT110,"")</f>
        <v/>
      </c>
      <c r="AW110" s="115"/>
      <c r="AX110" s="115"/>
      <c r="AY110" s="115"/>
      <c r="AZ110" s="115"/>
      <c r="BA110" s="115"/>
      <c r="BB110" s="115"/>
      <c r="BC110" s="115"/>
      <c r="BD110" s="115"/>
      <c r="BE110" s="346" t="str">
        <f t="shared" si="88"/>
        <v/>
      </c>
      <c r="BF110" s="346" t="str">
        <f t="shared" si="89"/>
        <v/>
      </c>
      <c r="BG110" s="346" t="str">
        <f>IF(ISNUMBER(#REF!),BF110/BE110,"")</f>
        <v/>
      </c>
      <c r="BH110" s="115"/>
      <c r="BI110" s="115"/>
      <c r="BJ110" s="115"/>
      <c r="BK110" s="115"/>
      <c r="BL110" s="115"/>
      <c r="BM110" s="115"/>
      <c r="BN110" s="115"/>
      <c r="BO110" s="115"/>
      <c r="BP110" s="346" t="str">
        <f t="shared" si="90"/>
        <v/>
      </c>
      <c r="BQ110" s="346" t="str">
        <f t="shared" si="91"/>
        <v/>
      </c>
      <c r="BR110" s="346" t="str">
        <f>IF(ISNUMBER(#REF!),BQ110/BP110,"")</f>
        <v/>
      </c>
      <c r="BS110" s="345" t="str">
        <f t="shared" si="92"/>
        <v/>
      </c>
      <c r="BT110" s="345" t="str">
        <f t="shared" si="93"/>
        <v/>
      </c>
      <c r="BU110" s="130"/>
      <c r="BV110" s="53"/>
      <c r="BW110" s="53"/>
      <c r="BX110" s="53"/>
      <c r="BY110" s="53"/>
      <c r="BZ110" s="53"/>
      <c r="CA110" s="152"/>
      <c r="CB110" s="152"/>
      <c r="CC110" s="152"/>
      <c r="CD110" s="152"/>
      <c r="CE110" s="152"/>
      <c r="CF110" s="152"/>
      <c r="CG110" s="121"/>
      <c r="CH110" s="196"/>
      <c r="CI110" s="104"/>
      <c r="CJ110" s="196"/>
      <c r="CK110" s="196"/>
      <c r="CL110" s="196"/>
      <c r="CM110" s="105"/>
      <c r="CN110" s="196"/>
      <c r="CO110" s="152"/>
      <c r="CP110" s="152"/>
      <c r="CQ110" s="152"/>
      <c r="CR110" s="152"/>
      <c r="CS110" s="152"/>
      <c r="CT110" s="152"/>
      <c r="CU110" s="121"/>
      <c r="CV110" s="196"/>
      <c r="CW110" s="104"/>
      <c r="CX110" s="196"/>
      <c r="CY110" s="196"/>
      <c r="CZ110" s="196"/>
      <c r="DA110" s="105"/>
      <c r="DB110" s="196"/>
      <c r="DC110" s="138"/>
      <c r="DD110" s="138"/>
      <c r="DE110" s="138"/>
      <c r="DF110" s="138"/>
      <c r="DG110" s="138"/>
      <c r="DH110" s="138"/>
      <c r="DI110" s="138"/>
      <c r="DJ110" s="196"/>
      <c r="DK110" s="196"/>
      <c r="DL110" s="196"/>
      <c r="DM110" s="196"/>
      <c r="DN110" s="196"/>
      <c r="DO110" s="105"/>
      <c r="DP110" s="196"/>
    </row>
    <row r="111" spans="1:120" s="337" customFormat="1" ht="151.5" customHeight="1">
      <c r="A111" s="138"/>
      <c r="B111" s="88" t="str">
        <f>IFERROR(VLOOKUP($A111,Riesgos!$A$7:$H$107,2,FALSE),"")</f>
        <v/>
      </c>
      <c r="C111" s="181" t="str">
        <f>IFERROR(VLOOKUP($A111,Riesgos!$A$7:$H$107,7,FALSE),"")</f>
        <v/>
      </c>
      <c r="D111" s="181" t="str">
        <f>IFERROR(VLOOKUP($A111,Riesgos!$A$7:$H$107,8,FALSE),"")</f>
        <v/>
      </c>
      <c r="E111" s="53"/>
      <c r="F111" s="57"/>
      <c r="G111" s="153" t="str">
        <f>IF(F111&lt;=0,"",IF(F111&lt;='Listas y tablas'!$B$3,"Muy Baja",IF(F111&lt;='Listas y tablas'!$B$4,"Baja",IF(F111&lt;='Listas y tablas'!$B$5,"Media",IF(F111&lt;='Listas y tablas'!$B$6,"Alta","Muy Alta")))))</f>
        <v/>
      </c>
      <c r="H111" s="154" t="str">
        <f>IF(G111="","",IF(G111="Muy Baja",'Listas y tablas'!$C$3,IF(G111="Baja",'Listas y tablas'!$C$4,IF(G111="Media",'Listas y tablas'!$C$5,IF(G111="Alta",'Listas y tablas'!$C$6,IF(G111="Muy Alta",'Listas y tablas'!$C$7,))))))</f>
        <v/>
      </c>
      <c r="I111" s="422"/>
      <c r="J111" s="154">
        <f ca="1">IF(NOT(ISERROR(MATCH(I111,'Tabla Impacto'!$B$221:$B$223,0))),'Tabla Impacto'!$F$223&amp;"Por favor no seleccionar los criterios de impacto(Afectación Económica o presupuestal y Pérdida Reputacional)",I111)</f>
        <v>0</v>
      </c>
      <c r="K111" s="153"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4" t="str">
        <f ca="1">IF(K111="","",IF(K111="Leve",'Listas y tablas'!$F$3,IF(K111="Menor",'Listas y tablas'!$F$4,IF(K111="Moderado",'Listas y tablas'!$F$5,IF(K111="Mayor",'Listas y tablas'!$F$6,IF(K111="Catastrófico",'Listas y tablas'!$F$7,))))))</f>
        <v/>
      </c>
      <c r="M111" s="155" t="str">
        <f t="shared" ca="1" si="98"/>
        <v/>
      </c>
      <c r="N111" s="155" t="str">
        <f t="shared" si="99"/>
        <v>G</v>
      </c>
      <c r="O111" s="156">
        <f t="shared" si="100"/>
        <v>104</v>
      </c>
      <c r="P111" s="156" t="str">
        <f t="shared" si="101"/>
        <v>G104</v>
      </c>
      <c r="Q111" s="182"/>
      <c r="R111" s="156" t="str">
        <f t="shared" si="84"/>
        <v/>
      </c>
      <c r="S111" s="394"/>
      <c r="T111" s="394"/>
      <c r="U111" s="158" t="str">
        <f t="shared" si="85"/>
        <v/>
      </c>
      <c r="V111" s="402"/>
      <c r="W111" s="402"/>
      <c r="X111" s="402"/>
      <c r="Y111" s="159" t="str">
        <f t="shared" si="94"/>
        <v/>
      </c>
      <c r="Z111" s="160" t="str">
        <f>IFERROR(IF(Y111="","",IF(Y111&lt;='Listas y tablas'!$L$3,"Muy Baja",IF(Y111&lt;='Listas y tablas'!$L$4,"Baja",IF(Y111&lt;='Listas y tablas'!$L$5,"Media",IF(Y111&lt;='Listas y tablas'!$L$6,"Alta","Muy Alta"))))),"")</f>
        <v/>
      </c>
      <c r="AA111" s="158" t="str">
        <f t="shared" si="95"/>
        <v/>
      </c>
      <c r="AB111" s="160" t="str">
        <f>IFERROR(IF(AC111="","",IF(AC111&lt;='Listas y tablas'!$O$3,"Leve",IF(AC111&lt;='Listas y tablas'!$O$4,"Menor",IF(AC111&lt;='Listas y tablas'!$O$5,"Moderado",IF(AC111&lt;='Listas y tablas'!$O$6,"Mayor","Catastrófico"))))),"")</f>
        <v/>
      </c>
      <c r="AC111" s="158" t="str">
        <f t="shared" si="96"/>
        <v/>
      </c>
      <c r="AD111" s="161" t="str">
        <f t="shared" si="97"/>
        <v/>
      </c>
      <c r="AE111" s="388"/>
      <c r="AF111" s="116"/>
      <c r="AG111" s="116"/>
      <c r="AH111" s="116"/>
      <c r="AI111" s="116"/>
      <c r="AJ111" s="115"/>
      <c r="AK111" s="115"/>
      <c r="AL111" s="115"/>
      <c r="AM111" s="115"/>
      <c r="AN111" s="115"/>
      <c r="AO111" s="115"/>
      <c r="AP111" s="115"/>
      <c r="AQ111" s="115"/>
      <c r="AR111" s="115"/>
      <c r="AS111" s="115"/>
      <c r="AT111" s="346" t="str">
        <f t="shared" si="86"/>
        <v/>
      </c>
      <c r="AU111" s="346" t="str">
        <f t="shared" si="87"/>
        <v/>
      </c>
      <c r="AV111" s="346" t="str">
        <f>IF(ISNUMBER(#REF!),AU111/AT111,"")</f>
        <v/>
      </c>
      <c r="AW111" s="115"/>
      <c r="AX111" s="115"/>
      <c r="AY111" s="115"/>
      <c r="AZ111" s="115"/>
      <c r="BA111" s="115"/>
      <c r="BB111" s="115"/>
      <c r="BC111" s="115"/>
      <c r="BD111" s="115"/>
      <c r="BE111" s="346" t="str">
        <f t="shared" si="88"/>
        <v/>
      </c>
      <c r="BF111" s="346" t="str">
        <f t="shared" si="89"/>
        <v/>
      </c>
      <c r="BG111" s="346" t="str">
        <f>IF(ISNUMBER(#REF!),BF111/BE111,"")</f>
        <v/>
      </c>
      <c r="BH111" s="115"/>
      <c r="BI111" s="115"/>
      <c r="BJ111" s="115"/>
      <c r="BK111" s="115"/>
      <c r="BL111" s="115"/>
      <c r="BM111" s="115"/>
      <c r="BN111" s="115"/>
      <c r="BO111" s="115"/>
      <c r="BP111" s="346" t="str">
        <f t="shared" si="90"/>
        <v/>
      </c>
      <c r="BQ111" s="346" t="str">
        <f t="shared" si="91"/>
        <v/>
      </c>
      <c r="BR111" s="346" t="str">
        <f>IF(ISNUMBER(#REF!),BQ111/BP111,"")</f>
        <v/>
      </c>
      <c r="BS111" s="345" t="str">
        <f t="shared" si="92"/>
        <v/>
      </c>
      <c r="BT111" s="345" t="str">
        <f t="shared" si="93"/>
        <v/>
      </c>
      <c r="BU111" s="130"/>
      <c r="BV111" s="53"/>
      <c r="BW111" s="53"/>
      <c r="BX111" s="53"/>
      <c r="BY111" s="53"/>
      <c r="BZ111" s="53"/>
      <c r="CA111" s="152"/>
      <c r="CB111" s="152"/>
      <c r="CC111" s="152"/>
      <c r="CD111" s="152"/>
      <c r="CE111" s="152"/>
      <c r="CF111" s="152"/>
      <c r="CG111" s="121"/>
      <c r="CH111" s="196"/>
      <c r="CI111" s="104"/>
      <c r="CJ111" s="196"/>
      <c r="CK111" s="196"/>
      <c r="CL111" s="196"/>
      <c r="CM111" s="105"/>
      <c r="CN111" s="196"/>
      <c r="CO111" s="152"/>
      <c r="CP111" s="152"/>
      <c r="CQ111" s="152"/>
      <c r="CR111" s="152"/>
      <c r="CS111" s="152"/>
      <c r="CT111" s="152"/>
      <c r="CU111" s="121"/>
      <c r="CV111" s="196"/>
      <c r="CW111" s="104"/>
      <c r="CX111" s="196"/>
      <c r="CY111" s="196"/>
      <c r="CZ111" s="196"/>
      <c r="DA111" s="105"/>
      <c r="DB111" s="196"/>
      <c r="DC111" s="138"/>
      <c r="DD111" s="138"/>
      <c r="DE111" s="138"/>
      <c r="DF111" s="138"/>
      <c r="DG111" s="138"/>
      <c r="DH111" s="138"/>
      <c r="DI111" s="138"/>
      <c r="DJ111" s="196"/>
      <c r="DK111" s="196"/>
      <c r="DL111" s="196"/>
      <c r="DM111" s="196"/>
      <c r="DN111" s="196"/>
      <c r="DO111" s="105"/>
      <c r="DP111" s="196"/>
    </row>
    <row r="112" spans="1:120" s="337" customFormat="1" ht="151.5" customHeight="1">
      <c r="A112" s="138"/>
      <c r="B112" s="88" t="str">
        <f>IFERROR(VLOOKUP($A112,Riesgos!$A$7:$H$107,2,FALSE),"")</f>
        <v/>
      </c>
      <c r="C112" s="181" t="str">
        <f>IFERROR(VLOOKUP($A112,Riesgos!$A$7:$H$107,7,FALSE),"")</f>
        <v/>
      </c>
      <c r="D112" s="181" t="str">
        <f>IFERROR(VLOOKUP($A112,Riesgos!$A$7:$H$107,8,FALSE),"")</f>
        <v/>
      </c>
      <c r="E112" s="53"/>
      <c r="F112" s="57"/>
      <c r="G112" s="153" t="str">
        <f>IF(F112&lt;=0,"",IF(F112&lt;='Listas y tablas'!$B$3,"Muy Baja",IF(F112&lt;='Listas y tablas'!$B$4,"Baja",IF(F112&lt;='Listas y tablas'!$B$5,"Media",IF(F112&lt;='Listas y tablas'!$B$6,"Alta","Muy Alta")))))</f>
        <v/>
      </c>
      <c r="H112" s="154" t="str">
        <f>IF(G112="","",IF(G112="Muy Baja",'Listas y tablas'!$C$3,IF(G112="Baja",'Listas y tablas'!$C$4,IF(G112="Media",'Listas y tablas'!$C$5,IF(G112="Alta",'Listas y tablas'!$C$6,IF(G112="Muy Alta",'Listas y tablas'!$C$7,))))))</f>
        <v/>
      </c>
      <c r="I112" s="422"/>
      <c r="J112" s="154">
        <f ca="1">IF(NOT(ISERROR(MATCH(I112,'Tabla Impacto'!$B$221:$B$223,0))),'Tabla Impacto'!$F$223&amp;"Por favor no seleccionar los criterios de impacto(Afectación Económica o presupuestal y Pérdida Reputacional)",I112)</f>
        <v>0</v>
      </c>
      <c r="K112" s="153"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4" t="str">
        <f ca="1">IF(K112="","",IF(K112="Leve",'Listas y tablas'!$F$3,IF(K112="Menor",'Listas y tablas'!$F$4,IF(K112="Moderado",'Listas y tablas'!$F$5,IF(K112="Mayor",'Listas y tablas'!$F$6,IF(K112="Catastrófico",'Listas y tablas'!$F$7,))))))</f>
        <v/>
      </c>
      <c r="M112" s="155" t="str">
        <f t="shared" ca="1" si="98"/>
        <v/>
      </c>
      <c r="N112" s="155" t="str">
        <f t="shared" si="99"/>
        <v>G</v>
      </c>
      <c r="O112" s="156">
        <f t="shared" si="100"/>
        <v>105</v>
      </c>
      <c r="P112" s="156" t="str">
        <f t="shared" si="101"/>
        <v>G105</v>
      </c>
      <c r="Q112" s="182"/>
      <c r="R112" s="156" t="str">
        <f t="shared" si="84"/>
        <v/>
      </c>
      <c r="S112" s="394"/>
      <c r="T112" s="394"/>
      <c r="U112" s="158" t="str">
        <f t="shared" si="85"/>
        <v/>
      </c>
      <c r="V112" s="402"/>
      <c r="W112" s="402"/>
      <c r="X112" s="402"/>
      <c r="Y112" s="159" t="str">
        <f t="shared" si="94"/>
        <v/>
      </c>
      <c r="Z112" s="160" t="str">
        <f>IFERROR(IF(Y112="","",IF(Y112&lt;='Listas y tablas'!$L$3,"Muy Baja",IF(Y112&lt;='Listas y tablas'!$L$4,"Baja",IF(Y112&lt;='Listas y tablas'!$L$5,"Media",IF(Y112&lt;='Listas y tablas'!$L$6,"Alta","Muy Alta"))))),"")</f>
        <v/>
      </c>
      <c r="AA112" s="158" t="str">
        <f t="shared" si="95"/>
        <v/>
      </c>
      <c r="AB112" s="160" t="str">
        <f>IFERROR(IF(AC112="","",IF(AC112&lt;='Listas y tablas'!$O$3,"Leve",IF(AC112&lt;='Listas y tablas'!$O$4,"Menor",IF(AC112&lt;='Listas y tablas'!$O$5,"Moderado",IF(AC112&lt;='Listas y tablas'!$O$6,"Mayor","Catastrófico"))))),"")</f>
        <v/>
      </c>
      <c r="AC112" s="158" t="str">
        <f t="shared" si="96"/>
        <v/>
      </c>
      <c r="AD112" s="161" t="str">
        <f t="shared" si="97"/>
        <v/>
      </c>
      <c r="AE112" s="388"/>
      <c r="AF112" s="116"/>
      <c r="AG112" s="116"/>
      <c r="AH112" s="116"/>
      <c r="AI112" s="116"/>
      <c r="AJ112" s="115"/>
      <c r="AK112" s="115"/>
      <c r="AL112" s="115"/>
      <c r="AM112" s="115"/>
      <c r="AN112" s="115"/>
      <c r="AO112" s="115"/>
      <c r="AP112" s="115"/>
      <c r="AQ112" s="115"/>
      <c r="AR112" s="115"/>
      <c r="AS112" s="115"/>
      <c r="AT112" s="346" t="str">
        <f t="shared" si="86"/>
        <v/>
      </c>
      <c r="AU112" s="346" t="str">
        <f t="shared" si="87"/>
        <v/>
      </c>
      <c r="AV112" s="346" t="str">
        <f>IF(ISNUMBER(#REF!),AU112/AT112,"")</f>
        <v/>
      </c>
      <c r="AW112" s="115"/>
      <c r="AX112" s="115"/>
      <c r="AY112" s="115"/>
      <c r="AZ112" s="115"/>
      <c r="BA112" s="115"/>
      <c r="BB112" s="115"/>
      <c r="BC112" s="115"/>
      <c r="BD112" s="115"/>
      <c r="BE112" s="346" t="str">
        <f t="shared" si="88"/>
        <v/>
      </c>
      <c r="BF112" s="346" t="str">
        <f t="shared" si="89"/>
        <v/>
      </c>
      <c r="BG112" s="346" t="str">
        <f>IF(ISNUMBER(#REF!),BF112/BE112,"")</f>
        <v/>
      </c>
      <c r="BH112" s="115"/>
      <c r="BI112" s="115"/>
      <c r="BJ112" s="115"/>
      <c r="BK112" s="115"/>
      <c r="BL112" s="115"/>
      <c r="BM112" s="115"/>
      <c r="BN112" s="115"/>
      <c r="BO112" s="115"/>
      <c r="BP112" s="346" t="str">
        <f t="shared" si="90"/>
        <v/>
      </c>
      <c r="BQ112" s="346" t="str">
        <f t="shared" si="91"/>
        <v/>
      </c>
      <c r="BR112" s="346" t="str">
        <f>IF(ISNUMBER(#REF!),BQ112/BP112,"")</f>
        <v/>
      </c>
      <c r="BS112" s="345" t="str">
        <f t="shared" si="92"/>
        <v/>
      </c>
      <c r="BT112" s="345" t="str">
        <f t="shared" si="93"/>
        <v/>
      </c>
      <c r="BU112" s="130"/>
      <c r="BV112" s="53"/>
      <c r="BW112" s="53"/>
      <c r="BX112" s="53"/>
      <c r="BY112" s="53"/>
      <c r="BZ112" s="53"/>
      <c r="CA112" s="152"/>
      <c r="CB112" s="152"/>
      <c r="CC112" s="152"/>
      <c r="CD112" s="152"/>
      <c r="CE112" s="152"/>
      <c r="CF112" s="152"/>
      <c r="CG112" s="121"/>
      <c r="CH112" s="196"/>
      <c r="CI112" s="104"/>
      <c r="CJ112" s="196"/>
      <c r="CK112" s="196"/>
      <c r="CL112" s="196"/>
      <c r="CM112" s="105"/>
      <c r="CN112" s="196"/>
      <c r="CO112" s="152"/>
      <c r="CP112" s="152"/>
      <c r="CQ112" s="152"/>
      <c r="CR112" s="152"/>
      <c r="CS112" s="152"/>
      <c r="CT112" s="152"/>
      <c r="CU112" s="121"/>
      <c r="CV112" s="196"/>
      <c r="CW112" s="104"/>
      <c r="CX112" s="196"/>
      <c r="CY112" s="196"/>
      <c r="CZ112" s="196"/>
      <c r="DA112" s="105"/>
      <c r="DB112" s="196"/>
      <c r="DC112" s="138"/>
      <c r="DD112" s="138"/>
      <c r="DE112" s="138"/>
      <c r="DF112" s="138"/>
      <c r="DG112" s="138"/>
      <c r="DH112" s="138"/>
      <c r="DI112" s="138"/>
      <c r="DJ112" s="196"/>
      <c r="DK112" s="196"/>
      <c r="DL112" s="196"/>
      <c r="DM112" s="196"/>
      <c r="DN112" s="196"/>
      <c r="DO112" s="105"/>
      <c r="DP112" s="196"/>
    </row>
    <row r="113" spans="1:120" s="337" customFormat="1" ht="151.5" customHeight="1">
      <c r="A113" s="138"/>
      <c r="B113" s="88" t="str">
        <f>IFERROR(VLOOKUP($A113,Riesgos!$A$7:$H$107,2,FALSE),"")</f>
        <v/>
      </c>
      <c r="C113" s="181" t="str">
        <f>IFERROR(VLOOKUP($A113,Riesgos!$A$7:$H$107,7,FALSE),"")</f>
        <v/>
      </c>
      <c r="D113" s="181" t="str">
        <f>IFERROR(VLOOKUP($A113,Riesgos!$A$7:$H$107,8,FALSE),"")</f>
        <v/>
      </c>
      <c r="E113" s="53"/>
      <c r="F113" s="57"/>
      <c r="G113" s="153" t="str">
        <f>IF(F113&lt;=0,"",IF(F113&lt;='Listas y tablas'!$B$3,"Muy Baja",IF(F113&lt;='Listas y tablas'!$B$4,"Baja",IF(F113&lt;='Listas y tablas'!$B$5,"Media",IF(F113&lt;='Listas y tablas'!$B$6,"Alta","Muy Alta")))))</f>
        <v/>
      </c>
      <c r="H113" s="154" t="str">
        <f>IF(G113="","",IF(G113="Muy Baja",'Listas y tablas'!$C$3,IF(G113="Baja",'Listas y tablas'!$C$4,IF(G113="Media",'Listas y tablas'!$C$5,IF(G113="Alta",'Listas y tablas'!$C$6,IF(G113="Muy Alta",'Listas y tablas'!$C$7,))))))</f>
        <v/>
      </c>
      <c r="I113" s="422"/>
      <c r="J113" s="154">
        <f ca="1">IF(NOT(ISERROR(MATCH(I113,'Tabla Impacto'!$B$221:$B$223,0))),'Tabla Impacto'!$F$223&amp;"Por favor no seleccionar los criterios de impacto(Afectación Económica o presupuestal y Pérdida Reputacional)",I113)</f>
        <v>0</v>
      </c>
      <c r="K113" s="153"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4" t="str">
        <f ca="1">IF(K113="","",IF(K113="Leve",'Listas y tablas'!$F$3,IF(K113="Menor",'Listas y tablas'!$F$4,IF(K113="Moderado",'Listas y tablas'!$F$5,IF(K113="Mayor",'Listas y tablas'!$F$6,IF(K113="Catastrófico",'Listas y tablas'!$F$7,))))))</f>
        <v/>
      </c>
      <c r="M113" s="155" t="str">
        <f t="shared" ca="1" si="98"/>
        <v/>
      </c>
      <c r="N113" s="155" t="str">
        <f t="shared" si="99"/>
        <v>G</v>
      </c>
      <c r="O113" s="156">
        <f t="shared" si="100"/>
        <v>106</v>
      </c>
      <c r="P113" s="156" t="str">
        <f t="shared" si="101"/>
        <v>G106</v>
      </c>
      <c r="Q113" s="182"/>
      <c r="R113" s="156" t="str">
        <f t="shared" si="84"/>
        <v/>
      </c>
      <c r="S113" s="394"/>
      <c r="T113" s="394"/>
      <c r="U113" s="158" t="str">
        <f t="shared" si="85"/>
        <v/>
      </c>
      <c r="V113" s="402"/>
      <c r="W113" s="402"/>
      <c r="X113" s="402"/>
      <c r="Y113" s="159" t="str">
        <f t="shared" si="94"/>
        <v/>
      </c>
      <c r="Z113" s="160" t="str">
        <f>IFERROR(IF(Y113="","",IF(Y113&lt;='Listas y tablas'!$L$3,"Muy Baja",IF(Y113&lt;='Listas y tablas'!$L$4,"Baja",IF(Y113&lt;='Listas y tablas'!$L$5,"Media",IF(Y113&lt;='Listas y tablas'!$L$6,"Alta","Muy Alta"))))),"")</f>
        <v/>
      </c>
      <c r="AA113" s="158" t="str">
        <f t="shared" si="95"/>
        <v/>
      </c>
      <c r="AB113" s="160" t="str">
        <f>IFERROR(IF(AC113="","",IF(AC113&lt;='Listas y tablas'!$O$3,"Leve",IF(AC113&lt;='Listas y tablas'!$O$4,"Menor",IF(AC113&lt;='Listas y tablas'!$O$5,"Moderado",IF(AC113&lt;='Listas y tablas'!$O$6,"Mayor","Catastrófico"))))),"")</f>
        <v/>
      </c>
      <c r="AC113" s="158" t="str">
        <f t="shared" si="96"/>
        <v/>
      </c>
      <c r="AD113" s="161" t="str">
        <f t="shared" si="97"/>
        <v/>
      </c>
      <c r="AE113" s="388"/>
      <c r="AF113" s="116"/>
      <c r="AG113" s="116"/>
      <c r="AH113" s="116"/>
      <c r="AI113" s="116"/>
      <c r="AJ113" s="115"/>
      <c r="AK113" s="115"/>
      <c r="AL113" s="115"/>
      <c r="AM113" s="115"/>
      <c r="AN113" s="115"/>
      <c r="AO113" s="115"/>
      <c r="AP113" s="115"/>
      <c r="AQ113" s="115"/>
      <c r="AR113" s="115"/>
      <c r="AS113" s="115"/>
      <c r="AT113" s="346" t="str">
        <f t="shared" si="86"/>
        <v/>
      </c>
      <c r="AU113" s="346" t="str">
        <f t="shared" si="87"/>
        <v/>
      </c>
      <c r="AV113" s="346" t="str">
        <f>IF(ISNUMBER(#REF!),AU113/AT113,"")</f>
        <v/>
      </c>
      <c r="AW113" s="115"/>
      <c r="AX113" s="115"/>
      <c r="AY113" s="115"/>
      <c r="AZ113" s="115"/>
      <c r="BA113" s="115"/>
      <c r="BB113" s="115"/>
      <c r="BC113" s="115"/>
      <c r="BD113" s="115"/>
      <c r="BE113" s="346" t="str">
        <f t="shared" si="88"/>
        <v/>
      </c>
      <c r="BF113" s="346" t="str">
        <f t="shared" si="89"/>
        <v/>
      </c>
      <c r="BG113" s="346" t="str">
        <f>IF(ISNUMBER(#REF!),BF113/BE113,"")</f>
        <v/>
      </c>
      <c r="BH113" s="115"/>
      <c r="BI113" s="115"/>
      <c r="BJ113" s="115"/>
      <c r="BK113" s="115"/>
      <c r="BL113" s="115"/>
      <c r="BM113" s="115"/>
      <c r="BN113" s="115"/>
      <c r="BO113" s="115"/>
      <c r="BP113" s="346" t="str">
        <f t="shared" si="90"/>
        <v/>
      </c>
      <c r="BQ113" s="346" t="str">
        <f t="shared" si="91"/>
        <v/>
      </c>
      <c r="BR113" s="346" t="str">
        <f>IF(ISNUMBER(#REF!),BQ113/BP113,"")</f>
        <v/>
      </c>
      <c r="BS113" s="345" t="str">
        <f t="shared" si="92"/>
        <v/>
      </c>
      <c r="BT113" s="345" t="str">
        <f t="shared" si="93"/>
        <v/>
      </c>
      <c r="BU113" s="130"/>
      <c r="BV113" s="53"/>
      <c r="BW113" s="53"/>
      <c r="BX113" s="53"/>
      <c r="BY113" s="53"/>
      <c r="BZ113" s="53"/>
      <c r="CA113" s="152"/>
      <c r="CB113" s="152"/>
      <c r="CC113" s="152"/>
      <c r="CD113" s="152"/>
      <c r="CE113" s="152"/>
      <c r="CF113" s="152"/>
      <c r="CG113" s="121"/>
      <c r="CH113" s="196"/>
      <c r="CI113" s="104"/>
      <c r="CJ113" s="196"/>
      <c r="CK113" s="196"/>
      <c r="CL113" s="196"/>
      <c r="CM113" s="105"/>
      <c r="CN113" s="196"/>
      <c r="CO113" s="152"/>
      <c r="CP113" s="152"/>
      <c r="CQ113" s="152"/>
      <c r="CR113" s="152"/>
      <c r="CS113" s="152"/>
      <c r="CT113" s="152"/>
      <c r="CU113" s="121"/>
      <c r="CV113" s="196"/>
      <c r="CW113" s="104"/>
      <c r="CX113" s="196"/>
      <c r="CY113" s="196"/>
      <c r="CZ113" s="196"/>
      <c r="DA113" s="105"/>
      <c r="DB113" s="196"/>
      <c r="DC113" s="138"/>
      <c r="DD113" s="138"/>
      <c r="DE113" s="138"/>
      <c r="DF113" s="138"/>
      <c r="DG113" s="138"/>
      <c r="DH113" s="138"/>
      <c r="DI113" s="138"/>
      <c r="DJ113" s="196"/>
      <c r="DK113" s="196"/>
      <c r="DL113" s="196"/>
      <c r="DM113" s="196"/>
      <c r="DN113" s="196"/>
      <c r="DO113" s="105"/>
      <c r="DP113" s="196"/>
    </row>
    <row r="114" spans="1:120" s="337" customFormat="1" ht="151.5" customHeight="1">
      <c r="A114" s="138"/>
      <c r="B114" s="88" t="str">
        <f>IFERROR(VLOOKUP($A114,Riesgos!$A$7:$H$107,2,FALSE),"")</f>
        <v/>
      </c>
      <c r="C114" s="181" t="str">
        <f>IFERROR(VLOOKUP($A114,Riesgos!$A$7:$H$107,7,FALSE),"")</f>
        <v/>
      </c>
      <c r="D114" s="181" t="str">
        <f>IFERROR(VLOOKUP($A114,Riesgos!$A$7:$H$107,8,FALSE),"")</f>
        <v/>
      </c>
      <c r="E114" s="53"/>
      <c r="F114" s="57"/>
      <c r="G114" s="153" t="str">
        <f>IF(F114&lt;=0,"",IF(F114&lt;='Listas y tablas'!$B$3,"Muy Baja",IF(F114&lt;='Listas y tablas'!$B$4,"Baja",IF(F114&lt;='Listas y tablas'!$B$5,"Media",IF(F114&lt;='Listas y tablas'!$B$6,"Alta","Muy Alta")))))</f>
        <v/>
      </c>
      <c r="H114" s="154" t="str">
        <f>IF(G114="","",IF(G114="Muy Baja",'Listas y tablas'!$C$3,IF(G114="Baja",'Listas y tablas'!$C$4,IF(G114="Media",'Listas y tablas'!$C$5,IF(G114="Alta",'Listas y tablas'!$C$6,IF(G114="Muy Alta",'Listas y tablas'!$C$7,))))))</f>
        <v/>
      </c>
      <c r="I114" s="422"/>
      <c r="J114" s="154">
        <f ca="1">IF(NOT(ISERROR(MATCH(I114,'Tabla Impacto'!$B$221:$B$223,0))),'Tabla Impacto'!$F$223&amp;"Por favor no seleccionar los criterios de impacto(Afectación Económica o presupuestal y Pérdida Reputacional)",I114)</f>
        <v>0</v>
      </c>
      <c r="K114" s="153"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4" t="str">
        <f ca="1">IF(K114="","",IF(K114="Leve",'Listas y tablas'!$F$3,IF(K114="Menor",'Listas y tablas'!$F$4,IF(K114="Moderado",'Listas y tablas'!$F$5,IF(K114="Mayor",'Listas y tablas'!$F$6,IF(K114="Catastrófico",'Listas y tablas'!$F$7,))))))</f>
        <v/>
      </c>
      <c r="M114" s="155" t="str">
        <f t="shared" ca="1" si="98"/>
        <v/>
      </c>
      <c r="N114" s="155" t="str">
        <f t="shared" si="99"/>
        <v>G</v>
      </c>
      <c r="O114" s="156">
        <f t="shared" si="100"/>
        <v>107</v>
      </c>
      <c r="P114" s="156" t="str">
        <f t="shared" si="101"/>
        <v>G107</v>
      </c>
      <c r="Q114" s="182"/>
      <c r="R114" s="156" t="str">
        <f t="shared" si="84"/>
        <v/>
      </c>
      <c r="S114" s="394"/>
      <c r="T114" s="394"/>
      <c r="U114" s="158" t="str">
        <f t="shared" si="85"/>
        <v/>
      </c>
      <c r="V114" s="402"/>
      <c r="W114" s="402"/>
      <c r="X114" s="402"/>
      <c r="Y114" s="159" t="str">
        <f t="shared" si="94"/>
        <v/>
      </c>
      <c r="Z114" s="160" t="str">
        <f>IFERROR(IF(Y114="","",IF(Y114&lt;='Listas y tablas'!$L$3,"Muy Baja",IF(Y114&lt;='Listas y tablas'!$L$4,"Baja",IF(Y114&lt;='Listas y tablas'!$L$5,"Media",IF(Y114&lt;='Listas y tablas'!$L$6,"Alta","Muy Alta"))))),"")</f>
        <v/>
      </c>
      <c r="AA114" s="158" t="str">
        <f t="shared" si="95"/>
        <v/>
      </c>
      <c r="AB114" s="160" t="str">
        <f>IFERROR(IF(AC114="","",IF(AC114&lt;='Listas y tablas'!$O$3,"Leve",IF(AC114&lt;='Listas y tablas'!$O$4,"Menor",IF(AC114&lt;='Listas y tablas'!$O$5,"Moderado",IF(AC114&lt;='Listas y tablas'!$O$6,"Mayor","Catastrófico"))))),"")</f>
        <v/>
      </c>
      <c r="AC114" s="158" t="str">
        <f t="shared" si="96"/>
        <v/>
      </c>
      <c r="AD114" s="161" t="str">
        <f t="shared" si="97"/>
        <v/>
      </c>
      <c r="AE114" s="388"/>
      <c r="AF114" s="116"/>
      <c r="AG114" s="116"/>
      <c r="AH114" s="116"/>
      <c r="AI114" s="116"/>
      <c r="AJ114" s="115"/>
      <c r="AK114" s="115"/>
      <c r="AL114" s="115"/>
      <c r="AM114" s="115"/>
      <c r="AN114" s="115"/>
      <c r="AO114" s="115"/>
      <c r="AP114" s="115"/>
      <c r="AQ114" s="115"/>
      <c r="AR114" s="115"/>
      <c r="AS114" s="115"/>
      <c r="AT114" s="346" t="str">
        <f t="shared" si="86"/>
        <v/>
      </c>
      <c r="AU114" s="346" t="str">
        <f t="shared" si="87"/>
        <v/>
      </c>
      <c r="AV114" s="346" t="str">
        <f>IF(ISNUMBER(#REF!),AU114/AT114,"")</f>
        <v/>
      </c>
      <c r="AW114" s="115"/>
      <c r="AX114" s="115"/>
      <c r="AY114" s="115"/>
      <c r="AZ114" s="115"/>
      <c r="BA114" s="115"/>
      <c r="BB114" s="115"/>
      <c r="BC114" s="115"/>
      <c r="BD114" s="115"/>
      <c r="BE114" s="346" t="str">
        <f t="shared" si="88"/>
        <v/>
      </c>
      <c r="BF114" s="346" t="str">
        <f t="shared" si="89"/>
        <v/>
      </c>
      <c r="BG114" s="346" t="str">
        <f>IF(ISNUMBER(#REF!),BF114/BE114,"")</f>
        <v/>
      </c>
      <c r="BH114" s="115"/>
      <c r="BI114" s="115"/>
      <c r="BJ114" s="115"/>
      <c r="BK114" s="115"/>
      <c r="BL114" s="115"/>
      <c r="BM114" s="115"/>
      <c r="BN114" s="115"/>
      <c r="BO114" s="115"/>
      <c r="BP114" s="346" t="str">
        <f t="shared" si="90"/>
        <v/>
      </c>
      <c r="BQ114" s="346" t="str">
        <f t="shared" si="91"/>
        <v/>
      </c>
      <c r="BR114" s="346" t="str">
        <f>IF(ISNUMBER(#REF!),BQ114/BP114,"")</f>
        <v/>
      </c>
      <c r="BS114" s="345" t="str">
        <f t="shared" si="92"/>
        <v/>
      </c>
      <c r="BT114" s="345" t="str">
        <f t="shared" si="93"/>
        <v/>
      </c>
      <c r="BU114" s="130"/>
      <c r="BV114" s="53"/>
      <c r="BW114" s="53"/>
      <c r="BX114" s="53"/>
      <c r="BY114" s="53"/>
      <c r="BZ114" s="53"/>
      <c r="CA114" s="152"/>
      <c r="CB114" s="152"/>
      <c r="CC114" s="152"/>
      <c r="CD114" s="152"/>
      <c r="CE114" s="152"/>
      <c r="CF114" s="152"/>
      <c r="CG114" s="121"/>
      <c r="CH114" s="196"/>
      <c r="CI114" s="104"/>
      <c r="CJ114" s="196"/>
      <c r="CK114" s="196"/>
      <c r="CL114" s="196"/>
      <c r="CM114" s="105"/>
      <c r="CN114" s="196"/>
      <c r="CO114" s="152"/>
      <c r="CP114" s="152"/>
      <c r="CQ114" s="152"/>
      <c r="CR114" s="152"/>
      <c r="CS114" s="152"/>
      <c r="CT114" s="152"/>
      <c r="CU114" s="121"/>
      <c r="CV114" s="196"/>
      <c r="CW114" s="104"/>
      <c r="CX114" s="196"/>
      <c r="CY114" s="196"/>
      <c r="CZ114" s="196"/>
      <c r="DA114" s="105"/>
      <c r="DB114" s="196"/>
      <c r="DC114" s="138"/>
      <c r="DD114" s="138"/>
      <c r="DE114" s="138"/>
      <c r="DF114" s="138"/>
      <c r="DG114" s="138"/>
      <c r="DH114" s="138"/>
      <c r="DI114" s="138"/>
      <c r="DJ114" s="196"/>
      <c r="DK114" s="196"/>
      <c r="DL114" s="196"/>
      <c r="DM114" s="196"/>
      <c r="DN114" s="196"/>
      <c r="DO114" s="105"/>
      <c r="DP114" s="196"/>
    </row>
    <row r="115" spans="1:120" s="337" customFormat="1" ht="151.5" customHeight="1">
      <c r="A115" s="138"/>
      <c r="B115" s="88" t="str">
        <f>IFERROR(VLOOKUP($A115,Riesgos!$A$7:$H$107,2,FALSE),"")</f>
        <v/>
      </c>
      <c r="C115" s="181" t="str">
        <f>IFERROR(VLOOKUP($A115,Riesgos!$A$7:$H$107,7,FALSE),"")</f>
        <v/>
      </c>
      <c r="D115" s="181" t="str">
        <f>IFERROR(VLOOKUP($A115,Riesgos!$A$7:$H$107,8,FALSE),"")</f>
        <v/>
      </c>
      <c r="E115" s="53"/>
      <c r="F115" s="57"/>
      <c r="G115" s="153" t="str">
        <f>IF(F115&lt;=0,"",IF(F115&lt;='Listas y tablas'!$B$3,"Muy Baja",IF(F115&lt;='Listas y tablas'!$B$4,"Baja",IF(F115&lt;='Listas y tablas'!$B$5,"Media",IF(F115&lt;='Listas y tablas'!$B$6,"Alta","Muy Alta")))))</f>
        <v/>
      </c>
      <c r="H115" s="154" t="str">
        <f>IF(G115="","",IF(G115="Muy Baja",'Listas y tablas'!$C$3,IF(G115="Baja",'Listas y tablas'!$C$4,IF(G115="Media",'Listas y tablas'!$C$5,IF(G115="Alta",'Listas y tablas'!$C$6,IF(G115="Muy Alta",'Listas y tablas'!$C$7,))))))</f>
        <v/>
      </c>
      <c r="I115" s="422"/>
      <c r="J115" s="154">
        <f ca="1">IF(NOT(ISERROR(MATCH(I115,'Tabla Impacto'!$B$221:$B$223,0))),'Tabla Impacto'!$F$223&amp;"Por favor no seleccionar los criterios de impacto(Afectación Económica o presupuestal y Pérdida Reputacional)",I115)</f>
        <v>0</v>
      </c>
      <c r="K115" s="153"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4" t="str">
        <f ca="1">IF(K115="","",IF(K115="Leve",'Listas y tablas'!$F$3,IF(K115="Menor",'Listas y tablas'!$F$4,IF(K115="Moderado",'Listas y tablas'!$F$5,IF(K115="Mayor",'Listas y tablas'!$F$6,IF(K115="Catastrófico",'Listas y tablas'!$F$7,))))))</f>
        <v/>
      </c>
      <c r="M115" s="155" t="str">
        <f t="shared" ca="1" si="98"/>
        <v/>
      </c>
      <c r="N115" s="155" t="str">
        <f t="shared" si="99"/>
        <v>G</v>
      </c>
      <c r="O115" s="156">
        <f t="shared" si="100"/>
        <v>108</v>
      </c>
      <c r="P115" s="156" t="str">
        <f t="shared" si="101"/>
        <v>G108</v>
      </c>
      <c r="Q115" s="182"/>
      <c r="R115" s="156" t="str">
        <f t="shared" si="84"/>
        <v/>
      </c>
      <c r="S115" s="394"/>
      <c r="T115" s="394"/>
      <c r="U115" s="158" t="str">
        <f t="shared" si="85"/>
        <v/>
      </c>
      <c r="V115" s="402"/>
      <c r="W115" s="402"/>
      <c r="X115" s="402"/>
      <c r="Y115" s="159" t="str">
        <f t="shared" si="94"/>
        <v/>
      </c>
      <c r="Z115" s="160" t="str">
        <f>IFERROR(IF(Y115="","",IF(Y115&lt;='Listas y tablas'!$L$3,"Muy Baja",IF(Y115&lt;='Listas y tablas'!$L$4,"Baja",IF(Y115&lt;='Listas y tablas'!$L$5,"Media",IF(Y115&lt;='Listas y tablas'!$L$6,"Alta","Muy Alta"))))),"")</f>
        <v/>
      </c>
      <c r="AA115" s="158" t="str">
        <f t="shared" si="95"/>
        <v/>
      </c>
      <c r="AB115" s="160" t="str">
        <f>IFERROR(IF(AC115="","",IF(AC115&lt;='Listas y tablas'!$O$3,"Leve",IF(AC115&lt;='Listas y tablas'!$O$4,"Menor",IF(AC115&lt;='Listas y tablas'!$O$5,"Moderado",IF(AC115&lt;='Listas y tablas'!$O$6,"Mayor","Catastrófico"))))),"")</f>
        <v/>
      </c>
      <c r="AC115" s="158" t="str">
        <f t="shared" si="96"/>
        <v/>
      </c>
      <c r="AD115" s="161" t="str">
        <f t="shared" si="97"/>
        <v/>
      </c>
      <c r="AE115" s="388"/>
      <c r="AF115" s="116"/>
      <c r="AG115" s="116"/>
      <c r="AH115" s="116"/>
      <c r="AI115" s="116"/>
      <c r="AJ115" s="115"/>
      <c r="AK115" s="115"/>
      <c r="AL115" s="115"/>
      <c r="AM115" s="115"/>
      <c r="AN115" s="115"/>
      <c r="AO115" s="115"/>
      <c r="AP115" s="115"/>
      <c r="AQ115" s="115"/>
      <c r="AR115" s="115"/>
      <c r="AS115" s="115"/>
      <c r="AT115" s="346" t="str">
        <f t="shared" si="86"/>
        <v/>
      </c>
      <c r="AU115" s="346" t="str">
        <f t="shared" si="87"/>
        <v/>
      </c>
      <c r="AV115" s="346" t="str">
        <f>IF(ISNUMBER(#REF!),AU115/AT115,"")</f>
        <v/>
      </c>
      <c r="AW115" s="115"/>
      <c r="AX115" s="115"/>
      <c r="AY115" s="115"/>
      <c r="AZ115" s="115"/>
      <c r="BA115" s="115"/>
      <c r="BB115" s="115"/>
      <c r="BC115" s="115"/>
      <c r="BD115" s="115"/>
      <c r="BE115" s="346" t="str">
        <f t="shared" si="88"/>
        <v/>
      </c>
      <c r="BF115" s="346" t="str">
        <f t="shared" si="89"/>
        <v/>
      </c>
      <c r="BG115" s="346" t="str">
        <f>IF(ISNUMBER(#REF!),BF115/BE115,"")</f>
        <v/>
      </c>
      <c r="BH115" s="115"/>
      <c r="BI115" s="115"/>
      <c r="BJ115" s="115"/>
      <c r="BK115" s="115"/>
      <c r="BL115" s="115"/>
      <c r="BM115" s="115"/>
      <c r="BN115" s="115"/>
      <c r="BO115" s="115"/>
      <c r="BP115" s="346" t="str">
        <f t="shared" si="90"/>
        <v/>
      </c>
      <c r="BQ115" s="346" t="str">
        <f t="shared" si="91"/>
        <v/>
      </c>
      <c r="BR115" s="346" t="str">
        <f>IF(ISNUMBER(#REF!),BQ115/BP115,"")</f>
        <v/>
      </c>
      <c r="BS115" s="345" t="str">
        <f t="shared" si="92"/>
        <v/>
      </c>
      <c r="BT115" s="345" t="str">
        <f t="shared" si="93"/>
        <v/>
      </c>
      <c r="BU115" s="130"/>
      <c r="BV115" s="53"/>
      <c r="BW115" s="53"/>
      <c r="BX115" s="53"/>
      <c r="BY115" s="53"/>
      <c r="BZ115" s="53"/>
      <c r="CA115" s="152"/>
      <c r="CB115" s="152"/>
      <c r="CC115" s="152"/>
      <c r="CD115" s="152"/>
      <c r="CE115" s="152"/>
      <c r="CF115" s="152"/>
      <c r="CG115" s="121"/>
      <c r="CH115" s="196"/>
      <c r="CI115" s="104"/>
      <c r="CJ115" s="196"/>
      <c r="CK115" s="196"/>
      <c r="CL115" s="196"/>
      <c r="CM115" s="105"/>
      <c r="CN115" s="196"/>
      <c r="CO115" s="152"/>
      <c r="CP115" s="152"/>
      <c r="CQ115" s="152"/>
      <c r="CR115" s="152"/>
      <c r="CS115" s="152"/>
      <c r="CT115" s="152"/>
      <c r="CU115" s="121"/>
      <c r="CV115" s="196"/>
      <c r="CW115" s="104"/>
      <c r="CX115" s="196"/>
      <c r="CY115" s="196"/>
      <c r="CZ115" s="196"/>
      <c r="DA115" s="105"/>
      <c r="DB115" s="196"/>
      <c r="DC115" s="138"/>
      <c r="DD115" s="138"/>
      <c r="DE115" s="138"/>
      <c r="DF115" s="138"/>
      <c r="DG115" s="138"/>
      <c r="DH115" s="138"/>
      <c r="DI115" s="138"/>
      <c r="DJ115" s="196"/>
      <c r="DK115" s="196"/>
      <c r="DL115" s="196"/>
      <c r="DM115" s="196"/>
      <c r="DN115" s="196"/>
      <c r="DO115" s="105"/>
      <c r="DP115" s="196"/>
    </row>
    <row r="116" spans="1:120" s="337" customFormat="1" ht="151.5" customHeight="1">
      <c r="A116" s="138"/>
      <c r="B116" s="88" t="str">
        <f>IFERROR(VLOOKUP($A116,Riesgos!$A$7:$H$107,2,FALSE),"")</f>
        <v/>
      </c>
      <c r="C116" s="181" t="str">
        <f>IFERROR(VLOOKUP($A116,Riesgos!$A$7:$H$107,7,FALSE),"")</f>
        <v/>
      </c>
      <c r="D116" s="181" t="str">
        <f>IFERROR(VLOOKUP($A116,Riesgos!$A$7:$H$107,8,FALSE),"")</f>
        <v/>
      </c>
      <c r="E116" s="53"/>
      <c r="F116" s="57"/>
      <c r="G116" s="153" t="str">
        <f>IF(F116&lt;=0,"",IF(F116&lt;='Listas y tablas'!$B$3,"Muy Baja",IF(F116&lt;='Listas y tablas'!$B$4,"Baja",IF(F116&lt;='Listas y tablas'!$B$5,"Media",IF(F116&lt;='Listas y tablas'!$B$6,"Alta","Muy Alta")))))</f>
        <v/>
      </c>
      <c r="H116" s="154" t="str">
        <f>IF(G116="","",IF(G116="Muy Baja",'Listas y tablas'!$C$3,IF(G116="Baja",'Listas y tablas'!$C$4,IF(G116="Media",'Listas y tablas'!$C$5,IF(G116="Alta",'Listas y tablas'!$C$6,IF(G116="Muy Alta",'Listas y tablas'!$C$7,))))))</f>
        <v/>
      </c>
      <c r="I116" s="422"/>
      <c r="J116" s="154">
        <f ca="1">IF(NOT(ISERROR(MATCH(I116,'Tabla Impacto'!$B$221:$B$223,0))),'Tabla Impacto'!$F$223&amp;"Por favor no seleccionar los criterios de impacto(Afectación Económica o presupuestal y Pérdida Reputacional)",I116)</f>
        <v>0</v>
      </c>
      <c r="K116" s="153"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4" t="str">
        <f ca="1">IF(K116="","",IF(K116="Leve",'Listas y tablas'!$F$3,IF(K116="Menor",'Listas y tablas'!$F$4,IF(K116="Moderado",'Listas y tablas'!$F$5,IF(K116="Mayor",'Listas y tablas'!$F$6,IF(K116="Catastrófico",'Listas y tablas'!$F$7,))))))</f>
        <v/>
      </c>
      <c r="M116" s="155" t="str">
        <f t="shared" ca="1" si="98"/>
        <v/>
      </c>
      <c r="N116" s="155" t="str">
        <f t="shared" si="99"/>
        <v>G</v>
      </c>
      <c r="O116" s="156">
        <f t="shared" si="100"/>
        <v>109</v>
      </c>
      <c r="P116" s="156" t="str">
        <f t="shared" si="101"/>
        <v>G109</v>
      </c>
      <c r="Q116" s="182"/>
      <c r="R116" s="156" t="str">
        <f t="shared" si="84"/>
        <v/>
      </c>
      <c r="S116" s="394"/>
      <c r="T116" s="394"/>
      <c r="U116" s="158" t="str">
        <f t="shared" si="85"/>
        <v/>
      </c>
      <c r="V116" s="402"/>
      <c r="W116" s="402"/>
      <c r="X116" s="402"/>
      <c r="Y116" s="159" t="str">
        <f t="shared" si="94"/>
        <v/>
      </c>
      <c r="Z116" s="160" t="str">
        <f>IFERROR(IF(Y116="","",IF(Y116&lt;='Listas y tablas'!$L$3,"Muy Baja",IF(Y116&lt;='Listas y tablas'!$L$4,"Baja",IF(Y116&lt;='Listas y tablas'!$L$5,"Media",IF(Y116&lt;='Listas y tablas'!$L$6,"Alta","Muy Alta"))))),"")</f>
        <v/>
      </c>
      <c r="AA116" s="158" t="str">
        <f t="shared" si="95"/>
        <v/>
      </c>
      <c r="AB116" s="160" t="str">
        <f>IFERROR(IF(AC116="","",IF(AC116&lt;='Listas y tablas'!$O$3,"Leve",IF(AC116&lt;='Listas y tablas'!$O$4,"Menor",IF(AC116&lt;='Listas y tablas'!$O$5,"Moderado",IF(AC116&lt;='Listas y tablas'!$O$6,"Mayor","Catastrófico"))))),"")</f>
        <v/>
      </c>
      <c r="AC116" s="158" t="str">
        <f t="shared" si="96"/>
        <v/>
      </c>
      <c r="AD116" s="161" t="str">
        <f t="shared" si="97"/>
        <v/>
      </c>
      <c r="AE116" s="388"/>
      <c r="AF116" s="116"/>
      <c r="AG116" s="116"/>
      <c r="AH116" s="116"/>
      <c r="AI116" s="116"/>
      <c r="AJ116" s="115"/>
      <c r="AK116" s="115"/>
      <c r="AL116" s="115"/>
      <c r="AM116" s="115"/>
      <c r="AN116" s="115"/>
      <c r="AO116" s="115"/>
      <c r="AP116" s="115"/>
      <c r="AQ116" s="115"/>
      <c r="AR116" s="115"/>
      <c r="AS116" s="115"/>
      <c r="AT116" s="346" t="str">
        <f t="shared" si="86"/>
        <v/>
      </c>
      <c r="AU116" s="346" t="str">
        <f t="shared" si="87"/>
        <v/>
      </c>
      <c r="AV116" s="346" t="str">
        <f>IF(ISNUMBER(#REF!),AU116/AT116,"")</f>
        <v/>
      </c>
      <c r="AW116" s="115"/>
      <c r="AX116" s="115"/>
      <c r="AY116" s="115"/>
      <c r="AZ116" s="115"/>
      <c r="BA116" s="115"/>
      <c r="BB116" s="115"/>
      <c r="BC116" s="115"/>
      <c r="BD116" s="115"/>
      <c r="BE116" s="346" t="str">
        <f t="shared" si="88"/>
        <v/>
      </c>
      <c r="BF116" s="346" t="str">
        <f t="shared" si="89"/>
        <v/>
      </c>
      <c r="BG116" s="346" t="str">
        <f>IF(ISNUMBER(#REF!),BF116/BE116,"")</f>
        <v/>
      </c>
      <c r="BH116" s="115"/>
      <c r="BI116" s="115"/>
      <c r="BJ116" s="115"/>
      <c r="BK116" s="115"/>
      <c r="BL116" s="115"/>
      <c r="BM116" s="115"/>
      <c r="BN116" s="115"/>
      <c r="BO116" s="115"/>
      <c r="BP116" s="346" t="str">
        <f t="shared" si="90"/>
        <v/>
      </c>
      <c r="BQ116" s="346" t="str">
        <f t="shared" si="91"/>
        <v/>
      </c>
      <c r="BR116" s="346" t="str">
        <f>IF(ISNUMBER(#REF!),BQ116/BP116,"")</f>
        <v/>
      </c>
      <c r="BS116" s="345" t="str">
        <f t="shared" si="92"/>
        <v/>
      </c>
      <c r="BT116" s="345" t="str">
        <f t="shared" si="93"/>
        <v/>
      </c>
      <c r="BU116" s="130"/>
      <c r="BV116" s="53"/>
      <c r="BW116" s="53"/>
      <c r="BX116" s="53"/>
      <c r="BY116" s="53"/>
      <c r="BZ116" s="53"/>
      <c r="CA116" s="152"/>
      <c r="CB116" s="152"/>
      <c r="CC116" s="152"/>
      <c r="CD116" s="152"/>
      <c r="CE116" s="152"/>
      <c r="CF116" s="152"/>
      <c r="CG116" s="121"/>
      <c r="CH116" s="196"/>
      <c r="CI116" s="104"/>
      <c r="CJ116" s="196"/>
      <c r="CK116" s="196"/>
      <c r="CL116" s="196"/>
      <c r="CM116" s="105"/>
      <c r="CN116" s="196"/>
      <c r="CO116" s="152"/>
      <c r="CP116" s="152"/>
      <c r="CQ116" s="152"/>
      <c r="CR116" s="152"/>
      <c r="CS116" s="152"/>
      <c r="CT116" s="152"/>
      <c r="CU116" s="121"/>
      <c r="CV116" s="196"/>
      <c r="CW116" s="104"/>
      <c r="CX116" s="196"/>
      <c r="CY116" s="196"/>
      <c r="CZ116" s="196"/>
      <c r="DA116" s="105"/>
      <c r="DB116" s="196"/>
      <c r="DC116" s="138"/>
      <c r="DD116" s="138"/>
      <c r="DE116" s="138"/>
      <c r="DF116" s="138"/>
      <c r="DG116" s="138"/>
      <c r="DH116" s="138"/>
      <c r="DI116" s="138"/>
      <c r="DJ116" s="196"/>
      <c r="DK116" s="196"/>
      <c r="DL116" s="196"/>
      <c r="DM116" s="196"/>
      <c r="DN116" s="196"/>
      <c r="DO116" s="105"/>
      <c r="DP116" s="196"/>
    </row>
    <row r="117" spans="1:120" s="337" customFormat="1" ht="151.5" customHeight="1">
      <c r="A117" s="138"/>
      <c r="B117" s="88" t="str">
        <f>IFERROR(VLOOKUP($A117,Riesgos!$A$7:$H$107,2,FALSE),"")</f>
        <v/>
      </c>
      <c r="C117" s="181" t="str">
        <f>IFERROR(VLOOKUP($A117,Riesgos!$A$7:$H$107,7,FALSE),"")</f>
        <v/>
      </c>
      <c r="D117" s="181" t="str">
        <f>IFERROR(VLOOKUP($A117,Riesgos!$A$7:$H$107,8,FALSE),"")</f>
        <v/>
      </c>
      <c r="E117" s="53"/>
      <c r="F117" s="57"/>
      <c r="G117" s="153" t="str">
        <f>IF(F117&lt;=0,"",IF(F117&lt;='Listas y tablas'!$B$3,"Muy Baja",IF(F117&lt;='Listas y tablas'!$B$4,"Baja",IF(F117&lt;='Listas y tablas'!$B$5,"Media",IF(F117&lt;='Listas y tablas'!$B$6,"Alta","Muy Alta")))))</f>
        <v/>
      </c>
      <c r="H117" s="154" t="str">
        <f>IF(G117="","",IF(G117="Muy Baja",'Listas y tablas'!$C$3,IF(G117="Baja",'Listas y tablas'!$C$4,IF(G117="Media",'Listas y tablas'!$C$5,IF(G117="Alta",'Listas y tablas'!$C$6,IF(G117="Muy Alta",'Listas y tablas'!$C$7,))))))</f>
        <v/>
      </c>
      <c r="I117" s="422"/>
      <c r="J117" s="154">
        <f ca="1">IF(NOT(ISERROR(MATCH(I117,'Tabla Impacto'!$B$221:$B$223,0))),'Tabla Impacto'!$F$223&amp;"Por favor no seleccionar los criterios de impacto(Afectación Económica o presupuestal y Pérdida Reputacional)",I117)</f>
        <v>0</v>
      </c>
      <c r="K117" s="153"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4" t="str">
        <f ca="1">IF(K117="","",IF(K117="Leve",'Listas y tablas'!$F$3,IF(K117="Menor",'Listas y tablas'!$F$4,IF(K117="Moderado",'Listas y tablas'!$F$5,IF(K117="Mayor",'Listas y tablas'!$F$6,IF(K117="Catastrófico",'Listas y tablas'!$F$7,))))))</f>
        <v/>
      </c>
      <c r="M117" s="155" t="str">
        <f t="shared" ca="1" si="98"/>
        <v/>
      </c>
      <c r="N117" s="155" t="str">
        <f t="shared" si="99"/>
        <v>G</v>
      </c>
      <c r="O117" s="156">
        <f t="shared" si="100"/>
        <v>110</v>
      </c>
      <c r="P117" s="156" t="str">
        <f t="shared" si="101"/>
        <v>G110</v>
      </c>
      <c r="Q117" s="182"/>
      <c r="R117" s="156" t="str">
        <f t="shared" si="84"/>
        <v/>
      </c>
      <c r="S117" s="394"/>
      <c r="T117" s="394"/>
      <c r="U117" s="158" t="str">
        <f t="shared" si="85"/>
        <v/>
      </c>
      <c r="V117" s="402"/>
      <c r="W117" s="402"/>
      <c r="X117" s="402"/>
      <c r="Y117" s="159" t="str">
        <f t="shared" si="94"/>
        <v/>
      </c>
      <c r="Z117" s="160" t="str">
        <f>IFERROR(IF(Y117="","",IF(Y117&lt;='Listas y tablas'!$L$3,"Muy Baja",IF(Y117&lt;='Listas y tablas'!$L$4,"Baja",IF(Y117&lt;='Listas y tablas'!$L$5,"Media",IF(Y117&lt;='Listas y tablas'!$L$6,"Alta","Muy Alta"))))),"")</f>
        <v/>
      </c>
      <c r="AA117" s="158" t="str">
        <f t="shared" si="95"/>
        <v/>
      </c>
      <c r="AB117" s="160" t="str">
        <f>IFERROR(IF(AC117="","",IF(AC117&lt;='Listas y tablas'!$O$3,"Leve",IF(AC117&lt;='Listas y tablas'!$O$4,"Menor",IF(AC117&lt;='Listas y tablas'!$O$5,"Moderado",IF(AC117&lt;='Listas y tablas'!$O$6,"Mayor","Catastrófico"))))),"")</f>
        <v/>
      </c>
      <c r="AC117" s="158" t="str">
        <f t="shared" si="96"/>
        <v/>
      </c>
      <c r="AD117" s="161" t="str">
        <f t="shared" si="97"/>
        <v/>
      </c>
      <c r="AE117" s="388"/>
      <c r="AF117" s="116"/>
      <c r="AG117" s="116"/>
      <c r="AH117" s="116"/>
      <c r="AI117" s="116"/>
      <c r="AJ117" s="115"/>
      <c r="AK117" s="115"/>
      <c r="AL117" s="115"/>
      <c r="AM117" s="115"/>
      <c r="AN117" s="115"/>
      <c r="AO117" s="115"/>
      <c r="AP117" s="115"/>
      <c r="AQ117" s="115"/>
      <c r="AR117" s="115"/>
      <c r="AS117" s="115"/>
      <c r="AT117" s="346" t="str">
        <f t="shared" si="86"/>
        <v/>
      </c>
      <c r="AU117" s="346" t="str">
        <f t="shared" si="87"/>
        <v/>
      </c>
      <c r="AV117" s="346" t="str">
        <f>IF(ISNUMBER(#REF!),AU117/AT117,"")</f>
        <v/>
      </c>
      <c r="AW117" s="115"/>
      <c r="AX117" s="115"/>
      <c r="AY117" s="115"/>
      <c r="AZ117" s="115"/>
      <c r="BA117" s="115"/>
      <c r="BB117" s="115"/>
      <c r="BC117" s="115"/>
      <c r="BD117" s="115"/>
      <c r="BE117" s="346" t="str">
        <f t="shared" si="88"/>
        <v/>
      </c>
      <c r="BF117" s="346" t="str">
        <f t="shared" si="89"/>
        <v/>
      </c>
      <c r="BG117" s="346" t="str">
        <f>IF(ISNUMBER(#REF!),BF117/BE117,"")</f>
        <v/>
      </c>
      <c r="BH117" s="115"/>
      <c r="BI117" s="115"/>
      <c r="BJ117" s="115"/>
      <c r="BK117" s="115"/>
      <c r="BL117" s="115"/>
      <c r="BM117" s="115"/>
      <c r="BN117" s="115"/>
      <c r="BO117" s="115"/>
      <c r="BP117" s="346" t="str">
        <f t="shared" si="90"/>
        <v/>
      </c>
      <c r="BQ117" s="346" t="str">
        <f t="shared" si="91"/>
        <v/>
      </c>
      <c r="BR117" s="346" t="str">
        <f>IF(ISNUMBER(#REF!),BQ117/BP117,"")</f>
        <v/>
      </c>
      <c r="BS117" s="345" t="str">
        <f t="shared" si="92"/>
        <v/>
      </c>
      <c r="BT117" s="345" t="str">
        <f t="shared" si="93"/>
        <v/>
      </c>
      <c r="BU117" s="130"/>
      <c r="BV117" s="53"/>
      <c r="BW117" s="53"/>
      <c r="BX117" s="53"/>
      <c r="BY117" s="53"/>
      <c r="BZ117" s="53"/>
      <c r="CA117" s="152"/>
      <c r="CB117" s="152"/>
      <c r="CC117" s="152"/>
      <c r="CD117" s="152"/>
      <c r="CE117" s="152"/>
      <c r="CF117" s="152"/>
      <c r="CG117" s="121"/>
      <c r="CH117" s="196"/>
      <c r="CI117" s="104"/>
      <c r="CJ117" s="196"/>
      <c r="CK117" s="196"/>
      <c r="CL117" s="196"/>
      <c r="CM117" s="105"/>
      <c r="CN117" s="196"/>
      <c r="CO117" s="152"/>
      <c r="CP117" s="152"/>
      <c r="CQ117" s="152"/>
      <c r="CR117" s="152"/>
      <c r="CS117" s="152"/>
      <c r="CT117" s="152"/>
      <c r="CU117" s="121"/>
      <c r="CV117" s="196"/>
      <c r="CW117" s="104"/>
      <c r="CX117" s="196"/>
      <c r="CY117" s="196"/>
      <c r="CZ117" s="196"/>
      <c r="DA117" s="105"/>
      <c r="DB117" s="196"/>
      <c r="DC117" s="138"/>
      <c r="DD117" s="138"/>
      <c r="DE117" s="138"/>
      <c r="DF117" s="138"/>
      <c r="DG117" s="138"/>
      <c r="DH117" s="138"/>
      <c r="DI117" s="138"/>
      <c r="DJ117" s="196"/>
      <c r="DK117" s="196"/>
      <c r="DL117" s="196"/>
      <c r="DM117" s="196"/>
      <c r="DN117" s="196"/>
      <c r="DO117" s="105"/>
      <c r="DP117" s="196"/>
    </row>
    <row r="118" spans="1:120" s="337" customFormat="1" ht="151.5" customHeight="1">
      <c r="A118" s="138"/>
      <c r="B118" s="88" t="str">
        <f>IFERROR(VLOOKUP($A118,Riesgos!$A$7:$H$107,2,FALSE),"")</f>
        <v/>
      </c>
      <c r="C118" s="181" t="str">
        <f>IFERROR(VLOOKUP($A118,Riesgos!$A$7:$H$107,7,FALSE),"")</f>
        <v/>
      </c>
      <c r="D118" s="181" t="str">
        <f>IFERROR(VLOOKUP($A118,Riesgos!$A$7:$H$107,8,FALSE),"")</f>
        <v/>
      </c>
      <c r="E118" s="53"/>
      <c r="F118" s="57"/>
      <c r="G118" s="153" t="str">
        <f>IF(F118&lt;=0,"",IF(F118&lt;='Listas y tablas'!$B$3,"Muy Baja",IF(F118&lt;='Listas y tablas'!$B$4,"Baja",IF(F118&lt;='Listas y tablas'!$B$5,"Media",IF(F118&lt;='Listas y tablas'!$B$6,"Alta","Muy Alta")))))</f>
        <v/>
      </c>
      <c r="H118" s="154" t="str">
        <f>IF(G118="","",IF(G118="Muy Baja",'Listas y tablas'!$C$3,IF(G118="Baja",'Listas y tablas'!$C$4,IF(G118="Media",'Listas y tablas'!$C$5,IF(G118="Alta",'Listas y tablas'!$C$6,IF(G118="Muy Alta",'Listas y tablas'!$C$7,))))))</f>
        <v/>
      </c>
      <c r="I118" s="422"/>
      <c r="J118" s="154">
        <f ca="1">IF(NOT(ISERROR(MATCH(I118,'Tabla Impacto'!$B$221:$B$223,0))),'Tabla Impacto'!$F$223&amp;"Por favor no seleccionar los criterios de impacto(Afectación Económica o presupuestal y Pérdida Reputacional)",I118)</f>
        <v>0</v>
      </c>
      <c r="K118" s="153"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4" t="str">
        <f ca="1">IF(K118="","",IF(K118="Leve",'Listas y tablas'!$F$3,IF(K118="Menor",'Listas y tablas'!$F$4,IF(K118="Moderado",'Listas y tablas'!$F$5,IF(K118="Mayor",'Listas y tablas'!$F$6,IF(K118="Catastrófico",'Listas y tablas'!$F$7,))))))</f>
        <v/>
      </c>
      <c r="M118" s="155" t="str">
        <f t="shared" ca="1" si="98"/>
        <v/>
      </c>
      <c r="N118" s="155" t="str">
        <f t="shared" si="99"/>
        <v>G</v>
      </c>
      <c r="O118" s="156">
        <f t="shared" si="100"/>
        <v>111</v>
      </c>
      <c r="P118" s="156" t="str">
        <f t="shared" si="101"/>
        <v>G111</v>
      </c>
      <c r="Q118" s="182"/>
      <c r="R118" s="156" t="str">
        <f t="shared" si="84"/>
        <v/>
      </c>
      <c r="S118" s="394"/>
      <c r="T118" s="394"/>
      <c r="U118" s="158" t="str">
        <f t="shared" si="85"/>
        <v/>
      </c>
      <c r="V118" s="402"/>
      <c r="W118" s="402"/>
      <c r="X118" s="402"/>
      <c r="Y118" s="159" t="str">
        <f t="shared" si="94"/>
        <v/>
      </c>
      <c r="Z118" s="160" t="str">
        <f>IFERROR(IF(Y118="","",IF(Y118&lt;='Listas y tablas'!$L$3,"Muy Baja",IF(Y118&lt;='Listas y tablas'!$L$4,"Baja",IF(Y118&lt;='Listas y tablas'!$L$5,"Media",IF(Y118&lt;='Listas y tablas'!$L$6,"Alta","Muy Alta"))))),"")</f>
        <v/>
      </c>
      <c r="AA118" s="158" t="str">
        <f t="shared" si="95"/>
        <v/>
      </c>
      <c r="AB118" s="160" t="str">
        <f>IFERROR(IF(AC118="","",IF(AC118&lt;='Listas y tablas'!$O$3,"Leve",IF(AC118&lt;='Listas y tablas'!$O$4,"Menor",IF(AC118&lt;='Listas y tablas'!$O$5,"Moderado",IF(AC118&lt;='Listas y tablas'!$O$6,"Mayor","Catastrófico"))))),"")</f>
        <v/>
      </c>
      <c r="AC118" s="158" t="str">
        <f t="shared" si="96"/>
        <v/>
      </c>
      <c r="AD118" s="161" t="str">
        <f t="shared" si="97"/>
        <v/>
      </c>
      <c r="AE118" s="388"/>
      <c r="AF118" s="116"/>
      <c r="AG118" s="116"/>
      <c r="AH118" s="116"/>
      <c r="AI118" s="116"/>
      <c r="AJ118" s="115"/>
      <c r="AK118" s="115"/>
      <c r="AL118" s="115"/>
      <c r="AM118" s="115"/>
      <c r="AN118" s="115"/>
      <c r="AO118" s="115"/>
      <c r="AP118" s="115"/>
      <c r="AQ118" s="115"/>
      <c r="AR118" s="115"/>
      <c r="AS118" s="115"/>
      <c r="AT118" s="346" t="str">
        <f t="shared" si="86"/>
        <v/>
      </c>
      <c r="AU118" s="346" t="str">
        <f t="shared" si="87"/>
        <v/>
      </c>
      <c r="AV118" s="346" t="str">
        <f t="shared" ref="AV118:AV157" si="102">IF(ISNUMBER(AT162),AU118/AT118,"")</f>
        <v/>
      </c>
      <c r="AW118" s="115"/>
      <c r="AX118" s="115"/>
      <c r="AY118" s="115"/>
      <c r="AZ118" s="115"/>
      <c r="BA118" s="115"/>
      <c r="BB118" s="115"/>
      <c r="BC118" s="115"/>
      <c r="BD118" s="115"/>
      <c r="BE118" s="346" t="str">
        <f t="shared" si="88"/>
        <v/>
      </c>
      <c r="BF118" s="346" t="str">
        <f t="shared" si="89"/>
        <v/>
      </c>
      <c r="BG118" s="346" t="str">
        <f t="shared" ref="BG118:BG157" si="103">IF(ISNUMBER(BE162),BF118/BE118,"")</f>
        <v/>
      </c>
      <c r="BH118" s="115"/>
      <c r="BI118" s="115"/>
      <c r="BJ118" s="115"/>
      <c r="BK118" s="115"/>
      <c r="BL118" s="115"/>
      <c r="BM118" s="115"/>
      <c r="BN118" s="115"/>
      <c r="BO118" s="115"/>
      <c r="BP118" s="346" t="str">
        <f t="shared" si="90"/>
        <v/>
      </c>
      <c r="BQ118" s="346" t="str">
        <f t="shared" si="91"/>
        <v/>
      </c>
      <c r="BR118" s="346" t="str">
        <f t="shared" ref="BR118:BR157" si="104">IF(ISNUMBER(BP162),BQ118/BP118,"")</f>
        <v/>
      </c>
      <c r="BS118" s="345" t="str">
        <f t="shared" si="92"/>
        <v/>
      </c>
      <c r="BT118" s="345" t="str">
        <f t="shared" si="93"/>
        <v/>
      </c>
      <c r="BU118" s="130"/>
      <c r="BV118" s="53"/>
      <c r="BW118" s="53"/>
      <c r="BX118" s="53"/>
      <c r="BY118" s="53"/>
      <c r="BZ118" s="53"/>
      <c r="CA118" s="152"/>
      <c r="CB118" s="152"/>
      <c r="CC118" s="152"/>
      <c r="CD118" s="152"/>
      <c r="CE118" s="152"/>
      <c r="CF118" s="152"/>
      <c r="CG118" s="121"/>
      <c r="CH118" s="196"/>
      <c r="CI118" s="104"/>
      <c r="CJ118" s="196"/>
      <c r="CK118" s="196"/>
      <c r="CL118" s="196"/>
      <c r="CM118" s="105"/>
      <c r="CN118" s="196"/>
      <c r="CO118" s="152"/>
      <c r="CP118" s="152"/>
      <c r="CQ118" s="152"/>
      <c r="CR118" s="152"/>
      <c r="CS118" s="152"/>
      <c r="CT118" s="152"/>
      <c r="CU118" s="121"/>
      <c r="CV118" s="196"/>
      <c r="CW118" s="104"/>
      <c r="CX118" s="196"/>
      <c r="CY118" s="196"/>
      <c r="CZ118" s="196"/>
      <c r="DA118" s="105"/>
      <c r="DB118" s="196"/>
      <c r="DC118" s="138"/>
      <c r="DD118" s="138"/>
      <c r="DE118" s="138"/>
      <c r="DF118" s="138"/>
      <c r="DG118" s="138"/>
      <c r="DH118" s="138"/>
      <c r="DI118" s="138"/>
      <c r="DJ118" s="196"/>
      <c r="DK118" s="196"/>
      <c r="DL118" s="196"/>
      <c r="DM118" s="196"/>
      <c r="DN118" s="196"/>
      <c r="DO118" s="105"/>
      <c r="DP118" s="196"/>
    </row>
    <row r="119" spans="1:120" s="337" customFormat="1" ht="151.5" customHeight="1">
      <c r="A119" s="138"/>
      <c r="B119" s="88" t="str">
        <f>IFERROR(VLOOKUP($A119,Riesgos!$A$7:$H$107,2,FALSE),"")</f>
        <v/>
      </c>
      <c r="C119" s="181" t="str">
        <f>IFERROR(VLOOKUP($A119,Riesgos!$A$7:$H$107,7,FALSE),"")</f>
        <v/>
      </c>
      <c r="D119" s="181" t="str">
        <f>IFERROR(VLOOKUP($A119,Riesgos!$A$7:$H$107,8,FALSE),"")</f>
        <v/>
      </c>
      <c r="E119" s="53"/>
      <c r="F119" s="57"/>
      <c r="G119" s="153" t="str">
        <f>IF(F119&lt;=0,"",IF(F119&lt;='Listas y tablas'!$B$3,"Muy Baja",IF(F119&lt;='Listas y tablas'!$B$4,"Baja",IF(F119&lt;='Listas y tablas'!$B$5,"Media",IF(F119&lt;='Listas y tablas'!$B$6,"Alta","Muy Alta")))))</f>
        <v/>
      </c>
      <c r="H119" s="154" t="str">
        <f>IF(G119="","",IF(G119="Muy Baja",'Listas y tablas'!$C$3,IF(G119="Baja",'Listas y tablas'!$C$4,IF(G119="Media",'Listas y tablas'!$C$5,IF(G119="Alta",'Listas y tablas'!$C$6,IF(G119="Muy Alta",'Listas y tablas'!$C$7,))))))</f>
        <v/>
      </c>
      <c r="I119" s="422"/>
      <c r="J119" s="154">
        <f ca="1">IF(NOT(ISERROR(MATCH(I119,'Tabla Impacto'!$B$221:$B$223,0))),'Tabla Impacto'!$F$223&amp;"Por favor no seleccionar los criterios de impacto(Afectación Económica o presupuestal y Pérdida Reputacional)",I119)</f>
        <v>0</v>
      </c>
      <c r="K119" s="153"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4" t="str">
        <f ca="1">IF(K119="","",IF(K119="Leve",'Listas y tablas'!$F$3,IF(K119="Menor",'Listas y tablas'!$F$4,IF(K119="Moderado",'Listas y tablas'!$F$5,IF(K119="Mayor",'Listas y tablas'!$F$6,IF(K119="Catastrófico",'Listas y tablas'!$F$7,))))))</f>
        <v/>
      </c>
      <c r="M119" s="155" t="str">
        <f t="shared" ca="1" si="98"/>
        <v/>
      </c>
      <c r="N119" s="155" t="str">
        <f t="shared" si="99"/>
        <v>G</v>
      </c>
      <c r="O119" s="156">
        <f t="shared" si="100"/>
        <v>112</v>
      </c>
      <c r="P119" s="156" t="str">
        <f t="shared" si="101"/>
        <v>G112</v>
      </c>
      <c r="Q119" s="182"/>
      <c r="R119" s="156" t="str">
        <f t="shared" si="84"/>
        <v/>
      </c>
      <c r="S119" s="394"/>
      <c r="T119" s="394"/>
      <c r="U119" s="158" t="str">
        <f t="shared" si="85"/>
        <v/>
      </c>
      <c r="V119" s="402"/>
      <c r="W119" s="402"/>
      <c r="X119" s="402"/>
      <c r="Y119" s="159" t="str">
        <f t="shared" si="94"/>
        <v/>
      </c>
      <c r="Z119" s="160" t="str">
        <f>IFERROR(IF(Y119="","",IF(Y119&lt;='Listas y tablas'!$L$3,"Muy Baja",IF(Y119&lt;='Listas y tablas'!$L$4,"Baja",IF(Y119&lt;='Listas y tablas'!$L$5,"Media",IF(Y119&lt;='Listas y tablas'!$L$6,"Alta","Muy Alta"))))),"")</f>
        <v/>
      </c>
      <c r="AA119" s="158" t="str">
        <f t="shared" si="95"/>
        <v/>
      </c>
      <c r="AB119" s="160" t="str">
        <f>IFERROR(IF(AC119="","",IF(AC119&lt;='Listas y tablas'!$O$3,"Leve",IF(AC119&lt;='Listas y tablas'!$O$4,"Menor",IF(AC119&lt;='Listas y tablas'!$O$5,"Moderado",IF(AC119&lt;='Listas y tablas'!$O$6,"Mayor","Catastrófico"))))),"")</f>
        <v/>
      </c>
      <c r="AC119" s="158" t="str">
        <f t="shared" si="96"/>
        <v/>
      </c>
      <c r="AD119" s="161" t="str">
        <f t="shared" si="97"/>
        <v/>
      </c>
      <c r="AE119" s="388"/>
      <c r="AF119" s="116"/>
      <c r="AG119" s="116"/>
      <c r="AH119" s="116"/>
      <c r="AI119" s="116"/>
      <c r="AJ119" s="115"/>
      <c r="AK119" s="115"/>
      <c r="AL119" s="115"/>
      <c r="AM119" s="115"/>
      <c r="AN119" s="115"/>
      <c r="AO119" s="115"/>
      <c r="AP119" s="115"/>
      <c r="AQ119" s="115"/>
      <c r="AR119" s="115"/>
      <c r="AS119" s="115"/>
      <c r="AT119" s="346" t="str">
        <f t="shared" si="86"/>
        <v/>
      </c>
      <c r="AU119" s="346" t="str">
        <f t="shared" si="87"/>
        <v/>
      </c>
      <c r="AV119" s="346" t="str">
        <f t="shared" si="102"/>
        <v/>
      </c>
      <c r="AW119" s="115"/>
      <c r="AX119" s="115"/>
      <c r="AY119" s="115"/>
      <c r="AZ119" s="115"/>
      <c r="BA119" s="115"/>
      <c r="BB119" s="115"/>
      <c r="BC119" s="115"/>
      <c r="BD119" s="115"/>
      <c r="BE119" s="346" t="str">
        <f t="shared" si="88"/>
        <v/>
      </c>
      <c r="BF119" s="346" t="str">
        <f t="shared" si="89"/>
        <v/>
      </c>
      <c r="BG119" s="346" t="str">
        <f t="shared" si="103"/>
        <v/>
      </c>
      <c r="BH119" s="115"/>
      <c r="BI119" s="115"/>
      <c r="BJ119" s="115"/>
      <c r="BK119" s="115"/>
      <c r="BL119" s="115"/>
      <c r="BM119" s="115"/>
      <c r="BN119" s="115"/>
      <c r="BO119" s="115"/>
      <c r="BP119" s="346" t="str">
        <f t="shared" si="90"/>
        <v/>
      </c>
      <c r="BQ119" s="346" t="str">
        <f t="shared" si="91"/>
        <v/>
      </c>
      <c r="BR119" s="346" t="str">
        <f t="shared" si="104"/>
        <v/>
      </c>
      <c r="BS119" s="345" t="str">
        <f t="shared" si="92"/>
        <v/>
      </c>
      <c r="BT119" s="345" t="str">
        <f t="shared" si="93"/>
        <v/>
      </c>
      <c r="BU119" s="130"/>
      <c r="BV119" s="53"/>
      <c r="BW119" s="53"/>
      <c r="BX119" s="53"/>
      <c r="BY119" s="53"/>
      <c r="BZ119" s="53"/>
      <c r="CA119" s="152"/>
      <c r="CB119" s="152"/>
      <c r="CC119" s="152"/>
      <c r="CD119" s="152"/>
      <c r="CE119" s="152"/>
      <c r="CF119" s="152"/>
      <c r="CG119" s="121"/>
      <c r="CH119" s="196"/>
      <c r="CI119" s="104"/>
      <c r="CJ119" s="196"/>
      <c r="CK119" s="196"/>
      <c r="CL119" s="196"/>
      <c r="CM119" s="105"/>
      <c r="CN119" s="196"/>
      <c r="CO119" s="152"/>
      <c r="CP119" s="152"/>
      <c r="CQ119" s="152"/>
      <c r="CR119" s="152"/>
      <c r="CS119" s="152"/>
      <c r="CT119" s="152"/>
      <c r="CU119" s="121"/>
      <c r="CV119" s="196"/>
      <c r="CW119" s="104"/>
      <c r="CX119" s="196"/>
      <c r="CY119" s="196"/>
      <c r="CZ119" s="196"/>
      <c r="DA119" s="105"/>
      <c r="DB119" s="196"/>
      <c r="DC119" s="138"/>
      <c r="DD119" s="138"/>
      <c r="DE119" s="138"/>
      <c r="DF119" s="138"/>
      <c r="DG119" s="138"/>
      <c r="DH119" s="138"/>
      <c r="DI119" s="138"/>
      <c r="DJ119" s="196"/>
      <c r="DK119" s="196"/>
      <c r="DL119" s="196"/>
      <c r="DM119" s="196"/>
      <c r="DN119" s="196"/>
      <c r="DO119" s="105"/>
      <c r="DP119" s="196"/>
    </row>
    <row r="120" spans="1:120" s="337" customFormat="1" ht="151.5" customHeight="1">
      <c r="A120" s="138"/>
      <c r="B120" s="88" t="str">
        <f>IFERROR(VLOOKUP($A120,Riesgos!$A$7:$H$107,2,FALSE),"")</f>
        <v/>
      </c>
      <c r="C120" s="181" t="str">
        <f>IFERROR(VLOOKUP($A120,Riesgos!$A$7:$H$107,7,FALSE),"")</f>
        <v/>
      </c>
      <c r="D120" s="181" t="str">
        <f>IFERROR(VLOOKUP($A120,Riesgos!$A$7:$H$107,8,FALSE),"")</f>
        <v/>
      </c>
      <c r="E120" s="53"/>
      <c r="F120" s="57"/>
      <c r="G120" s="153" t="str">
        <f>IF(F120&lt;=0,"",IF(F120&lt;='Listas y tablas'!$B$3,"Muy Baja",IF(F120&lt;='Listas y tablas'!$B$4,"Baja",IF(F120&lt;='Listas y tablas'!$B$5,"Media",IF(F120&lt;='Listas y tablas'!$B$6,"Alta","Muy Alta")))))</f>
        <v/>
      </c>
      <c r="H120" s="154" t="str">
        <f>IF(G120="","",IF(G120="Muy Baja",'Listas y tablas'!$C$3,IF(G120="Baja",'Listas y tablas'!$C$4,IF(G120="Media",'Listas y tablas'!$C$5,IF(G120="Alta",'Listas y tablas'!$C$6,IF(G120="Muy Alta",'Listas y tablas'!$C$7,))))))</f>
        <v/>
      </c>
      <c r="I120" s="422"/>
      <c r="J120" s="154">
        <f ca="1">IF(NOT(ISERROR(MATCH(I120,'Tabla Impacto'!$B$221:$B$223,0))),'Tabla Impacto'!$F$223&amp;"Por favor no seleccionar los criterios de impacto(Afectación Económica o presupuestal y Pérdida Reputacional)",I120)</f>
        <v>0</v>
      </c>
      <c r="K120" s="153"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4" t="str">
        <f ca="1">IF(K120="","",IF(K120="Leve",'Listas y tablas'!$F$3,IF(K120="Menor",'Listas y tablas'!$F$4,IF(K120="Moderado",'Listas y tablas'!$F$5,IF(K120="Mayor",'Listas y tablas'!$F$6,IF(K120="Catastrófico",'Listas y tablas'!$F$7,))))))</f>
        <v/>
      </c>
      <c r="M120" s="155" t="str">
        <f t="shared" ca="1" si="98"/>
        <v/>
      </c>
      <c r="N120" s="155" t="str">
        <f t="shared" si="99"/>
        <v>G</v>
      </c>
      <c r="O120" s="156">
        <f t="shared" si="100"/>
        <v>113</v>
      </c>
      <c r="P120" s="156" t="str">
        <f t="shared" si="101"/>
        <v>G113</v>
      </c>
      <c r="Q120" s="182"/>
      <c r="R120" s="156" t="str">
        <f t="shared" si="84"/>
        <v/>
      </c>
      <c r="S120" s="394"/>
      <c r="T120" s="394"/>
      <c r="U120" s="158" t="str">
        <f t="shared" si="85"/>
        <v/>
      </c>
      <c r="V120" s="402"/>
      <c r="W120" s="402"/>
      <c r="X120" s="402"/>
      <c r="Y120" s="159" t="str">
        <f t="shared" si="94"/>
        <v/>
      </c>
      <c r="Z120" s="160" t="str">
        <f>IFERROR(IF(Y120="","",IF(Y120&lt;='Listas y tablas'!$L$3,"Muy Baja",IF(Y120&lt;='Listas y tablas'!$L$4,"Baja",IF(Y120&lt;='Listas y tablas'!$L$5,"Media",IF(Y120&lt;='Listas y tablas'!$L$6,"Alta","Muy Alta"))))),"")</f>
        <v/>
      </c>
      <c r="AA120" s="158" t="str">
        <f t="shared" si="95"/>
        <v/>
      </c>
      <c r="AB120" s="160" t="str">
        <f>IFERROR(IF(AC120="","",IF(AC120&lt;='Listas y tablas'!$O$3,"Leve",IF(AC120&lt;='Listas y tablas'!$O$4,"Menor",IF(AC120&lt;='Listas y tablas'!$O$5,"Moderado",IF(AC120&lt;='Listas y tablas'!$O$6,"Mayor","Catastrófico"))))),"")</f>
        <v/>
      </c>
      <c r="AC120" s="158" t="str">
        <f t="shared" si="96"/>
        <v/>
      </c>
      <c r="AD120" s="161" t="str">
        <f t="shared" si="97"/>
        <v/>
      </c>
      <c r="AE120" s="388"/>
      <c r="AF120" s="116"/>
      <c r="AG120" s="116"/>
      <c r="AH120" s="116"/>
      <c r="AI120" s="116"/>
      <c r="AJ120" s="115"/>
      <c r="AK120" s="115"/>
      <c r="AL120" s="115"/>
      <c r="AM120" s="115"/>
      <c r="AN120" s="115"/>
      <c r="AO120" s="115"/>
      <c r="AP120" s="115"/>
      <c r="AQ120" s="115"/>
      <c r="AR120" s="115"/>
      <c r="AS120" s="115"/>
      <c r="AT120" s="346" t="str">
        <f t="shared" si="86"/>
        <v/>
      </c>
      <c r="AU120" s="346" t="str">
        <f t="shared" si="87"/>
        <v/>
      </c>
      <c r="AV120" s="346" t="str">
        <f t="shared" si="102"/>
        <v/>
      </c>
      <c r="AW120" s="115"/>
      <c r="AX120" s="115"/>
      <c r="AY120" s="115"/>
      <c r="AZ120" s="115"/>
      <c r="BA120" s="115"/>
      <c r="BB120" s="115"/>
      <c r="BC120" s="115"/>
      <c r="BD120" s="115"/>
      <c r="BE120" s="346" t="str">
        <f t="shared" si="88"/>
        <v/>
      </c>
      <c r="BF120" s="346" t="str">
        <f t="shared" si="89"/>
        <v/>
      </c>
      <c r="BG120" s="346" t="str">
        <f t="shared" si="103"/>
        <v/>
      </c>
      <c r="BH120" s="115"/>
      <c r="BI120" s="115"/>
      <c r="BJ120" s="115"/>
      <c r="BK120" s="115"/>
      <c r="BL120" s="115"/>
      <c r="BM120" s="115"/>
      <c r="BN120" s="115"/>
      <c r="BO120" s="115"/>
      <c r="BP120" s="346" t="str">
        <f t="shared" si="90"/>
        <v/>
      </c>
      <c r="BQ120" s="346" t="str">
        <f t="shared" si="91"/>
        <v/>
      </c>
      <c r="BR120" s="346" t="str">
        <f t="shared" si="104"/>
        <v/>
      </c>
      <c r="BS120" s="345" t="str">
        <f t="shared" si="92"/>
        <v/>
      </c>
      <c r="BT120" s="345" t="str">
        <f t="shared" si="93"/>
        <v/>
      </c>
      <c r="BU120" s="130"/>
      <c r="BV120" s="53"/>
      <c r="BW120" s="53"/>
      <c r="BX120" s="53"/>
      <c r="BY120" s="53"/>
      <c r="BZ120" s="53"/>
      <c r="CA120" s="152"/>
      <c r="CB120" s="152"/>
      <c r="CC120" s="152"/>
      <c r="CD120" s="152"/>
      <c r="CE120" s="152"/>
      <c r="CF120" s="152"/>
      <c r="CG120" s="121"/>
      <c r="CH120" s="196"/>
      <c r="CI120" s="104"/>
      <c r="CJ120" s="196"/>
      <c r="CK120" s="196"/>
      <c r="CL120" s="196"/>
      <c r="CM120" s="105"/>
      <c r="CN120" s="196"/>
      <c r="CO120" s="152"/>
      <c r="CP120" s="152"/>
      <c r="CQ120" s="152"/>
      <c r="CR120" s="152"/>
      <c r="CS120" s="152"/>
      <c r="CT120" s="152"/>
      <c r="CU120" s="121"/>
      <c r="CV120" s="196"/>
      <c r="CW120" s="104"/>
      <c r="CX120" s="196"/>
      <c r="CY120" s="196"/>
      <c r="CZ120" s="196"/>
      <c r="DA120" s="105"/>
      <c r="DB120" s="196"/>
      <c r="DC120" s="138"/>
      <c r="DD120" s="138"/>
      <c r="DE120" s="138"/>
      <c r="DF120" s="138"/>
      <c r="DG120" s="138"/>
      <c r="DH120" s="138"/>
      <c r="DI120" s="138"/>
      <c r="DJ120" s="196"/>
      <c r="DK120" s="196"/>
      <c r="DL120" s="196"/>
      <c r="DM120" s="196"/>
      <c r="DN120" s="196"/>
      <c r="DO120" s="105"/>
      <c r="DP120" s="196"/>
    </row>
    <row r="121" spans="1:120" s="337" customFormat="1" ht="151.5" customHeight="1">
      <c r="A121" s="138"/>
      <c r="B121" s="88" t="str">
        <f>IFERROR(VLOOKUP($A121,Riesgos!$A$7:$H$107,2,FALSE),"")</f>
        <v/>
      </c>
      <c r="C121" s="181" t="str">
        <f>IFERROR(VLOOKUP($A121,Riesgos!$A$7:$H$107,7,FALSE),"")</f>
        <v/>
      </c>
      <c r="D121" s="181" t="str">
        <f>IFERROR(VLOOKUP($A121,Riesgos!$A$7:$H$107,8,FALSE),"")</f>
        <v/>
      </c>
      <c r="E121" s="53"/>
      <c r="F121" s="57"/>
      <c r="G121" s="153" t="str">
        <f>IF(F121&lt;=0,"",IF(F121&lt;='Listas y tablas'!$B$3,"Muy Baja",IF(F121&lt;='Listas y tablas'!$B$4,"Baja",IF(F121&lt;='Listas y tablas'!$B$5,"Media",IF(F121&lt;='Listas y tablas'!$B$6,"Alta","Muy Alta")))))</f>
        <v/>
      </c>
      <c r="H121" s="154" t="str">
        <f>IF(G121="","",IF(G121="Muy Baja",'Listas y tablas'!$C$3,IF(G121="Baja",'Listas y tablas'!$C$4,IF(G121="Media",'Listas y tablas'!$C$5,IF(G121="Alta",'Listas y tablas'!$C$6,IF(G121="Muy Alta",'Listas y tablas'!$C$7,))))))</f>
        <v/>
      </c>
      <c r="I121" s="422"/>
      <c r="J121" s="154">
        <f ca="1">IF(NOT(ISERROR(MATCH(I121,'Tabla Impacto'!$B$221:$B$223,0))),'Tabla Impacto'!$F$223&amp;"Por favor no seleccionar los criterios de impacto(Afectación Económica o presupuestal y Pérdida Reputacional)",I121)</f>
        <v>0</v>
      </c>
      <c r="K121" s="153"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4" t="str">
        <f ca="1">IF(K121="","",IF(K121="Leve",'Listas y tablas'!$F$3,IF(K121="Menor",'Listas y tablas'!$F$4,IF(K121="Moderado",'Listas y tablas'!$F$5,IF(K121="Mayor",'Listas y tablas'!$F$6,IF(K121="Catastrófico",'Listas y tablas'!$F$7,))))))</f>
        <v/>
      </c>
      <c r="M121" s="155" t="str">
        <f t="shared" ca="1" si="98"/>
        <v/>
      </c>
      <c r="N121" s="155" t="str">
        <f t="shared" si="99"/>
        <v>G</v>
      </c>
      <c r="O121" s="156">
        <f t="shared" si="100"/>
        <v>114</v>
      </c>
      <c r="P121" s="156" t="str">
        <f t="shared" si="101"/>
        <v>G114</v>
      </c>
      <c r="Q121" s="182"/>
      <c r="R121" s="156" t="str">
        <f t="shared" si="84"/>
        <v/>
      </c>
      <c r="S121" s="394"/>
      <c r="T121" s="394"/>
      <c r="U121" s="158" t="str">
        <f t="shared" si="85"/>
        <v/>
      </c>
      <c r="V121" s="402"/>
      <c r="W121" s="402"/>
      <c r="X121" s="402"/>
      <c r="Y121" s="159" t="str">
        <f t="shared" si="94"/>
        <v/>
      </c>
      <c r="Z121" s="160" t="str">
        <f>IFERROR(IF(Y121="","",IF(Y121&lt;='Listas y tablas'!$L$3,"Muy Baja",IF(Y121&lt;='Listas y tablas'!$L$4,"Baja",IF(Y121&lt;='Listas y tablas'!$L$5,"Media",IF(Y121&lt;='Listas y tablas'!$L$6,"Alta","Muy Alta"))))),"")</f>
        <v/>
      </c>
      <c r="AA121" s="158" t="str">
        <f t="shared" si="95"/>
        <v/>
      </c>
      <c r="AB121" s="160" t="str">
        <f>IFERROR(IF(AC121="","",IF(AC121&lt;='Listas y tablas'!$O$3,"Leve",IF(AC121&lt;='Listas y tablas'!$O$4,"Menor",IF(AC121&lt;='Listas y tablas'!$O$5,"Moderado",IF(AC121&lt;='Listas y tablas'!$O$6,"Mayor","Catastrófico"))))),"")</f>
        <v/>
      </c>
      <c r="AC121" s="158" t="str">
        <f t="shared" si="96"/>
        <v/>
      </c>
      <c r="AD121" s="161" t="str">
        <f t="shared" si="97"/>
        <v/>
      </c>
      <c r="AE121" s="388"/>
      <c r="AF121" s="116"/>
      <c r="AG121" s="116"/>
      <c r="AH121" s="116"/>
      <c r="AI121" s="116"/>
      <c r="AJ121" s="115"/>
      <c r="AK121" s="115"/>
      <c r="AL121" s="115"/>
      <c r="AM121" s="115"/>
      <c r="AN121" s="115"/>
      <c r="AO121" s="115"/>
      <c r="AP121" s="115"/>
      <c r="AQ121" s="115"/>
      <c r="AR121" s="115"/>
      <c r="AS121" s="115"/>
      <c r="AT121" s="346" t="str">
        <f t="shared" si="86"/>
        <v/>
      </c>
      <c r="AU121" s="346" t="str">
        <f t="shared" si="87"/>
        <v/>
      </c>
      <c r="AV121" s="346" t="str">
        <f t="shared" si="102"/>
        <v/>
      </c>
      <c r="AW121" s="115"/>
      <c r="AX121" s="115"/>
      <c r="AY121" s="115"/>
      <c r="AZ121" s="115"/>
      <c r="BA121" s="115"/>
      <c r="BB121" s="115"/>
      <c r="BC121" s="115"/>
      <c r="BD121" s="115"/>
      <c r="BE121" s="346" t="str">
        <f t="shared" si="88"/>
        <v/>
      </c>
      <c r="BF121" s="346" t="str">
        <f t="shared" si="89"/>
        <v/>
      </c>
      <c r="BG121" s="346" t="str">
        <f t="shared" si="103"/>
        <v/>
      </c>
      <c r="BH121" s="115"/>
      <c r="BI121" s="115"/>
      <c r="BJ121" s="115"/>
      <c r="BK121" s="115"/>
      <c r="BL121" s="115"/>
      <c r="BM121" s="115"/>
      <c r="BN121" s="115"/>
      <c r="BO121" s="115"/>
      <c r="BP121" s="346" t="str">
        <f t="shared" si="90"/>
        <v/>
      </c>
      <c r="BQ121" s="346" t="str">
        <f t="shared" si="91"/>
        <v/>
      </c>
      <c r="BR121" s="346" t="str">
        <f t="shared" si="104"/>
        <v/>
      </c>
      <c r="BS121" s="345" t="str">
        <f t="shared" si="92"/>
        <v/>
      </c>
      <c r="BT121" s="345" t="str">
        <f t="shared" si="93"/>
        <v/>
      </c>
      <c r="BU121" s="130"/>
      <c r="BV121" s="53"/>
      <c r="BW121" s="53"/>
      <c r="BX121" s="53"/>
      <c r="BY121" s="53"/>
      <c r="BZ121" s="53"/>
      <c r="CA121" s="152"/>
      <c r="CB121" s="152"/>
      <c r="CC121" s="152"/>
      <c r="CD121" s="152"/>
      <c r="CE121" s="152"/>
      <c r="CF121" s="152"/>
      <c r="CG121" s="121"/>
      <c r="CH121" s="196"/>
      <c r="CI121" s="104"/>
      <c r="CJ121" s="196"/>
      <c r="CK121" s="196"/>
      <c r="CL121" s="196"/>
      <c r="CM121" s="105"/>
      <c r="CN121" s="196"/>
      <c r="CO121" s="152"/>
      <c r="CP121" s="152"/>
      <c r="CQ121" s="152"/>
      <c r="CR121" s="152"/>
      <c r="CS121" s="152"/>
      <c r="CT121" s="152"/>
      <c r="CU121" s="121"/>
      <c r="CV121" s="196"/>
      <c r="CW121" s="104"/>
      <c r="CX121" s="196"/>
      <c r="CY121" s="196"/>
      <c r="CZ121" s="196"/>
      <c r="DA121" s="105"/>
      <c r="DB121" s="196"/>
      <c r="DC121" s="138"/>
      <c r="DD121" s="138"/>
      <c r="DE121" s="138"/>
      <c r="DF121" s="138"/>
      <c r="DG121" s="138"/>
      <c r="DH121" s="138"/>
      <c r="DI121" s="138"/>
      <c r="DJ121" s="196"/>
      <c r="DK121" s="196"/>
      <c r="DL121" s="196"/>
      <c r="DM121" s="196"/>
      <c r="DN121" s="196"/>
      <c r="DO121" s="105"/>
      <c r="DP121" s="196"/>
    </row>
    <row r="122" spans="1:120" s="337" customFormat="1" ht="151.5" customHeight="1">
      <c r="A122" s="138"/>
      <c r="B122" s="88" t="str">
        <f>IFERROR(VLOOKUP($A122,Riesgos!$A$7:$H$107,2,FALSE),"")</f>
        <v/>
      </c>
      <c r="C122" s="181" t="str">
        <f>IFERROR(VLOOKUP($A122,Riesgos!$A$7:$H$107,7,FALSE),"")</f>
        <v/>
      </c>
      <c r="D122" s="181" t="str">
        <f>IFERROR(VLOOKUP($A122,Riesgos!$A$7:$H$107,8,FALSE),"")</f>
        <v/>
      </c>
      <c r="E122" s="53"/>
      <c r="F122" s="57"/>
      <c r="G122" s="153" t="str">
        <f>IF(F122&lt;=0,"",IF(F122&lt;='Listas y tablas'!$B$3,"Muy Baja",IF(F122&lt;='Listas y tablas'!$B$4,"Baja",IF(F122&lt;='Listas y tablas'!$B$5,"Media",IF(F122&lt;='Listas y tablas'!$B$6,"Alta","Muy Alta")))))</f>
        <v/>
      </c>
      <c r="H122" s="154" t="str">
        <f>IF(G122="","",IF(G122="Muy Baja",'Listas y tablas'!$C$3,IF(G122="Baja",'Listas y tablas'!$C$4,IF(G122="Media",'Listas y tablas'!$C$5,IF(G122="Alta",'Listas y tablas'!$C$6,IF(G122="Muy Alta",'Listas y tablas'!$C$7,))))))</f>
        <v/>
      </c>
      <c r="I122" s="422"/>
      <c r="J122" s="154">
        <f ca="1">IF(NOT(ISERROR(MATCH(I122,'Tabla Impacto'!$B$221:$B$223,0))),'Tabla Impacto'!$F$223&amp;"Por favor no seleccionar los criterios de impacto(Afectación Económica o presupuestal y Pérdida Reputacional)",I122)</f>
        <v>0</v>
      </c>
      <c r="K122" s="153"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4" t="str">
        <f ca="1">IF(K122="","",IF(K122="Leve",'Listas y tablas'!$F$3,IF(K122="Menor",'Listas y tablas'!$F$4,IF(K122="Moderado",'Listas y tablas'!$F$5,IF(K122="Mayor",'Listas y tablas'!$F$6,IF(K122="Catastrófico",'Listas y tablas'!$F$7,))))))</f>
        <v/>
      </c>
      <c r="M122" s="155" t="str">
        <f t="shared" ca="1" si="98"/>
        <v/>
      </c>
      <c r="N122" s="155" t="str">
        <f t="shared" si="99"/>
        <v>G</v>
      </c>
      <c r="O122" s="156">
        <f t="shared" si="100"/>
        <v>115</v>
      </c>
      <c r="P122" s="156" t="str">
        <f t="shared" si="101"/>
        <v>G115</v>
      </c>
      <c r="Q122" s="182"/>
      <c r="R122" s="156" t="str">
        <f t="shared" si="84"/>
        <v/>
      </c>
      <c r="S122" s="394"/>
      <c r="T122" s="394"/>
      <c r="U122" s="158" t="str">
        <f t="shared" si="85"/>
        <v/>
      </c>
      <c r="V122" s="402"/>
      <c r="W122" s="402"/>
      <c r="X122" s="402"/>
      <c r="Y122" s="159" t="str">
        <f t="shared" si="94"/>
        <v/>
      </c>
      <c r="Z122" s="160" t="str">
        <f>IFERROR(IF(Y122="","",IF(Y122&lt;='Listas y tablas'!$L$3,"Muy Baja",IF(Y122&lt;='Listas y tablas'!$L$4,"Baja",IF(Y122&lt;='Listas y tablas'!$L$5,"Media",IF(Y122&lt;='Listas y tablas'!$L$6,"Alta","Muy Alta"))))),"")</f>
        <v/>
      </c>
      <c r="AA122" s="158" t="str">
        <f t="shared" si="95"/>
        <v/>
      </c>
      <c r="AB122" s="160" t="str">
        <f>IFERROR(IF(AC122="","",IF(AC122&lt;='Listas y tablas'!$O$3,"Leve",IF(AC122&lt;='Listas y tablas'!$O$4,"Menor",IF(AC122&lt;='Listas y tablas'!$O$5,"Moderado",IF(AC122&lt;='Listas y tablas'!$O$6,"Mayor","Catastrófico"))))),"")</f>
        <v/>
      </c>
      <c r="AC122" s="158" t="str">
        <f t="shared" si="96"/>
        <v/>
      </c>
      <c r="AD122" s="161" t="str">
        <f t="shared" si="97"/>
        <v/>
      </c>
      <c r="AE122" s="388"/>
      <c r="AF122" s="116"/>
      <c r="AG122" s="116"/>
      <c r="AH122" s="116"/>
      <c r="AI122" s="116"/>
      <c r="AJ122" s="115"/>
      <c r="AK122" s="115"/>
      <c r="AL122" s="115"/>
      <c r="AM122" s="115"/>
      <c r="AN122" s="115"/>
      <c r="AO122" s="115"/>
      <c r="AP122" s="115"/>
      <c r="AQ122" s="115"/>
      <c r="AR122" s="115"/>
      <c r="AS122" s="115"/>
      <c r="AT122" s="346" t="str">
        <f t="shared" si="86"/>
        <v/>
      </c>
      <c r="AU122" s="346" t="str">
        <f t="shared" si="87"/>
        <v/>
      </c>
      <c r="AV122" s="346" t="str">
        <f t="shared" si="102"/>
        <v/>
      </c>
      <c r="AW122" s="115"/>
      <c r="AX122" s="115"/>
      <c r="AY122" s="115"/>
      <c r="AZ122" s="115"/>
      <c r="BA122" s="115"/>
      <c r="BB122" s="115"/>
      <c r="BC122" s="115"/>
      <c r="BD122" s="115"/>
      <c r="BE122" s="346" t="str">
        <f t="shared" si="88"/>
        <v/>
      </c>
      <c r="BF122" s="346" t="str">
        <f t="shared" si="89"/>
        <v/>
      </c>
      <c r="BG122" s="346" t="str">
        <f t="shared" si="103"/>
        <v/>
      </c>
      <c r="BH122" s="115"/>
      <c r="BI122" s="115"/>
      <c r="BJ122" s="115"/>
      <c r="BK122" s="115"/>
      <c r="BL122" s="115"/>
      <c r="BM122" s="115"/>
      <c r="BN122" s="115"/>
      <c r="BO122" s="115"/>
      <c r="BP122" s="346" t="str">
        <f t="shared" si="90"/>
        <v/>
      </c>
      <c r="BQ122" s="346" t="str">
        <f t="shared" si="91"/>
        <v/>
      </c>
      <c r="BR122" s="346" t="str">
        <f t="shared" si="104"/>
        <v/>
      </c>
      <c r="BS122" s="345" t="str">
        <f t="shared" si="92"/>
        <v/>
      </c>
      <c r="BT122" s="345" t="str">
        <f t="shared" si="93"/>
        <v/>
      </c>
      <c r="BU122" s="130"/>
      <c r="BV122" s="53"/>
      <c r="BW122" s="53"/>
      <c r="BX122" s="53"/>
      <c r="BY122" s="53"/>
      <c r="BZ122" s="53"/>
      <c r="CA122" s="152"/>
      <c r="CB122" s="152"/>
      <c r="CC122" s="152"/>
      <c r="CD122" s="152"/>
      <c r="CE122" s="152"/>
      <c r="CF122" s="152"/>
      <c r="CG122" s="121"/>
      <c r="CH122" s="196"/>
      <c r="CI122" s="104"/>
      <c r="CJ122" s="196"/>
      <c r="CK122" s="196"/>
      <c r="CL122" s="196"/>
      <c r="CM122" s="105"/>
      <c r="CN122" s="196"/>
      <c r="CO122" s="152"/>
      <c r="CP122" s="152"/>
      <c r="CQ122" s="152"/>
      <c r="CR122" s="152"/>
      <c r="CS122" s="152"/>
      <c r="CT122" s="152"/>
      <c r="CU122" s="121"/>
      <c r="CV122" s="196"/>
      <c r="CW122" s="104"/>
      <c r="CX122" s="196"/>
      <c r="CY122" s="196"/>
      <c r="CZ122" s="196"/>
      <c r="DA122" s="105"/>
      <c r="DB122" s="196"/>
      <c r="DC122" s="138"/>
      <c r="DD122" s="138"/>
      <c r="DE122" s="138"/>
      <c r="DF122" s="138"/>
      <c r="DG122" s="138"/>
      <c r="DH122" s="138"/>
      <c r="DI122" s="138"/>
      <c r="DJ122" s="196"/>
      <c r="DK122" s="196"/>
      <c r="DL122" s="196"/>
      <c r="DM122" s="196"/>
      <c r="DN122" s="196"/>
      <c r="DO122" s="105"/>
      <c r="DP122" s="196"/>
    </row>
    <row r="123" spans="1:120" s="337" customFormat="1" ht="151.5" customHeight="1">
      <c r="A123" s="138"/>
      <c r="B123" s="88" t="str">
        <f>IFERROR(VLOOKUP($A123,Riesgos!$A$7:$H$107,2,FALSE),"")</f>
        <v/>
      </c>
      <c r="C123" s="181" t="str">
        <f>IFERROR(VLOOKUP($A123,Riesgos!$A$7:$H$107,7,FALSE),"")</f>
        <v/>
      </c>
      <c r="D123" s="181" t="str">
        <f>IFERROR(VLOOKUP($A123,Riesgos!$A$7:$H$107,8,FALSE),"")</f>
        <v/>
      </c>
      <c r="E123" s="53"/>
      <c r="F123" s="57"/>
      <c r="G123" s="153" t="str">
        <f>IF(F123&lt;=0,"",IF(F123&lt;='Listas y tablas'!$B$3,"Muy Baja",IF(F123&lt;='Listas y tablas'!$B$4,"Baja",IF(F123&lt;='Listas y tablas'!$B$5,"Media",IF(F123&lt;='Listas y tablas'!$B$6,"Alta","Muy Alta")))))</f>
        <v/>
      </c>
      <c r="H123" s="154" t="str">
        <f>IF(G123="","",IF(G123="Muy Baja",'Listas y tablas'!$C$3,IF(G123="Baja",'Listas y tablas'!$C$4,IF(G123="Media",'Listas y tablas'!$C$5,IF(G123="Alta",'Listas y tablas'!$C$6,IF(G123="Muy Alta",'Listas y tablas'!$C$7,))))))</f>
        <v/>
      </c>
      <c r="I123" s="422"/>
      <c r="J123" s="154">
        <f ca="1">IF(NOT(ISERROR(MATCH(I123,'Tabla Impacto'!$B$221:$B$223,0))),'Tabla Impacto'!$F$223&amp;"Por favor no seleccionar los criterios de impacto(Afectación Económica o presupuestal y Pérdida Reputacional)",I123)</f>
        <v>0</v>
      </c>
      <c r="K123" s="153"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4" t="str">
        <f ca="1">IF(K123="","",IF(K123="Leve",'Listas y tablas'!$F$3,IF(K123="Menor",'Listas y tablas'!$F$4,IF(K123="Moderado",'Listas y tablas'!$F$5,IF(K123="Mayor",'Listas y tablas'!$F$6,IF(K123="Catastrófico",'Listas y tablas'!$F$7,))))))</f>
        <v/>
      </c>
      <c r="M123" s="155" t="str">
        <f t="shared" ca="1" si="98"/>
        <v/>
      </c>
      <c r="N123" s="155" t="str">
        <f t="shared" si="99"/>
        <v>G</v>
      </c>
      <c r="O123" s="156">
        <f t="shared" si="100"/>
        <v>116</v>
      </c>
      <c r="P123" s="156" t="str">
        <f t="shared" si="101"/>
        <v>G116</v>
      </c>
      <c r="Q123" s="182"/>
      <c r="R123" s="156" t="str">
        <f t="shared" si="84"/>
        <v/>
      </c>
      <c r="S123" s="394"/>
      <c r="T123" s="394"/>
      <c r="U123" s="158" t="str">
        <f t="shared" si="85"/>
        <v/>
      </c>
      <c r="V123" s="402"/>
      <c r="W123" s="402"/>
      <c r="X123" s="402"/>
      <c r="Y123" s="159" t="str">
        <f t="shared" si="94"/>
        <v/>
      </c>
      <c r="Z123" s="160" t="str">
        <f>IFERROR(IF(Y123="","",IF(Y123&lt;='Listas y tablas'!$L$3,"Muy Baja",IF(Y123&lt;='Listas y tablas'!$L$4,"Baja",IF(Y123&lt;='Listas y tablas'!$L$5,"Media",IF(Y123&lt;='Listas y tablas'!$L$6,"Alta","Muy Alta"))))),"")</f>
        <v/>
      </c>
      <c r="AA123" s="158" t="str">
        <f t="shared" si="95"/>
        <v/>
      </c>
      <c r="AB123" s="160" t="str">
        <f>IFERROR(IF(AC123="","",IF(AC123&lt;='Listas y tablas'!$O$3,"Leve",IF(AC123&lt;='Listas y tablas'!$O$4,"Menor",IF(AC123&lt;='Listas y tablas'!$O$5,"Moderado",IF(AC123&lt;='Listas y tablas'!$O$6,"Mayor","Catastrófico"))))),"")</f>
        <v/>
      </c>
      <c r="AC123" s="158" t="str">
        <f t="shared" si="96"/>
        <v/>
      </c>
      <c r="AD123" s="161" t="str">
        <f t="shared" si="97"/>
        <v/>
      </c>
      <c r="AE123" s="388"/>
      <c r="AF123" s="116"/>
      <c r="AG123" s="116"/>
      <c r="AH123" s="116"/>
      <c r="AI123" s="116"/>
      <c r="AJ123" s="115"/>
      <c r="AK123" s="115"/>
      <c r="AL123" s="115"/>
      <c r="AM123" s="115"/>
      <c r="AN123" s="115"/>
      <c r="AO123" s="115"/>
      <c r="AP123" s="115"/>
      <c r="AQ123" s="115"/>
      <c r="AR123" s="115"/>
      <c r="AS123" s="115"/>
      <c r="AT123" s="346" t="str">
        <f t="shared" si="86"/>
        <v/>
      </c>
      <c r="AU123" s="346" t="str">
        <f t="shared" si="87"/>
        <v/>
      </c>
      <c r="AV123" s="346" t="str">
        <f t="shared" si="102"/>
        <v/>
      </c>
      <c r="AW123" s="115"/>
      <c r="AX123" s="115"/>
      <c r="AY123" s="115"/>
      <c r="AZ123" s="115"/>
      <c r="BA123" s="115"/>
      <c r="BB123" s="115"/>
      <c r="BC123" s="115"/>
      <c r="BD123" s="115"/>
      <c r="BE123" s="346" t="str">
        <f t="shared" si="88"/>
        <v/>
      </c>
      <c r="BF123" s="346" t="str">
        <f t="shared" si="89"/>
        <v/>
      </c>
      <c r="BG123" s="346" t="str">
        <f t="shared" si="103"/>
        <v/>
      </c>
      <c r="BH123" s="115"/>
      <c r="BI123" s="115"/>
      <c r="BJ123" s="115"/>
      <c r="BK123" s="115"/>
      <c r="BL123" s="115"/>
      <c r="BM123" s="115"/>
      <c r="BN123" s="115"/>
      <c r="BO123" s="115"/>
      <c r="BP123" s="346" t="str">
        <f t="shared" si="90"/>
        <v/>
      </c>
      <c r="BQ123" s="346" t="str">
        <f t="shared" si="91"/>
        <v/>
      </c>
      <c r="BR123" s="346" t="str">
        <f t="shared" si="104"/>
        <v/>
      </c>
      <c r="BS123" s="345" t="str">
        <f t="shared" si="92"/>
        <v/>
      </c>
      <c r="BT123" s="345" t="str">
        <f t="shared" si="93"/>
        <v/>
      </c>
      <c r="BU123" s="130"/>
      <c r="BV123" s="53"/>
      <c r="BW123" s="53"/>
      <c r="BX123" s="53"/>
      <c r="BY123" s="53"/>
      <c r="BZ123" s="53"/>
      <c r="CA123" s="152"/>
      <c r="CB123" s="152"/>
      <c r="CC123" s="152"/>
      <c r="CD123" s="152"/>
      <c r="CE123" s="152"/>
      <c r="CF123" s="152"/>
      <c r="CG123" s="121"/>
      <c r="CH123" s="196"/>
      <c r="CI123" s="104"/>
      <c r="CJ123" s="196"/>
      <c r="CK123" s="196"/>
      <c r="CL123" s="196"/>
      <c r="CM123" s="105"/>
      <c r="CN123" s="196"/>
      <c r="CO123" s="152"/>
      <c r="CP123" s="152"/>
      <c r="CQ123" s="152"/>
      <c r="CR123" s="152"/>
      <c r="CS123" s="152"/>
      <c r="CT123" s="152"/>
      <c r="CU123" s="121"/>
      <c r="CV123" s="196"/>
      <c r="CW123" s="104"/>
      <c r="CX123" s="196"/>
      <c r="CY123" s="196"/>
      <c r="CZ123" s="196"/>
      <c r="DA123" s="105"/>
      <c r="DB123" s="196"/>
      <c r="DC123" s="138"/>
      <c r="DD123" s="138"/>
      <c r="DE123" s="138"/>
      <c r="DF123" s="138"/>
      <c r="DG123" s="138"/>
      <c r="DH123" s="138"/>
      <c r="DI123" s="138"/>
      <c r="DJ123" s="196"/>
      <c r="DK123" s="196"/>
      <c r="DL123" s="196"/>
      <c r="DM123" s="196"/>
      <c r="DN123" s="196"/>
      <c r="DO123" s="105"/>
      <c r="DP123" s="196"/>
    </row>
    <row r="124" spans="1:120" s="337" customFormat="1" ht="151.5" customHeight="1">
      <c r="A124" s="138"/>
      <c r="B124" s="88" t="str">
        <f>IFERROR(VLOOKUP($A124,Riesgos!$A$7:$H$107,2,FALSE),"")</f>
        <v/>
      </c>
      <c r="C124" s="181" t="str">
        <f>IFERROR(VLOOKUP($A124,Riesgos!$A$7:$H$107,7,FALSE),"")</f>
        <v/>
      </c>
      <c r="D124" s="181" t="str">
        <f>IFERROR(VLOOKUP($A124,Riesgos!$A$7:$H$107,8,FALSE),"")</f>
        <v/>
      </c>
      <c r="E124" s="53"/>
      <c r="F124" s="57"/>
      <c r="G124" s="153" t="str">
        <f>IF(F124&lt;=0,"",IF(F124&lt;='Listas y tablas'!$B$3,"Muy Baja",IF(F124&lt;='Listas y tablas'!$B$4,"Baja",IF(F124&lt;='Listas y tablas'!$B$5,"Media",IF(F124&lt;='Listas y tablas'!$B$6,"Alta","Muy Alta")))))</f>
        <v/>
      </c>
      <c r="H124" s="154" t="str">
        <f>IF(G124="","",IF(G124="Muy Baja",'Listas y tablas'!$C$3,IF(G124="Baja",'Listas y tablas'!$C$4,IF(G124="Media",'Listas y tablas'!$C$5,IF(G124="Alta",'Listas y tablas'!$C$6,IF(G124="Muy Alta",'Listas y tablas'!$C$7,))))))</f>
        <v/>
      </c>
      <c r="I124" s="422"/>
      <c r="J124" s="154">
        <f ca="1">IF(NOT(ISERROR(MATCH(I124,'Tabla Impacto'!$B$221:$B$223,0))),'Tabla Impacto'!$F$223&amp;"Por favor no seleccionar los criterios de impacto(Afectación Económica o presupuestal y Pérdida Reputacional)",I124)</f>
        <v>0</v>
      </c>
      <c r="K124" s="153"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4" t="str">
        <f ca="1">IF(K124="","",IF(K124="Leve",'Listas y tablas'!$F$3,IF(K124="Menor",'Listas y tablas'!$F$4,IF(K124="Moderado",'Listas y tablas'!$F$5,IF(K124="Mayor",'Listas y tablas'!$F$6,IF(K124="Catastrófico",'Listas y tablas'!$F$7,))))))</f>
        <v/>
      </c>
      <c r="M124" s="155" t="str">
        <f t="shared" ca="1" si="98"/>
        <v/>
      </c>
      <c r="N124" s="155" t="str">
        <f t="shared" si="99"/>
        <v>G</v>
      </c>
      <c r="O124" s="156">
        <f t="shared" si="100"/>
        <v>117</v>
      </c>
      <c r="P124" s="156" t="str">
        <f t="shared" si="101"/>
        <v>G117</v>
      </c>
      <c r="Q124" s="182"/>
      <c r="R124" s="156" t="str">
        <f t="shared" si="84"/>
        <v/>
      </c>
      <c r="S124" s="394"/>
      <c r="T124" s="394"/>
      <c r="U124" s="158" t="str">
        <f t="shared" si="85"/>
        <v/>
      </c>
      <c r="V124" s="402"/>
      <c r="W124" s="402"/>
      <c r="X124" s="402"/>
      <c r="Y124" s="159" t="str">
        <f t="shared" si="94"/>
        <v/>
      </c>
      <c r="Z124" s="160" t="str">
        <f>IFERROR(IF(Y124="","",IF(Y124&lt;='Listas y tablas'!$L$3,"Muy Baja",IF(Y124&lt;='Listas y tablas'!$L$4,"Baja",IF(Y124&lt;='Listas y tablas'!$L$5,"Media",IF(Y124&lt;='Listas y tablas'!$L$6,"Alta","Muy Alta"))))),"")</f>
        <v/>
      </c>
      <c r="AA124" s="158" t="str">
        <f t="shared" si="95"/>
        <v/>
      </c>
      <c r="AB124" s="160" t="str">
        <f>IFERROR(IF(AC124="","",IF(AC124&lt;='Listas y tablas'!$O$3,"Leve",IF(AC124&lt;='Listas y tablas'!$O$4,"Menor",IF(AC124&lt;='Listas y tablas'!$O$5,"Moderado",IF(AC124&lt;='Listas y tablas'!$O$6,"Mayor","Catastrófico"))))),"")</f>
        <v/>
      </c>
      <c r="AC124" s="158" t="str">
        <f t="shared" si="96"/>
        <v/>
      </c>
      <c r="AD124" s="161" t="str">
        <f t="shared" si="97"/>
        <v/>
      </c>
      <c r="AE124" s="388"/>
      <c r="AF124" s="116"/>
      <c r="AG124" s="116"/>
      <c r="AH124" s="116"/>
      <c r="AI124" s="116"/>
      <c r="AJ124" s="115"/>
      <c r="AK124" s="115"/>
      <c r="AL124" s="115"/>
      <c r="AM124" s="115"/>
      <c r="AN124" s="115"/>
      <c r="AO124" s="115"/>
      <c r="AP124" s="115"/>
      <c r="AQ124" s="115"/>
      <c r="AR124" s="115"/>
      <c r="AS124" s="115"/>
      <c r="AT124" s="346" t="str">
        <f t="shared" si="86"/>
        <v/>
      </c>
      <c r="AU124" s="346" t="str">
        <f t="shared" si="87"/>
        <v/>
      </c>
      <c r="AV124" s="346" t="str">
        <f t="shared" si="102"/>
        <v/>
      </c>
      <c r="AW124" s="115"/>
      <c r="AX124" s="115"/>
      <c r="AY124" s="115"/>
      <c r="AZ124" s="115"/>
      <c r="BA124" s="115"/>
      <c r="BB124" s="115"/>
      <c r="BC124" s="115"/>
      <c r="BD124" s="115"/>
      <c r="BE124" s="346" t="str">
        <f t="shared" si="88"/>
        <v/>
      </c>
      <c r="BF124" s="346" t="str">
        <f t="shared" si="89"/>
        <v/>
      </c>
      <c r="BG124" s="346" t="str">
        <f t="shared" si="103"/>
        <v/>
      </c>
      <c r="BH124" s="115"/>
      <c r="BI124" s="115"/>
      <c r="BJ124" s="115"/>
      <c r="BK124" s="115"/>
      <c r="BL124" s="115"/>
      <c r="BM124" s="115"/>
      <c r="BN124" s="115"/>
      <c r="BO124" s="115"/>
      <c r="BP124" s="346" t="str">
        <f t="shared" si="90"/>
        <v/>
      </c>
      <c r="BQ124" s="346" t="str">
        <f t="shared" si="91"/>
        <v/>
      </c>
      <c r="BR124" s="346" t="str">
        <f t="shared" si="104"/>
        <v/>
      </c>
      <c r="BS124" s="345" t="str">
        <f t="shared" si="92"/>
        <v/>
      </c>
      <c r="BT124" s="345" t="str">
        <f t="shared" si="93"/>
        <v/>
      </c>
      <c r="BU124" s="130"/>
      <c r="BV124" s="53"/>
      <c r="BW124" s="53"/>
      <c r="BX124" s="53"/>
      <c r="BY124" s="53"/>
      <c r="BZ124" s="53"/>
      <c r="CA124" s="152"/>
      <c r="CB124" s="152"/>
      <c r="CC124" s="152"/>
      <c r="CD124" s="152"/>
      <c r="CE124" s="152"/>
      <c r="CF124" s="152"/>
      <c r="CG124" s="121"/>
      <c r="CH124" s="196"/>
      <c r="CI124" s="104"/>
      <c r="CJ124" s="196"/>
      <c r="CK124" s="196"/>
      <c r="CL124" s="196"/>
      <c r="CM124" s="105"/>
      <c r="CN124" s="196"/>
      <c r="CO124" s="152"/>
      <c r="CP124" s="152"/>
      <c r="CQ124" s="152"/>
      <c r="CR124" s="152"/>
      <c r="CS124" s="152"/>
      <c r="CT124" s="152"/>
      <c r="CU124" s="121"/>
      <c r="CV124" s="196"/>
      <c r="CW124" s="104"/>
      <c r="CX124" s="196"/>
      <c r="CY124" s="196"/>
      <c r="CZ124" s="196"/>
      <c r="DA124" s="105"/>
      <c r="DB124" s="196"/>
      <c r="DC124" s="138"/>
      <c r="DD124" s="138"/>
      <c r="DE124" s="138"/>
      <c r="DF124" s="138"/>
      <c r="DG124" s="138"/>
      <c r="DH124" s="138"/>
      <c r="DI124" s="138"/>
      <c r="DJ124" s="196"/>
      <c r="DK124" s="196"/>
      <c r="DL124" s="196"/>
      <c r="DM124" s="196"/>
      <c r="DN124" s="196"/>
      <c r="DO124" s="105"/>
      <c r="DP124" s="196"/>
    </row>
    <row r="125" spans="1:120" s="337" customFormat="1" ht="151.5" customHeight="1">
      <c r="A125" s="138"/>
      <c r="B125" s="88" t="str">
        <f>IFERROR(VLOOKUP($A125,Riesgos!$A$7:$H$107,2,FALSE),"")</f>
        <v/>
      </c>
      <c r="C125" s="181" t="str">
        <f>IFERROR(VLOOKUP($A125,Riesgos!$A$7:$H$107,7,FALSE),"")</f>
        <v/>
      </c>
      <c r="D125" s="181" t="str">
        <f>IFERROR(VLOOKUP($A125,Riesgos!$A$7:$H$107,8,FALSE),"")</f>
        <v/>
      </c>
      <c r="E125" s="53"/>
      <c r="F125" s="57"/>
      <c r="G125" s="153" t="str">
        <f>IF(F125&lt;=0,"",IF(F125&lt;='Listas y tablas'!$B$3,"Muy Baja",IF(F125&lt;='Listas y tablas'!$B$4,"Baja",IF(F125&lt;='Listas y tablas'!$B$5,"Media",IF(F125&lt;='Listas y tablas'!$B$6,"Alta","Muy Alta")))))</f>
        <v/>
      </c>
      <c r="H125" s="154" t="str">
        <f>IF(G125="","",IF(G125="Muy Baja",'Listas y tablas'!$C$3,IF(G125="Baja",'Listas y tablas'!$C$4,IF(G125="Media",'Listas y tablas'!$C$5,IF(G125="Alta",'Listas y tablas'!$C$6,IF(G125="Muy Alta",'Listas y tablas'!$C$7,))))))</f>
        <v/>
      </c>
      <c r="I125" s="422"/>
      <c r="J125" s="154">
        <f ca="1">IF(NOT(ISERROR(MATCH(I125,'Tabla Impacto'!$B$221:$B$223,0))),'Tabla Impacto'!$F$223&amp;"Por favor no seleccionar los criterios de impacto(Afectación Económica o presupuestal y Pérdida Reputacional)",I125)</f>
        <v>0</v>
      </c>
      <c r="K125" s="153"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4" t="str">
        <f ca="1">IF(K125="","",IF(K125="Leve",'Listas y tablas'!$F$3,IF(K125="Menor",'Listas y tablas'!$F$4,IF(K125="Moderado",'Listas y tablas'!$F$5,IF(K125="Mayor",'Listas y tablas'!$F$6,IF(K125="Catastrófico",'Listas y tablas'!$F$7,))))))</f>
        <v/>
      </c>
      <c r="M125" s="155" t="str">
        <f t="shared" ca="1" si="98"/>
        <v/>
      </c>
      <c r="N125" s="155" t="str">
        <f t="shared" si="99"/>
        <v>G</v>
      </c>
      <c r="O125" s="156">
        <f t="shared" si="100"/>
        <v>118</v>
      </c>
      <c r="P125" s="156" t="str">
        <f t="shared" si="101"/>
        <v>G118</v>
      </c>
      <c r="Q125" s="182"/>
      <c r="R125" s="156" t="str">
        <f t="shared" si="84"/>
        <v/>
      </c>
      <c r="S125" s="394"/>
      <c r="T125" s="394"/>
      <c r="U125" s="158" t="str">
        <f t="shared" si="85"/>
        <v/>
      </c>
      <c r="V125" s="402"/>
      <c r="W125" s="402"/>
      <c r="X125" s="402"/>
      <c r="Y125" s="159" t="str">
        <f t="shared" si="94"/>
        <v/>
      </c>
      <c r="Z125" s="160" t="str">
        <f>IFERROR(IF(Y125="","",IF(Y125&lt;='Listas y tablas'!$L$3,"Muy Baja",IF(Y125&lt;='Listas y tablas'!$L$4,"Baja",IF(Y125&lt;='Listas y tablas'!$L$5,"Media",IF(Y125&lt;='Listas y tablas'!$L$6,"Alta","Muy Alta"))))),"")</f>
        <v/>
      </c>
      <c r="AA125" s="158" t="str">
        <f t="shared" si="95"/>
        <v/>
      </c>
      <c r="AB125" s="160" t="str">
        <f>IFERROR(IF(AC125="","",IF(AC125&lt;='Listas y tablas'!$O$3,"Leve",IF(AC125&lt;='Listas y tablas'!$O$4,"Menor",IF(AC125&lt;='Listas y tablas'!$O$5,"Moderado",IF(AC125&lt;='Listas y tablas'!$O$6,"Mayor","Catastrófico"))))),"")</f>
        <v/>
      </c>
      <c r="AC125" s="158" t="str">
        <f t="shared" si="96"/>
        <v/>
      </c>
      <c r="AD125" s="161" t="str">
        <f t="shared" si="97"/>
        <v/>
      </c>
      <c r="AE125" s="388"/>
      <c r="AF125" s="116"/>
      <c r="AG125" s="116"/>
      <c r="AH125" s="116"/>
      <c r="AI125" s="116"/>
      <c r="AJ125" s="115"/>
      <c r="AK125" s="115"/>
      <c r="AL125" s="115"/>
      <c r="AM125" s="115"/>
      <c r="AN125" s="115"/>
      <c r="AO125" s="115"/>
      <c r="AP125" s="115"/>
      <c r="AQ125" s="115"/>
      <c r="AR125" s="115"/>
      <c r="AS125" s="115"/>
      <c r="AT125" s="346" t="str">
        <f t="shared" si="86"/>
        <v/>
      </c>
      <c r="AU125" s="346" t="str">
        <f t="shared" si="87"/>
        <v/>
      </c>
      <c r="AV125" s="346" t="str">
        <f t="shared" si="102"/>
        <v/>
      </c>
      <c r="AW125" s="115"/>
      <c r="AX125" s="115"/>
      <c r="AY125" s="115"/>
      <c r="AZ125" s="115"/>
      <c r="BA125" s="115"/>
      <c r="BB125" s="115"/>
      <c r="BC125" s="115"/>
      <c r="BD125" s="115"/>
      <c r="BE125" s="346" t="str">
        <f t="shared" si="88"/>
        <v/>
      </c>
      <c r="BF125" s="346" t="str">
        <f t="shared" si="89"/>
        <v/>
      </c>
      <c r="BG125" s="346" t="str">
        <f t="shared" si="103"/>
        <v/>
      </c>
      <c r="BH125" s="115"/>
      <c r="BI125" s="115"/>
      <c r="BJ125" s="115"/>
      <c r="BK125" s="115"/>
      <c r="BL125" s="115"/>
      <c r="BM125" s="115"/>
      <c r="BN125" s="115"/>
      <c r="BO125" s="115"/>
      <c r="BP125" s="346" t="str">
        <f t="shared" si="90"/>
        <v/>
      </c>
      <c r="BQ125" s="346" t="str">
        <f t="shared" si="91"/>
        <v/>
      </c>
      <c r="BR125" s="346" t="str">
        <f t="shared" si="104"/>
        <v/>
      </c>
      <c r="BS125" s="345" t="str">
        <f t="shared" si="92"/>
        <v/>
      </c>
      <c r="BT125" s="345" t="str">
        <f t="shared" si="93"/>
        <v/>
      </c>
      <c r="BU125" s="130"/>
      <c r="BV125" s="53"/>
      <c r="BW125" s="53"/>
      <c r="BX125" s="53"/>
      <c r="BY125" s="53"/>
      <c r="BZ125" s="53"/>
      <c r="CA125" s="152"/>
      <c r="CB125" s="152"/>
      <c r="CC125" s="152"/>
      <c r="CD125" s="152"/>
      <c r="CE125" s="152"/>
      <c r="CF125" s="152"/>
      <c r="CG125" s="121"/>
      <c r="CH125" s="196"/>
      <c r="CI125" s="104"/>
      <c r="CJ125" s="196"/>
      <c r="CK125" s="196"/>
      <c r="CL125" s="196"/>
      <c r="CM125" s="105"/>
      <c r="CN125" s="196"/>
      <c r="CO125" s="152"/>
      <c r="CP125" s="152"/>
      <c r="CQ125" s="152"/>
      <c r="CR125" s="152"/>
      <c r="CS125" s="152"/>
      <c r="CT125" s="152"/>
      <c r="CU125" s="121"/>
      <c r="CV125" s="196"/>
      <c r="CW125" s="104"/>
      <c r="CX125" s="196"/>
      <c r="CY125" s="196"/>
      <c r="CZ125" s="196"/>
      <c r="DA125" s="105"/>
      <c r="DB125" s="196"/>
      <c r="DC125" s="138"/>
      <c r="DD125" s="138"/>
      <c r="DE125" s="138"/>
      <c r="DF125" s="138"/>
      <c r="DG125" s="138"/>
      <c r="DH125" s="138"/>
      <c r="DI125" s="138"/>
      <c r="DJ125" s="196"/>
      <c r="DK125" s="196"/>
      <c r="DL125" s="196"/>
      <c r="DM125" s="196"/>
      <c r="DN125" s="196"/>
      <c r="DO125" s="105"/>
      <c r="DP125" s="196"/>
    </row>
    <row r="126" spans="1:120" s="337" customFormat="1" ht="151.5" customHeight="1">
      <c r="A126" s="138"/>
      <c r="B126" s="88" t="str">
        <f>IFERROR(VLOOKUP($A126,Riesgos!$A$7:$H$107,2,FALSE),"")</f>
        <v/>
      </c>
      <c r="C126" s="181" t="str">
        <f>IFERROR(VLOOKUP($A126,Riesgos!$A$7:$H$107,7,FALSE),"")</f>
        <v/>
      </c>
      <c r="D126" s="181" t="str">
        <f>IFERROR(VLOOKUP($A126,Riesgos!$A$7:$H$107,8,FALSE),"")</f>
        <v/>
      </c>
      <c r="E126" s="53"/>
      <c r="F126" s="57"/>
      <c r="G126" s="153" t="str">
        <f>IF(F126&lt;=0,"",IF(F126&lt;='Listas y tablas'!$B$3,"Muy Baja",IF(F126&lt;='Listas y tablas'!$B$4,"Baja",IF(F126&lt;='Listas y tablas'!$B$5,"Media",IF(F126&lt;='Listas y tablas'!$B$6,"Alta","Muy Alta")))))</f>
        <v/>
      </c>
      <c r="H126" s="154" t="str">
        <f>IF(G126="","",IF(G126="Muy Baja",'Listas y tablas'!$C$3,IF(G126="Baja",'Listas y tablas'!$C$4,IF(G126="Media",'Listas y tablas'!$C$5,IF(G126="Alta",'Listas y tablas'!$C$6,IF(G126="Muy Alta",'Listas y tablas'!$C$7,))))))</f>
        <v/>
      </c>
      <c r="I126" s="422"/>
      <c r="J126" s="154">
        <f ca="1">IF(NOT(ISERROR(MATCH(I126,'Tabla Impacto'!$B$221:$B$223,0))),'Tabla Impacto'!$F$223&amp;"Por favor no seleccionar los criterios de impacto(Afectación Económica o presupuestal y Pérdida Reputacional)",I126)</f>
        <v>0</v>
      </c>
      <c r="K126" s="153"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4" t="str">
        <f ca="1">IF(K126="","",IF(K126="Leve",'Listas y tablas'!$F$3,IF(K126="Menor",'Listas y tablas'!$F$4,IF(K126="Moderado",'Listas y tablas'!$F$5,IF(K126="Mayor",'Listas y tablas'!$F$6,IF(K126="Catastrófico",'Listas y tablas'!$F$7,))))))</f>
        <v/>
      </c>
      <c r="M126" s="155" t="str">
        <f t="shared" ca="1" si="98"/>
        <v/>
      </c>
      <c r="N126" s="155" t="str">
        <f t="shared" si="99"/>
        <v>G</v>
      </c>
      <c r="O126" s="156">
        <f t="shared" si="100"/>
        <v>119</v>
      </c>
      <c r="P126" s="156" t="str">
        <f t="shared" si="101"/>
        <v>G119</v>
      </c>
      <c r="Q126" s="182"/>
      <c r="R126" s="156" t="str">
        <f t="shared" si="84"/>
        <v/>
      </c>
      <c r="S126" s="394"/>
      <c r="T126" s="394"/>
      <c r="U126" s="158" t="str">
        <f t="shared" si="85"/>
        <v/>
      </c>
      <c r="V126" s="402"/>
      <c r="W126" s="402"/>
      <c r="X126" s="402"/>
      <c r="Y126" s="159" t="str">
        <f t="shared" si="94"/>
        <v/>
      </c>
      <c r="Z126" s="160" t="str">
        <f>IFERROR(IF(Y126="","",IF(Y126&lt;='Listas y tablas'!$L$3,"Muy Baja",IF(Y126&lt;='Listas y tablas'!$L$4,"Baja",IF(Y126&lt;='Listas y tablas'!$L$5,"Media",IF(Y126&lt;='Listas y tablas'!$L$6,"Alta","Muy Alta"))))),"")</f>
        <v/>
      </c>
      <c r="AA126" s="158" t="str">
        <f t="shared" si="95"/>
        <v/>
      </c>
      <c r="AB126" s="160" t="str">
        <f>IFERROR(IF(AC126="","",IF(AC126&lt;='Listas y tablas'!$O$3,"Leve",IF(AC126&lt;='Listas y tablas'!$O$4,"Menor",IF(AC126&lt;='Listas y tablas'!$O$5,"Moderado",IF(AC126&lt;='Listas y tablas'!$O$6,"Mayor","Catastrófico"))))),"")</f>
        <v/>
      </c>
      <c r="AC126" s="158" t="str">
        <f t="shared" si="96"/>
        <v/>
      </c>
      <c r="AD126" s="161" t="str">
        <f t="shared" si="97"/>
        <v/>
      </c>
      <c r="AE126" s="388"/>
      <c r="AF126" s="116"/>
      <c r="AG126" s="116"/>
      <c r="AH126" s="116"/>
      <c r="AI126" s="116"/>
      <c r="AJ126" s="115"/>
      <c r="AK126" s="115"/>
      <c r="AL126" s="115"/>
      <c r="AM126" s="115"/>
      <c r="AN126" s="115"/>
      <c r="AO126" s="115"/>
      <c r="AP126" s="115"/>
      <c r="AQ126" s="115"/>
      <c r="AR126" s="115"/>
      <c r="AS126" s="115"/>
      <c r="AT126" s="346" t="str">
        <f t="shared" si="86"/>
        <v/>
      </c>
      <c r="AU126" s="346" t="str">
        <f t="shared" si="87"/>
        <v/>
      </c>
      <c r="AV126" s="346" t="str">
        <f t="shared" si="102"/>
        <v/>
      </c>
      <c r="AW126" s="115"/>
      <c r="AX126" s="115"/>
      <c r="AY126" s="115"/>
      <c r="AZ126" s="115"/>
      <c r="BA126" s="115"/>
      <c r="BB126" s="115"/>
      <c r="BC126" s="115"/>
      <c r="BD126" s="115"/>
      <c r="BE126" s="346" t="str">
        <f t="shared" si="88"/>
        <v/>
      </c>
      <c r="BF126" s="346" t="str">
        <f t="shared" si="89"/>
        <v/>
      </c>
      <c r="BG126" s="346" t="str">
        <f t="shared" si="103"/>
        <v/>
      </c>
      <c r="BH126" s="115"/>
      <c r="BI126" s="115"/>
      <c r="BJ126" s="115"/>
      <c r="BK126" s="115"/>
      <c r="BL126" s="115"/>
      <c r="BM126" s="115"/>
      <c r="BN126" s="115"/>
      <c r="BO126" s="115"/>
      <c r="BP126" s="346" t="str">
        <f t="shared" si="90"/>
        <v/>
      </c>
      <c r="BQ126" s="346" t="str">
        <f t="shared" si="91"/>
        <v/>
      </c>
      <c r="BR126" s="346" t="str">
        <f t="shared" si="104"/>
        <v/>
      </c>
      <c r="BS126" s="345" t="str">
        <f t="shared" si="92"/>
        <v/>
      </c>
      <c r="BT126" s="345" t="str">
        <f t="shared" si="93"/>
        <v/>
      </c>
      <c r="BU126" s="130"/>
      <c r="BV126" s="53"/>
      <c r="BW126" s="53"/>
      <c r="BX126" s="53"/>
      <c r="BY126" s="53"/>
      <c r="BZ126" s="53"/>
      <c r="CA126" s="152"/>
      <c r="CB126" s="152"/>
      <c r="CC126" s="152"/>
      <c r="CD126" s="152"/>
      <c r="CE126" s="152"/>
      <c r="CF126" s="152"/>
      <c r="CG126" s="121"/>
      <c r="CH126" s="196"/>
      <c r="CI126" s="104"/>
      <c r="CJ126" s="196"/>
      <c r="CK126" s="196"/>
      <c r="CL126" s="196"/>
      <c r="CM126" s="105"/>
      <c r="CN126" s="196"/>
      <c r="CO126" s="152"/>
      <c r="CP126" s="152"/>
      <c r="CQ126" s="152"/>
      <c r="CR126" s="152"/>
      <c r="CS126" s="152"/>
      <c r="CT126" s="152"/>
      <c r="CU126" s="121"/>
      <c r="CV126" s="196"/>
      <c r="CW126" s="104"/>
      <c r="CX126" s="196"/>
      <c r="CY126" s="196"/>
      <c r="CZ126" s="196"/>
      <c r="DA126" s="105"/>
      <c r="DB126" s="196"/>
      <c r="DC126" s="138"/>
      <c r="DD126" s="138"/>
      <c r="DE126" s="138"/>
      <c r="DF126" s="138"/>
      <c r="DG126" s="138"/>
      <c r="DH126" s="138"/>
      <c r="DI126" s="138"/>
      <c r="DJ126" s="196"/>
      <c r="DK126" s="196"/>
      <c r="DL126" s="196"/>
      <c r="DM126" s="196"/>
      <c r="DN126" s="196"/>
      <c r="DO126" s="105"/>
      <c r="DP126" s="196"/>
    </row>
    <row r="127" spans="1:120" s="337" customFormat="1" ht="151.5" customHeight="1">
      <c r="A127" s="138"/>
      <c r="B127" s="88" t="str">
        <f>IFERROR(VLOOKUP($A127,Riesgos!$A$7:$H$107,2,FALSE),"")</f>
        <v/>
      </c>
      <c r="C127" s="181" t="str">
        <f>IFERROR(VLOOKUP($A127,Riesgos!$A$7:$H$107,7,FALSE),"")</f>
        <v/>
      </c>
      <c r="D127" s="181" t="str">
        <f>IFERROR(VLOOKUP($A127,Riesgos!$A$7:$H$107,8,FALSE),"")</f>
        <v/>
      </c>
      <c r="E127" s="53"/>
      <c r="F127" s="57"/>
      <c r="G127" s="153" t="str">
        <f>IF(F127&lt;=0,"",IF(F127&lt;='Listas y tablas'!$B$3,"Muy Baja",IF(F127&lt;='Listas y tablas'!$B$4,"Baja",IF(F127&lt;='Listas y tablas'!$B$5,"Media",IF(F127&lt;='Listas y tablas'!$B$6,"Alta","Muy Alta")))))</f>
        <v/>
      </c>
      <c r="H127" s="154" t="str">
        <f>IF(G127="","",IF(G127="Muy Baja",'Listas y tablas'!$C$3,IF(G127="Baja",'Listas y tablas'!$C$4,IF(G127="Media",'Listas y tablas'!$C$5,IF(G127="Alta",'Listas y tablas'!$C$6,IF(G127="Muy Alta",'Listas y tablas'!$C$7,))))))</f>
        <v/>
      </c>
      <c r="I127" s="422"/>
      <c r="J127" s="154">
        <f ca="1">IF(NOT(ISERROR(MATCH(I127,'Tabla Impacto'!$B$221:$B$223,0))),'Tabla Impacto'!$F$223&amp;"Por favor no seleccionar los criterios de impacto(Afectación Económica o presupuestal y Pérdida Reputacional)",I127)</f>
        <v>0</v>
      </c>
      <c r="K127" s="153"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4" t="str">
        <f ca="1">IF(K127="","",IF(K127="Leve",'Listas y tablas'!$F$3,IF(K127="Menor",'Listas y tablas'!$F$4,IF(K127="Moderado",'Listas y tablas'!$F$5,IF(K127="Mayor",'Listas y tablas'!$F$6,IF(K127="Catastrófico",'Listas y tablas'!$F$7,))))))</f>
        <v/>
      </c>
      <c r="M127" s="155" t="str">
        <f t="shared" ca="1" si="98"/>
        <v/>
      </c>
      <c r="N127" s="155" t="str">
        <f t="shared" si="99"/>
        <v>G</v>
      </c>
      <c r="O127" s="156">
        <f t="shared" si="100"/>
        <v>120</v>
      </c>
      <c r="P127" s="156" t="str">
        <f t="shared" si="101"/>
        <v>G120</v>
      </c>
      <c r="Q127" s="182"/>
      <c r="R127" s="156" t="str">
        <f t="shared" si="84"/>
        <v/>
      </c>
      <c r="S127" s="394"/>
      <c r="T127" s="394"/>
      <c r="U127" s="158" t="str">
        <f t="shared" si="85"/>
        <v/>
      </c>
      <c r="V127" s="402"/>
      <c r="W127" s="402"/>
      <c r="X127" s="402"/>
      <c r="Y127" s="159" t="str">
        <f t="shared" si="94"/>
        <v/>
      </c>
      <c r="Z127" s="160" t="str">
        <f>IFERROR(IF(Y127="","",IF(Y127&lt;='Listas y tablas'!$L$3,"Muy Baja",IF(Y127&lt;='Listas y tablas'!$L$4,"Baja",IF(Y127&lt;='Listas y tablas'!$L$5,"Media",IF(Y127&lt;='Listas y tablas'!$L$6,"Alta","Muy Alta"))))),"")</f>
        <v/>
      </c>
      <c r="AA127" s="158" t="str">
        <f t="shared" si="95"/>
        <v/>
      </c>
      <c r="AB127" s="160" t="str">
        <f>IFERROR(IF(AC127="","",IF(AC127&lt;='Listas y tablas'!$O$3,"Leve",IF(AC127&lt;='Listas y tablas'!$O$4,"Menor",IF(AC127&lt;='Listas y tablas'!$O$5,"Moderado",IF(AC127&lt;='Listas y tablas'!$O$6,"Mayor","Catastrófico"))))),"")</f>
        <v/>
      </c>
      <c r="AC127" s="158" t="str">
        <f t="shared" si="96"/>
        <v/>
      </c>
      <c r="AD127" s="161" t="str">
        <f t="shared" si="97"/>
        <v/>
      </c>
      <c r="AE127" s="388"/>
      <c r="AF127" s="116"/>
      <c r="AG127" s="116"/>
      <c r="AH127" s="116"/>
      <c r="AI127" s="116"/>
      <c r="AJ127" s="115"/>
      <c r="AK127" s="115"/>
      <c r="AL127" s="115"/>
      <c r="AM127" s="115"/>
      <c r="AN127" s="115"/>
      <c r="AO127" s="115"/>
      <c r="AP127" s="115"/>
      <c r="AQ127" s="115"/>
      <c r="AR127" s="115"/>
      <c r="AS127" s="115"/>
      <c r="AT127" s="346" t="str">
        <f t="shared" si="86"/>
        <v/>
      </c>
      <c r="AU127" s="346" t="str">
        <f t="shared" si="87"/>
        <v/>
      </c>
      <c r="AV127" s="346" t="str">
        <f t="shared" si="102"/>
        <v/>
      </c>
      <c r="AW127" s="115"/>
      <c r="AX127" s="115"/>
      <c r="AY127" s="115"/>
      <c r="AZ127" s="115"/>
      <c r="BA127" s="115"/>
      <c r="BB127" s="115"/>
      <c r="BC127" s="115"/>
      <c r="BD127" s="115"/>
      <c r="BE127" s="346" t="str">
        <f t="shared" si="88"/>
        <v/>
      </c>
      <c r="BF127" s="346" t="str">
        <f t="shared" si="89"/>
        <v/>
      </c>
      <c r="BG127" s="346" t="str">
        <f t="shared" si="103"/>
        <v/>
      </c>
      <c r="BH127" s="115"/>
      <c r="BI127" s="115"/>
      <c r="BJ127" s="115"/>
      <c r="BK127" s="115"/>
      <c r="BL127" s="115"/>
      <c r="BM127" s="115"/>
      <c r="BN127" s="115"/>
      <c r="BO127" s="115"/>
      <c r="BP127" s="346" t="str">
        <f t="shared" si="90"/>
        <v/>
      </c>
      <c r="BQ127" s="346" t="str">
        <f t="shared" si="91"/>
        <v/>
      </c>
      <c r="BR127" s="346" t="str">
        <f t="shared" si="104"/>
        <v/>
      </c>
      <c r="BS127" s="345" t="str">
        <f t="shared" si="92"/>
        <v/>
      </c>
      <c r="BT127" s="345" t="str">
        <f t="shared" si="93"/>
        <v/>
      </c>
      <c r="BU127" s="130"/>
      <c r="BV127" s="53"/>
      <c r="BW127" s="53"/>
      <c r="BX127" s="53"/>
      <c r="BY127" s="53"/>
      <c r="BZ127" s="53"/>
      <c r="CA127" s="152"/>
      <c r="CB127" s="152"/>
      <c r="CC127" s="152"/>
      <c r="CD127" s="152"/>
      <c r="CE127" s="152"/>
      <c r="CF127" s="152"/>
      <c r="CG127" s="121"/>
      <c r="CH127" s="196"/>
      <c r="CI127" s="104"/>
      <c r="CJ127" s="196"/>
      <c r="CK127" s="196"/>
      <c r="CL127" s="196"/>
      <c r="CM127" s="105"/>
      <c r="CN127" s="196"/>
      <c r="CO127" s="152"/>
      <c r="CP127" s="152"/>
      <c r="CQ127" s="152"/>
      <c r="CR127" s="152"/>
      <c r="CS127" s="152"/>
      <c r="CT127" s="152"/>
      <c r="CU127" s="121"/>
      <c r="CV127" s="196"/>
      <c r="CW127" s="104"/>
      <c r="CX127" s="196"/>
      <c r="CY127" s="196"/>
      <c r="CZ127" s="196"/>
      <c r="DA127" s="105"/>
      <c r="DB127" s="196"/>
      <c r="DC127" s="138"/>
      <c r="DD127" s="138"/>
      <c r="DE127" s="138"/>
      <c r="DF127" s="138"/>
      <c r="DG127" s="138"/>
      <c r="DH127" s="138"/>
      <c r="DI127" s="138"/>
      <c r="DJ127" s="196"/>
      <c r="DK127" s="196"/>
      <c r="DL127" s="196"/>
      <c r="DM127" s="196"/>
      <c r="DN127" s="196"/>
      <c r="DO127" s="105"/>
      <c r="DP127" s="196"/>
    </row>
    <row r="128" spans="1:120" s="337" customFormat="1" ht="151.5" customHeight="1">
      <c r="A128" s="138"/>
      <c r="B128" s="88" t="str">
        <f>IFERROR(VLOOKUP($A128,Riesgos!$A$7:$H$107,2,FALSE),"")</f>
        <v/>
      </c>
      <c r="C128" s="181" t="str">
        <f>IFERROR(VLOOKUP($A128,Riesgos!$A$7:$H$107,7,FALSE),"")</f>
        <v/>
      </c>
      <c r="D128" s="181" t="str">
        <f>IFERROR(VLOOKUP($A128,Riesgos!$A$7:$H$107,8,FALSE),"")</f>
        <v/>
      </c>
      <c r="E128" s="53"/>
      <c r="F128" s="57"/>
      <c r="G128" s="153" t="str">
        <f>IF(F128&lt;=0,"",IF(F128&lt;='Listas y tablas'!$B$3,"Muy Baja",IF(F128&lt;='Listas y tablas'!$B$4,"Baja",IF(F128&lt;='Listas y tablas'!$B$5,"Media",IF(F128&lt;='Listas y tablas'!$B$6,"Alta","Muy Alta")))))</f>
        <v/>
      </c>
      <c r="H128" s="154" t="str">
        <f>IF(G128="","",IF(G128="Muy Baja",'Listas y tablas'!$C$3,IF(G128="Baja",'Listas y tablas'!$C$4,IF(G128="Media",'Listas y tablas'!$C$5,IF(G128="Alta",'Listas y tablas'!$C$6,IF(G128="Muy Alta",'Listas y tablas'!$C$7,))))))</f>
        <v/>
      </c>
      <c r="I128" s="422"/>
      <c r="J128" s="154">
        <f ca="1">IF(NOT(ISERROR(MATCH(I128,'Tabla Impacto'!$B$221:$B$223,0))),'Tabla Impacto'!$F$223&amp;"Por favor no seleccionar los criterios de impacto(Afectación Económica o presupuestal y Pérdida Reputacional)",I128)</f>
        <v>0</v>
      </c>
      <c r="K128" s="153"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4" t="str">
        <f ca="1">IF(K128="","",IF(K128="Leve",'Listas y tablas'!$F$3,IF(K128="Menor",'Listas y tablas'!$F$4,IF(K128="Moderado",'Listas y tablas'!$F$5,IF(K128="Mayor",'Listas y tablas'!$F$6,IF(K128="Catastrófico",'Listas y tablas'!$F$7,))))))</f>
        <v/>
      </c>
      <c r="M128" s="155" t="str">
        <f t="shared" ca="1" si="98"/>
        <v/>
      </c>
      <c r="N128" s="155" t="str">
        <f t="shared" si="99"/>
        <v>G</v>
      </c>
      <c r="O128" s="156">
        <f t="shared" si="100"/>
        <v>121</v>
      </c>
      <c r="P128" s="156" t="str">
        <f t="shared" si="101"/>
        <v>G121</v>
      </c>
      <c r="Q128" s="182"/>
      <c r="R128" s="156" t="str">
        <f t="shared" si="84"/>
        <v/>
      </c>
      <c r="S128" s="394"/>
      <c r="T128" s="394"/>
      <c r="U128" s="158" t="str">
        <f t="shared" si="85"/>
        <v/>
      </c>
      <c r="V128" s="402"/>
      <c r="W128" s="402"/>
      <c r="X128" s="402"/>
      <c r="Y128" s="159" t="str">
        <f t="shared" si="94"/>
        <v/>
      </c>
      <c r="Z128" s="160" t="str">
        <f>IFERROR(IF(Y128="","",IF(Y128&lt;='Listas y tablas'!$L$3,"Muy Baja",IF(Y128&lt;='Listas y tablas'!$L$4,"Baja",IF(Y128&lt;='Listas y tablas'!$L$5,"Media",IF(Y128&lt;='Listas y tablas'!$L$6,"Alta","Muy Alta"))))),"")</f>
        <v/>
      </c>
      <c r="AA128" s="158" t="str">
        <f t="shared" si="95"/>
        <v/>
      </c>
      <c r="AB128" s="160" t="str">
        <f>IFERROR(IF(AC128="","",IF(AC128&lt;='Listas y tablas'!$O$3,"Leve",IF(AC128&lt;='Listas y tablas'!$O$4,"Menor",IF(AC128&lt;='Listas y tablas'!$O$5,"Moderado",IF(AC128&lt;='Listas y tablas'!$O$6,"Mayor","Catastrófico"))))),"")</f>
        <v/>
      </c>
      <c r="AC128" s="158" t="str">
        <f t="shared" si="96"/>
        <v/>
      </c>
      <c r="AD128" s="161" t="str">
        <f t="shared" si="97"/>
        <v/>
      </c>
      <c r="AE128" s="388"/>
      <c r="AF128" s="116"/>
      <c r="AG128" s="116"/>
      <c r="AH128" s="116"/>
      <c r="AI128" s="116"/>
      <c r="AJ128" s="115"/>
      <c r="AK128" s="115"/>
      <c r="AL128" s="115"/>
      <c r="AM128" s="115"/>
      <c r="AN128" s="115"/>
      <c r="AO128" s="115"/>
      <c r="AP128" s="115"/>
      <c r="AQ128" s="115"/>
      <c r="AR128" s="115"/>
      <c r="AS128" s="115"/>
      <c r="AT128" s="346" t="str">
        <f t="shared" si="86"/>
        <v/>
      </c>
      <c r="AU128" s="346" t="str">
        <f t="shared" si="87"/>
        <v/>
      </c>
      <c r="AV128" s="346" t="str">
        <f t="shared" si="102"/>
        <v/>
      </c>
      <c r="AW128" s="115"/>
      <c r="AX128" s="115"/>
      <c r="AY128" s="115"/>
      <c r="AZ128" s="115"/>
      <c r="BA128" s="115"/>
      <c r="BB128" s="115"/>
      <c r="BC128" s="115"/>
      <c r="BD128" s="115"/>
      <c r="BE128" s="346" t="str">
        <f t="shared" si="88"/>
        <v/>
      </c>
      <c r="BF128" s="346" t="str">
        <f t="shared" si="89"/>
        <v/>
      </c>
      <c r="BG128" s="346" t="str">
        <f t="shared" si="103"/>
        <v/>
      </c>
      <c r="BH128" s="115"/>
      <c r="BI128" s="115"/>
      <c r="BJ128" s="115"/>
      <c r="BK128" s="115"/>
      <c r="BL128" s="115"/>
      <c r="BM128" s="115"/>
      <c r="BN128" s="115"/>
      <c r="BO128" s="115"/>
      <c r="BP128" s="346" t="str">
        <f t="shared" si="90"/>
        <v/>
      </c>
      <c r="BQ128" s="346" t="str">
        <f t="shared" si="91"/>
        <v/>
      </c>
      <c r="BR128" s="346" t="str">
        <f t="shared" si="104"/>
        <v/>
      </c>
      <c r="BS128" s="345" t="str">
        <f t="shared" si="92"/>
        <v/>
      </c>
      <c r="BT128" s="345" t="str">
        <f t="shared" si="93"/>
        <v/>
      </c>
      <c r="BU128" s="130"/>
      <c r="BV128" s="53"/>
      <c r="BW128" s="53"/>
      <c r="BX128" s="53"/>
      <c r="BY128" s="53"/>
      <c r="BZ128" s="53"/>
      <c r="CA128" s="152"/>
      <c r="CB128" s="152"/>
      <c r="CC128" s="152"/>
      <c r="CD128" s="152"/>
      <c r="CE128" s="152"/>
      <c r="CF128" s="152"/>
      <c r="CG128" s="121"/>
      <c r="CH128" s="196"/>
      <c r="CI128" s="104"/>
      <c r="CJ128" s="196"/>
      <c r="CK128" s="196"/>
      <c r="CL128" s="196"/>
      <c r="CM128" s="105"/>
      <c r="CN128" s="196"/>
      <c r="CO128" s="152"/>
      <c r="CP128" s="152"/>
      <c r="CQ128" s="152"/>
      <c r="CR128" s="152"/>
      <c r="CS128" s="152"/>
      <c r="CT128" s="152"/>
      <c r="CU128" s="121"/>
      <c r="CV128" s="196"/>
      <c r="CW128" s="104"/>
      <c r="CX128" s="196"/>
      <c r="CY128" s="196"/>
      <c r="CZ128" s="196"/>
      <c r="DA128" s="105"/>
      <c r="DB128" s="196"/>
      <c r="DC128" s="138"/>
      <c r="DD128" s="138"/>
      <c r="DE128" s="138"/>
      <c r="DF128" s="138"/>
      <c r="DG128" s="138"/>
      <c r="DH128" s="138"/>
      <c r="DI128" s="138"/>
      <c r="DJ128" s="196"/>
      <c r="DK128" s="196"/>
      <c r="DL128" s="196"/>
      <c r="DM128" s="196"/>
      <c r="DN128" s="196"/>
      <c r="DO128" s="105"/>
      <c r="DP128" s="196"/>
    </row>
    <row r="129" spans="1:120" s="337" customFormat="1" ht="151.5" customHeight="1">
      <c r="A129" s="138"/>
      <c r="B129" s="88" t="str">
        <f>IFERROR(VLOOKUP($A129,Riesgos!$A$7:$H$107,2,FALSE),"")</f>
        <v/>
      </c>
      <c r="C129" s="181" t="str">
        <f>IFERROR(VLOOKUP($A129,Riesgos!$A$7:$H$107,7,FALSE),"")</f>
        <v/>
      </c>
      <c r="D129" s="181" t="str">
        <f>IFERROR(VLOOKUP($A129,Riesgos!$A$7:$H$107,8,FALSE),"")</f>
        <v/>
      </c>
      <c r="E129" s="53"/>
      <c r="F129" s="57"/>
      <c r="G129" s="153" t="str">
        <f>IF(F129&lt;=0,"",IF(F129&lt;='Listas y tablas'!$B$3,"Muy Baja",IF(F129&lt;='Listas y tablas'!$B$4,"Baja",IF(F129&lt;='Listas y tablas'!$B$5,"Media",IF(F129&lt;='Listas y tablas'!$B$6,"Alta","Muy Alta")))))</f>
        <v/>
      </c>
      <c r="H129" s="154" t="str">
        <f>IF(G129="","",IF(G129="Muy Baja",'Listas y tablas'!$C$3,IF(G129="Baja",'Listas y tablas'!$C$4,IF(G129="Media",'Listas y tablas'!$C$5,IF(G129="Alta",'Listas y tablas'!$C$6,IF(G129="Muy Alta",'Listas y tablas'!$C$7,))))))</f>
        <v/>
      </c>
      <c r="I129" s="422"/>
      <c r="J129" s="154">
        <f ca="1">IF(NOT(ISERROR(MATCH(I129,'Tabla Impacto'!$B$221:$B$223,0))),'Tabla Impacto'!$F$223&amp;"Por favor no seleccionar los criterios de impacto(Afectación Económica o presupuestal y Pérdida Reputacional)",I129)</f>
        <v>0</v>
      </c>
      <c r="K129" s="153"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4" t="str">
        <f ca="1">IF(K129="","",IF(K129="Leve",'Listas y tablas'!$F$3,IF(K129="Menor",'Listas y tablas'!$F$4,IF(K129="Moderado",'Listas y tablas'!$F$5,IF(K129="Mayor",'Listas y tablas'!$F$6,IF(K129="Catastrófico",'Listas y tablas'!$F$7,))))))</f>
        <v/>
      </c>
      <c r="M129" s="155" t="str">
        <f t="shared" ca="1" si="98"/>
        <v/>
      </c>
      <c r="N129" s="155" t="str">
        <f t="shared" si="99"/>
        <v>G</v>
      </c>
      <c r="O129" s="156">
        <f t="shared" si="100"/>
        <v>122</v>
      </c>
      <c r="P129" s="156" t="str">
        <f t="shared" si="101"/>
        <v>G122</v>
      </c>
      <c r="Q129" s="182"/>
      <c r="R129" s="156" t="str">
        <f t="shared" si="84"/>
        <v/>
      </c>
      <c r="S129" s="394"/>
      <c r="T129" s="394"/>
      <c r="U129" s="158" t="str">
        <f t="shared" si="85"/>
        <v/>
      </c>
      <c r="V129" s="402"/>
      <c r="W129" s="402"/>
      <c r="X129" s="402"/>
      <c r="Y129" s="159" t="str">
        <f t="shared" si="94"/>
        <v/>
      </c>
      <c r="Z129" s="160" t="str">
        <f>IFERROR(IF(Y129="","",IF(Y129&lt;='Listas y tablas'!$L$3,"Muy Baja",IF(Y129&lt;='Listas y tablas'!$L$4,"Baja",IF(Y129&lt;='Listas y tablas'!$L$5,"Media",IF(Y129&lt;='Listas y tablas'!$L$6,"Alta","Muy Alta"))))),"")</f>
        <v/>
      </c>
      <c r="AA129" s="158" t="str">
        <f t="shared" si="95"/>
        <v/>
      </c>
      <c r="AB129" s="160" t="str">
        <f>IFERROR(IF(AC129="","",IF(AC129&lt;='Listas y tablas'!$O$3,"Leve",IF(AC129&lt;='Listas y tablas'!$O$4,"Menor",IF(AC129&lt;='Listas y tablas'!$O$5,"Moderado",IF(AC129&lt;='Listas y tablas'!$O$6,"Mayor","Catastrófico"))))),"")</f>
        <v/>
      </c>
      <c r="AC129" s="158" t="str">
        <f t="shared" si="96"/>
        <v/>
      </c>
      <c r="AD129" s="161" t="str">
        <f t="shared" si="97"/>
        <v/>
      </c>
      <c r="AE129" s="388"/>
      <c r="AF129" s="116"/>
      <c r="AG129" s="116"/>
      <c r="AH129" s="116"/>
      <c r="AI129" s="116"/>
      <c r="AJ129" s="115"/>
      <c r="AK129" s="115"/>
      <c r="AL129" s="115"/>
      <c r="AM129" s="115"/>
      <c r="AN129" s="115"/>
      <c r="AO129" s="115"/>
      <c r="AP129" s="115"/>
      <c r="AQ129" s="115"/>
      <c r="AR129" s="115"/>
      <c r="AS129" s="115"/>
      <c r="AT129" s="346" t="str">
        <f t="shared" si="86"/>
        <v/>
      </c>
      <c r="AU129" s="346" t="str">
        <f t="shared" si="87"/>
        <v/>
      </c>
      <c r="AV129" s="346" t="str">
        <f t="shared" si="102"/>
        <v/>
      </c>
      <c r="AW129" s="115"/>
      <c r="AX129" s="115"/>
      <c r="AY129" s="115"/>
      <c r="AZ129" s="115"/>
      <c r="BA129" s="115"/>
      <c r="BB129" s="115"/>
      <c r="BC129" s="115"/>
      <c r="BD129" s="115"/>
      <c r="BE129" s="346" t="str">
        <f t="shared" si="88"/>
        <v/>
      </c>
      <c r="BF129" s="346" t="str">
        <f t="shared" si="89"/>
        <v/>
      </c>
      <c r="BG129" s="346" t="str">
        <f t="shared" si="103"/>
        <v/>
      </c>
      <c r="BH129" s="115"/>
      <c r="BI129" s="115"/>
      <c r="BJ129" s="115"/>
      <c r="BK129" s="115"/>
      <c r="BL129" s="115"/>
      <c r="BM129" s="115"/>
      <c r="BN129" s="115"/>
      <c r="BO129" s="115"/>
      <c r="BP129" s="346" t="str">
        <f t="shared" si="90"/>
        <v/>
      </c>
      <c r="BQ129" s="346" t="str">
        <f t="shared" si="91"/>
        <v/>
      </c>
      <c r="BR129" s="346" t="str">
        <f t="shared" si="104"/>
        <v/>
      </c>
      <c r="BS129" s="345" t="str">
        <f t="shared" si="92"/>
        <v/>
      </c>
      <c r="BT129" s="345" t="str">
        <f t="shared" si="93"/>
        <v/>
      </c>
      <c r="BU129" s="130"/>
      <c r="BV129" s="53"/>
      <c r="BW129" s="53"/>
      <c r="BX129" s="53"/>
      <c r="BY129" s="53"/>
      <c r="BZ129" s="53"/>
      <c r="CA129" s="152"/>
      <c r="CB129" s="152"/>
      <c r="CC129" s="152"/>
      <c r="CD129" s="152"/>
      <c r="CE129" s="152"/>
      <c r="CF129" s="152"/>
      <c r="CG129" s="121"/>
      <c r="CH129" s="196"/>
      <c r="CI129" s="104"/>
      <c r="CJ129" s="196"/>
      <c r="CK129" s="196"/>
      <c r="CL129" s="196"/>
      <c r="CM129" s="105"/>
      <c r="CN129" s="196"/>
      <c r="CO129" s="152"/>
      <c r="CP129" s="152"/>
      <c r="CQ129" s="152"/>
      <c r="CR129" s="152"/>
      <c r="CS129" s="152"/>
      <c r="CT129" s="152"/>
      <c r="CU129" s="121"/>
      <c r="CV129" s="196"/>
      <c r="CW129" s="104"/>
      <c r="CX129" s="196"/>
      <c r="CY129" s="196"/>
      <c r="CZ129" s="196"/>
      <c r="DA129" s="105"/>
      <c r="DB129" s="196"/>
      <c r="DC129" s="138"/>
      <c r="DD129" s="138"/>
      <c r="DE129" s="138"/>
      <c r="DF129" s="138"/>
      <c r="DG129" s="138"/>
      <c r="DH129" s="138"/>
      <c r="DI129" s="138"/>
      <c r="DJ129" s="196"/>
      <c r="DK129" s="196"/>
      <c r="DL129" s="196"/>
      <c r="DM129" s="196"/>
      <c r="DN129" s="196"/>
      <c r="DO129" s="105"/>
      <c r="DP129" s="196"/>
    </row>
    <row r="130" spans="1:120" s="337" customFormat="1" ht="151.5" customHeight="1">
      <c r="A130" s="138"/>
      <c r="B130" s="88" t="str">
        <f>IFERROR(VLOOKUP($A130,Riesgos!$A$7:$H$107,2,FALSE),"")</f>
        <v/>
      </c>
      <c r="C130" s="181" t="str">
        <f>IFERROR(VLOOKUP($A130,Riesgos!$A$7:$H$107,7,FALSE),"")</f>
        <v/>
      </c>
      <c r="D130" s="181" t="str">
        <f>IFERROR(VLOOKUP($A130,Riesgos!$A$7:$H$107,8,FALSE),"")</f>
        <v/>
      </c>
      <c r="E130" s="53"/>
      <c r="F130" s="57"/>
      <c r="G130" s="153" t="str">
        <f>IF(F130&lt;=0,"",IF(F130&lt;='Listas y tablas'!$B$3,"Muy Baja",IF(F130&lt;='Listas y tablas'!$B$4,"Baja",IF(F130&lt;='Listas y tablas'!$B$5,"Media",IF(F130&lt;='Listas y tablas'!$B$6,"Alta","Muy Alta")))))</f>
        <v/>
      </c>
      <c r="H130" s="154" t="str">
        <f>IF(G130="","",IF(G130="Muy Baja",'Listas y tablas'!$C$3,IF(G130="Baja",'Listas y tablas'!$C$4,IF(G130="Media",'Listas y tablas'!$C$5,IF(G130="Alta",'Listas y tablas'!$C$6,IF(G130="Muy Alta",'Listas y tablas'!$C$7,))))))</f>
        <v/>
      </c>
      <c r="I130" s="422"/>
      <c r="J130" s="154">
        <f ca="1">IF(NOT(ISERROR(MATCH(I130,'Tabla Impacto'!$B$221:$B$223,0))),'Tabla Impacto'!$F$223&amp;"Por favor no seleccionar los criterios de impacto(Afectación Económica o presupuestal y Pérdida Reputacional)",I130)</f>
        <v>0</v>
      </c>
      <c r="K130" s="153"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4" t="str">
        <f ca="1">IF(K130="","",IF(K130="Leve",'Listas y tablas'!$F$3,IF(K130="Menor",'Listas y tablas'!$F$4,IF(K130="Moderado",'Listas y tablas'!$F$5,IF(K130="Mayor",'Listas y tablas'!$F$6,IF(K130="Catastrófico",'Listas y tablas'!$F$7,))))))</f>
        <v/>
      </c>
      <c r="M130" s="155" t="str">
        <f t="shared" ca="1" si="98"/>
        <v/>
      </c>
      <c r="N130" s="155" t="str">
        <f t="shared" si="99"/>
        <v>G</v>
      </c>
      <c r="O130" s="156">
        <f t="shared" si="100"/>
        <v>123</v>
      </c>
      <c r="P130" s="156" t="str">
        <f t="shared" si="101"/>
        <v>G123</v>
      </c>
      <c r="Q130" s="182"/>
      <c r="R130" s="156" t="str">
        <f t="shared" si="84"/>
        <v/>
      </c>
      <c r="S130" s="394"/>
      <c r="T130" s="394"/>
      <c r="U130" s="158" t="str">
        <f t="shared" si="85"/>
        <v/>
      </c>
      <c r="V130" s="402"/>
      <c r="W130" s="402"/>
      <c r="X130" s="402"/>
      <c r="Y130" s="159" t="str">
        <f t="shared" si="94"/>
        <v/>
      </c>
      <c r="Z130" s="160" t="str">
        <f>IFERROR(IF(Y130="","",IF(Y130&lt;='Listas y tablas'!$L$3,"Muy Baja",IF(Y130&lt;='Listas y tablas'!$L$4,"Baja",IF(Y130&lt;='Listas y tablas'!$L$5,"Media",IF(Y130&lt;='Listas y tablas'!$L$6,"Alta","Muy Alta"))))),"")</f>
        <v/>
      </c>
      <c r="AA130" s="158" t="str">
        <f t="shared" si="95"/>
        <v/>
      </c>
      <c r="AB130" s="160" t="str">
        <f>IFERROR(IF(AC130="","",IF(AC130&lt;='Listas y tablas'!$O$3,"Leve",IF(AC130&lt;='Listas y tablas'!$O$4,"Menor",IF(AC130&lt;='Listas y tablas'!$O$5,"Moderado",IF(AC130&lt;='Listas y tablas'!$O$6,"Mayor","Catastrófico"))))),"")</f>
        <v/>
      </c>
      <c r="AC130" s="158" t="str">
        <f t="shared" si="96"/>
        <v/>
      </c>
      <c r="AD130" s="161" t="str">
        <f t="shared" si="97"/>
        <v/>
      </c>
      <c r="AE130" s="388"/>
      <c r="AF130" s="116"/>
      <c r="AG130" s="116"/>
      <c r="AH130" s="116"/>
      <c r="AI130" s="116"/>
      <c r="AJ130" s="115"/>
      <c r="AK130" s="115"/>
      <c r="AL130" s="115"/>
      <c r="AM130" s="115"/>
      <c r="AN130" s="115"/>
      <c r="AO130" s="115"/>
      <c r="AP130" s="115"/>
      <c r="AQ130" s="115"/>
      <c r="AR130" s="115"/>
      <c r="AS130" s="115"/>
      <c r="AT130" s="346" t="str">
        <f t="shared" si="86"/>
        <v/>
      </c>
      <c r="AU130" s="346" t="str">
        <f t="shared" si="87"/>
        <v/>
      </c>
      <c r="AV130" s="346" t="str">
        <f t="shared" si="102"/>
        <v/>
      </c>
      <c r="AW130" s="115"/>
      <c r="AX130" s="115"/>
      <c r="AY130" s="115"/>
      <c r="AZ130" s="115"/>
      <c r="BA130" s="115"/>
      <c r="BB130" s="115"/>
      <c r="BC130" s="115"/>
      <c r="BD130" s="115"/>
      <c r="BE130" s="346" t="str">
        <f t="shared" si="88"/>
        <v/>
      </c>
      <c r="BF130" s="346" t="str">
        <f t="shared" si="89"/>
        <v/>
      </c>
      <c r="BG130" s="346" t="str">
        <f t="shared" si="103"/>
        <v/>
      </c>
      <c r="BH130" s="115"/>
      <c r="BI130" s="115"/>
      <c r="BJ130" s="115"/>
      <c r="BK130" s="115"/>
      <c r="BL130" s="115"/>
      <c r="BM130" s="115"/>
      <c r="BN130" s="115"/>
      <c r="BO130" s="115"/>
      <c r="BP130" s="346" t="str">
        <f t="shared" si="90"/>
        <v/>
      </c>
      <c r="BQ130" s="346" t="str">
        <f t="shared" si="91"/>
        <v/>
      </c>
      <c r="BR130" s="346" t="str">
        <f t="shared" si="104"/>
        <v/>
      </c>
      <c r="BS130" s="345" t="str">
        <f t="shared" si="92"/>
        <v/>
      </c>
      <c r="BT130" s="345" t="str">
        <f t="shared" si="93"/>
        <v/>
      </c>
      <c r="BU130" s="130"/>
      <c r="BV130" s="53"/>
      <c r="BW130" s="53"/>
      <c r="BX130" s="53"/>
      <c r="BY130" s="53"/>
      <c r="BZ130" s="53"/>
      <c r="CA130" s="152"/>
      <c r="CB130" s="152"/>
      <c r="CC130" s="152"/>
      <c r="CD130" s="152"/>
      <c r="CE130" s="152"/>
      <c r="CF130" s="152"/>
      <c r="CG130" s="121"/>
      <c r="CH130" s="196"/>
      <c r="CI130" s="104"/>
      <c r="CJ130" s="196"/>
      <c r="CK130" s="196"/>
      <c r="CL130" s="196"/>
      <c r="CM130" s="105"/>
      <c r="CN130" s="196"/>
      <c r="CO130" s="152"/>
      <c r="CP130" s="152"/>
      <c r="CQ130" s="152"/>
      <c r="CR130" s="152"/>
      <c r="CS130" s="152"/>
      <c r="CT130" s="152"/>
      <c r="CU130" s="121"/>
      <c r="CV130" s="196"/>
      <c r="CW130" s="104"/>
      <c r="CX130" s="196"/>
      <c r="CY130" s="196"/>
      <c r="CZ130" s="196"/>
      <c r="DA130" s="105"/>
      <c r="DB130" s="196"/>
      <c r="DC130" s="138"/>
      <c r="DD130" s="138"/>
      <c r="DE130" s="138"/>
      <c r="DF130" s="138"/>
      <c r="DG130" s="138"/>
      <c r="DH130" s="138"/>
      <c r="DI130" s="138"/>
      <c r="DJ130" s="196"/>
      <c r="DK130" s="196"/>
      <c r="DL130" s="196"/>
      <c r="DM130" s="196"/>
      <c r="DN130" s="196"/>
      <c r="DO130" s="105"/>
      <c r="DP130" s="196"/>
    </row>
    <row r="131" spans="1:120" s="337" customFormat="1" ht="151.5" customHeight="1">
      <c r="A131" s="138"/>
      <c r="B131" s="88" t="str">
        <f>IFERROR(VLOOKUP($A131,Riesgos!$A$7:$H$107,2,FALSE),"")</f>
        <v/>
      </c>
      <c r="C131" s="181" t="str">
        <f>IFERROR(VLOOKUP($A131,Riesgos!$A$7:$H$107,7,FALSE),"")</f>
        <v/>
      </c>
      <c r="D131" s="181" t="str">
        <f>IFERROR(VLOOKUP($A131,Riesgos!$A$7:$H$107,8,FALSE),"")</f>
        <v/>
      </c>
      <c r="E131" s="53"/>
      <c r="F131" s="57"/>
      <c r="G131" s="153" t="str">
        <f>IF(F131&lt;=0,"",IF(F131&lt;='Listas y tablas'!$B$3,"Muy Baja",IF(F131&lt;='Listas y tablas'!$B$4,"Baja",IF(F131&lt;='Listas y tablas'!$B$5,"Media",IF(F131&lt;='Listas y tablas'!$B$6,"Alta","Muy Alta")))))</f>
        <v/>
      </c>
      <c r="H131" s="154" t="str">
        <f>IF(G131="","",IF(G131="Muy Baja",'Listas y tablas'!$C$3,IF(G131="Baja",'Listas y tablas'!$C$4,IF(G131="Media",'Listas y tablas'!$C$5,IF(G131="Alta",'Listas y tablas'!$C$6,IF(G131="Muy Alta",'Listas y tablas'!$C$7,))))))</f>
        <v/>
      </c>
      <c r="I131" s="422"/>
      <c r="J131" s="154">
        <f ca="1">IF(NOT(ISERROR(MATCH(I131,'Tabla Impacto'!$B$221:$B$223,0))),'Tabla Impacto'!$F$223&amp;"Por favor no seleccionar los criterios de impacto(Afectación Económica o presupuestal y Pérdida Reputacional)",I131)</f>
        <v>0</v>
      </c>
      <c r="K131" s="153"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4" t="str">
        <f ca="1">IF(K131="","",IF(K131="Leve",'Listas y tablas'!$F$3,IF(K131="Menor",'Listas y tablas'!$F$4,IF(K131="Moderado",'Listas y tablas'!$F$5,IF(K131="Mayor",'Listas y tablas'!$F$6,IF(K131="Catastrófico",'Listas y tablas'!$F$7,))))))</f>
        <v/>
      </c>
      <c r="M131" s="155" t="str">
        <f t="shared" ca="1" si="98"/>
        <v/>
      </c>
      <c r="N131" s="155" t="str">
        <f t="shared" si="99"/>
        <v>G</v>
      </c>
      <c r="O131" s="156">
        <f t="shared" si="100"/>
        <v>124</v>
      </c>
      <c r="P131" s="156" t="str">
        <f t="shared" si="101"/>
        <v>G124</v>
      </c>
      <c r="Q131" s="182"/>
      <c r="R131" s="156" t="str">
        <f t="shared" si="84"/>
        <v/>
      </c>
      <c r="S131" s="394"/>
      <c r="T131" s="394"/>
      <c r="U131" s="158" t="str">
        <f t="shared" si="85"/>
        <v/>
      </c>
      <c r="V131" s="402"/>
      <c r="W131" s="402"/>
      <c r="X131" s="402"/>
      <c r="Y131" s="159" t="str">
        <f t="shared" si="94"/>
        <v/>
      </c>
      <c r="Z131" s="160" t="str">
        <f>IFERROR(IF(Y131="","",IF(Y131&lt;='Listas y tablas'!$L$3,"Muy Baja",IF(Y131&lt;='Listas y tablas'!$L$4,"Baja",IF(Y131&lt;='Listas y tablas'!$L$5,"Media",IF(Y131&lt;='Listas y tablas'!$L$6,"Alta","Muy Alta"))))),"")</f>
        <v/>
      </c>
      <c r="AA131" s="158" t="str">
        <f t="shared" si="95"/>
        <v/>
      </c>
      <c r="AB131" s="160" t="str">
        <f>IFERROR(IF(AC131="","",IF(AC131&lt;='Listas y tablas'!$O$3,"Leve",IF(AC131&lt;='Listas y tablas'!$O$4,"Menor",IF(AC131&lt;='Listas y tablas'!$O$5,"Moderado",IF(AC131&lt;='Listas y tablas'!$O$6,"Mayor","Catastrófico"))))),"")</f>
        <v/>
      </c>
      <c r="AC131" s="158" t="str">
        <f t="shared" si="96"/>
        <v/>
      </c>
      <c r="AD131" s="161" t="str">
        <f t="shared" si="97"/>
        <v/>
      </c>
      <c r="AE131" s="388"/>
      <c r="AF131" s="116"/>
      <c r="AG131" s="116"/>
      <c r="AH131" s="116"/>
      <c r="AI131" s="116"/>
      <c r="AJ131" s="115"/>
      <c r="AK131" s="115"/>
      <c r="AL131" s="115"/>
      <c r="AM131" s="115"/>
      <c r="AN131" s="115"/>
      <c r="AO131" s="115"/>
      <c r="AP131" s="115"/>
      <c r="AQ131" s="115"/>
      <c r="AR131" s="115"/>
      <c r="AS131" s="115"/>
      <c r="AT131" s="346" t="str">
        <f t="shared" si="86"/>
        <v/>
      </c>
      <c r="AU131" s="346" t="str">
        <f t="shared" si="87"/>
        <v/>
      </c>
      <c r="AV131" s="346" t="str">
        <f t="shared" si="102"/>
        <v/>
      </c>
      <c r="AW131" s="115"/>
      <c r="AX131" s="115"/>
      <c r="AY131" s="115"/>
      <c r="AZ131" s="115"/>
      <c r="BA131" s="115"/>
      <c r="BB131" s="115"/>
      <c r="BC131" s="115"/>
      <c r="BD131" s="115"/>
      <c r="BE131" s="346" t="str">
        <f t="shared" si="88"/>
        <v/>
      </c>
      <c r="BF131" s="346" t="str">
        <f t="shared" si="89"/>
        <v/>
      </c>
      <c r="BG131" s="346" t="str">
        <f t="shared" si="103"/>
        <v/>
      </c>
      <c r="BH131" s="115"/>
      <c r="BI131" s="115"/>
      <c r="BJ131" s="115"/>
      <c r="BK131" s="115"/>
      <c r="BL131" s="115"/>
      <c r="BM131" s="115"/>
      <c r="BN131" s="115"/>
      <c r="BO131" s="115"/>
      <c r="BP131" s="346" t="str">
        <f t="shared" si="90"/>
        <v/>
      </c>
      <c r="BQ131" s="346" t="str">
        <f t="shared" si="91"/>
        <v/>
      </c>
      <c r="BR131" s="346" t="str">
        <f t="shared" si="104"/>
        <v/>
      </c>
      <c r="BS131" s="345" t="str">
        <f t="shared" si="92"/>
        <v/>
      </c>
      <c r="BT131" s="345" t="str">
        <f t="shared" si="93"/>
        <v/>
      </c>
      <c r="BU131" s="130"/>
      <c r="BV131" s="53"/>
      <c r="BW131" s="53"/>
      <c r="BX131" s="53"/>
      <c r="BY131" s="53"/>
      <c r="BZ131" s="53"/>
      <c r="CA131" s="152"/>
      <c r="CB131" s="152"/>
      <c r="CC131" s="152"/>
      <c r="CD131" s="152"/>
      <c r="CE131" s="152"/>
      <c r="CF131" s="152"/>
      <c r="CG131" s="121"/>
      <c r="CH131" s="196"/>
      <c r="CI131" s="104"/>
      <c r="CJ131" s="196"/>
      <c r="CK131" s="196"/>
      <c r="CL131" s="196"/>
      <c r="CM131" s="105"/>
      <c r="CN131" s="196"/>
      <c r="CO131" s="152"/>
      <c r="CP131" s="152"/>
      <c r="CQ131" s="152"/>
      <c r="CR131" s="152"/>
      <c r="CS131" s="152"/>
      <c r="CT131" s="152"/>
      <c r="CU131" s="121"/>
      <c r="CV131" s="196"/>
      <c r="CW131" s="104"/>
      <c r="CX131" s="196"/>
      <c r="CY131" s="196"/>
      <c r="CZ131" s="196"/>
      <c r="DA131" s="105"/>
      <c r="DB131" s="196"/>
      <c r="DC131" s="138"/>
      <c r="DD131" s="138"/>
      <c r="DE131" s="138"/>
      <c r="DF131" s="138"/>
      <c r="DG131" s="138"/>
      <c r="DH131" s="138"/>
      <c r="DI131" s="138"/>
      <c r="DJ131" s="196"/>
      <c r="DK131" s="196"/>
      <c r="DL131" s="196"/>
      <c r="DM131" s="196"/>
      <c r="DN131" s="196"/>
      <c r="DO131" s="105"/>
      <c r="DP131" s="196"/>
    </row>
    <row r="132" spans="1:120" s="337" customFormat="1" ht="151.5" customHeight="1">
      <c r="A132" s="138"/>
      <c r="B132" s="88" t="str">
        <f>IFERROR(VLOOKUP($A132,Riesgos!$A$7:$H$107,2,FALSE),"")</f>
        <v/>
      </c>
      <c r="C132" s="181" t="str">
        <f>IFERROR(VLOOKUP($A132,Riesgos!$A$7:$H$107,7,FALSE),"")</f>
        <v/>
      </c>
      <c r="D132" s="181" t="str">
        <f>IFERROR(VLOOKUP($A132,Riesgos!$A$7:$H$107,8,FALSE),"")</f>
        <v/>
      </c>
      <c r="E132" s="53"/>
      <c r="F132" s="57"/>
      <c r="G132" s="153" t="str">
        <f>IF(F132&lt;=0,"",IF(F132&lt;='Listas y tablas'!$B$3,"Muy Baja",IF(F132&lt;='Listas y tablas'!$B$4,"Baja",IF(F132&lt;='Listas y tablas'!$B$5,"Media",IF(F132&lt;='Listas y tablas'!$B$6,"Alta","Muy Alta")))))</f>
        <v/>
      </c>
      <c r="H132" s="154" t="str">
        <f>IF(G132="","",IF(G132="Muy Baja",'Listas y tablas'!$C$3,IF(G132="Baja",'Listas y tablas'!$C$4,IF(G132="Media",'Listas y tablas'!$C$5,IF(G132="Alta",'Listas y tablas'!$C$6,IF(G132="Muy Alta",'Listas y tablas'!$C$7,))))))</f>
        <v/>
      </c>
      <c r="I132" s="422"/>
      <c r="J132" s="154">
        <f ca="1">IF(NOT(ISERROR(MATCH(I132,'Tabla Impacto'!$B$221:$B$223,0))),'Tabla Impacto'!$F$223&amp;"Por favor no seleccionar los criterios de impacto(Afectación Económica o presupuestal y Pérdida Reputacional)",I132)</f>
        <v>0</v>
      </c>
      <c r="K132" s="153"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4" t="str">
        <f ca="1">IF(K132="","",IF(K132="Leve",'Listas y tablas'!$F$3,IF(K132="Menor",'Listas y tablas'!$F$4,IF(K132="Moderado",'Listas y tablas'!$F$5,IF(K132="Mayor",'Listas y tablas'!$F$6,IF(K132="Catastrófico",'Listas y tablas'!$F$7,))))))</f>
        <v/>
      </c>
      <c r="M132" s="155" t="str">
        <f t="shared" ca="1" si="98"/>
        <v/>
      </c>
      <c r="N132" s="155" t="str">
        <f t="shared" si="99"/>
        <v>G</v>
      </c>
      <c r="O132" s="156">
        <f t="shared" si="100"/>
        <v>125</v>
      </c>
      <c r="P132" s="156" t="str">
        <f t="shared" si="101"/>
        <v>G125</v>
      </c>
      <c r="Q132" s="182"/>
      <c r="R132" s="156" t="str">
        <f t="shared" si="84"/>
        <v/>
      </c>
      <c r="S132" s="394"/>
      <c r="T132" s="394"/>
      <c r="U132" s="158" t="str">
        <f t="shared" si="85"/>
        <v/>
      </c>
      <c r="V132" s="402"/>
      <c r="W132" s="402"/>
      <c r="X132" s="402"/>
      <c r="Y132" s="159" t="str">
        <f t="shared" si="94"/>
        <v/>
      </c>
      <c r="Z132" s="160" t="str">
        <f>IFERROR(IF(Y132="","",IF(Y132&lt;='Listas y tablas'!$L$3,"Muy Baja",IF(Y132&lt;='Listas y tablas'!$L$4,"Baja",IF(Y132&lt;='Listas y tablas'!$L$5,"Media",IF(Y132&lt;='Listas y tablas'!$L$6,"Alta","Muy Alta"))))),"")</f>
        <v/>
      </c>
      <c r="AA132" s="158" t="str">
        <f t="shared" si="95"/>
        <v/>
      </c>
      <c r="AB132" s="160" t="str">
        <f>IFERROR(IF(AC132="","",IF(AC132&lt;='Listas y tablas'!$O$3,"Leve",IF(AC132&lt;='Listas y tablas'!$O$4,"Menor",IF(AC132&lt;='Listas y tablas'!$O$5,"Moderado",IF(AC132&lt;='Listas y tablas'!$O$6,"Mayor","Catastrófico"))))),"")</f>
        <v/>
      </c>
      <c r="AC132" s="158" t="str">
        <f t="shared" si="96"/>
        <v/>
      </c>
      <c r="AD132" s="161" t="str">
        <f t="shared" si="97"/>
        <v/>
      </c>
      <c r="AE132" s="388"/>
      <c r="AF132" s="116"/>
      <c r="AG132" s="116"/>
      <c r="AH132" s="116"/>
      <c r="AI132" s="116"/>
      <c r="AJ132" s="115"/>
      <c r="AK132" s="115"/>
      <c r="AL132" s="115"/>
      <c r="AM132" s="115"/>
      <c r="AN132" s="115"/>
      <c r="AO132" s="115"/>
      <c r="AP132" s="115"/>
      <c r="AQ132" s="115"/>
      <c r="AR132" s="115"/>
      <c r="AS132" s="115"/>
      <c r="AT132" s="346" t="str">
        <f t="shared" si="86"/>
        <v/>
      </c>
      <c r="AU132" s="346" t="str">
        <f t="shared" si="87"/>
        <v/>
      </c>
      <c r="AV132" s="346" t="str">
        <f t="shared" si="102"/>
        <v/>
      </c>
      <c r="AW132" s="115"/>
      <c r="AX132" s="115"/>
      <c r="AY132" s="115"/>
      <c r="AZ132" s="115"/>
      <c r="BA132" s="115"/>
      <c r="BB132" s="115"/>
      <c r="BC132" s="115"/>
      <c r="BD132" s="115"/>
      <c r="BE132" s="346" t="str">
        <f t="shared" si="88"/>
        <v/>
      </c>
      <c r="BF132" s="346" t="str">
        <f t="shared" si="89"/>
        <v/>
      </c>
      <c r="BG132" s="346" t="str">
        <f t="shared" si="103"/>
        <v/>
      </c>
      <c r="BH132" s="115"/>
      <c r="BI132" s="115"/>
      <c r="BJ132" s="115"/>
      <c r="BK132" s="115"/>
      <c r="BL132" s="115"/>
      <c r="BM132" s="115"/>
      <c r="BN132" s="115"/>
      <c r="BO132" s="115"/>
      <c r="BP132" s="346" t="str">
        <f t="shared" si="90"/>
        <v/>
      </c>
      <c r="BQ132" s="346" t="str">
        <f t="shared" si="91"/>
        <v/>
      </c>
      <c r="BR132" s="346" t="str">
        <f t="shared" si="104"/>
        <v/>
      </c>
      <c r="BS132" s="345" t="str">
        <f t="shared" si="92"/>
        <v/>
      </c>
      <c r="BT132" s="345" t="str">
        <f t="shared" si="93"/>
        <v/>
      </c>
      <c r="BU132" s="130"/>
      <c r="BV132" s="53"/>
      <c r="BW132" s="53"/>
      <c r="BX132" s="53"/>
      <c r="BY132" s="53"/>
      <c r="BZ132" s="53"/>
      <c r="CA132" s="152"/>
      <c r="CB132" s="152"/>
      <c r="CC132" s="152"/>
      <c r="CD132" s="152"/>
      <c r="CE132" s="152"/>
      <c r="CF132" s="152"/>
      <c r="CG132" s="121"/>
      <c r="CH132" s="196"/>
      <c r="CI132" s="104"/>
      <c r="CJ132" s="196"/>
      <c r="CK132" s="196"/>
      <c r="CL132" s="196"/>
      <c r="CM132" s="105"/>
      <c r="CN132" s="196"/>
      <c r="CO132" s="152"/>
      <c r="CP132" s="152"/>
      <c r="CQ132" s="152"/>
      <c r="CR132" s="152"/>
      <c r="CS132" s="152"/>
      <c r="CT132" s="152"/>
      <c r="CU132" s="121"/>
      <c r="CV132" s="196"/>
      <c r="CW132" s="104"/>
      <c r="CX132" s="196"/>
      <c r="CY132" s="196"/>
      <c r="CZ132" s="196"/>
      <c r="DA132" s="105"/>
      <c r="DB132" s="196"/>
      <c r="DC132" s="138"/>
      <c r="DD132" s="138"/>
      <c r="DE132" s="138"/>
      <c r="DF132" s="138"/>
      <c r="DG132" s="138"/>
      <c r="DH132" s="138"/>
      <c r="DI132" s="138"/>
      <c r="DJ132" s="196"/>
      <c r="DK132" s="196"/>
      <c r="DL132" s="196"/>
      <c r="DM132" s="196"/>
      <c r="DN132" s="196"/>
      <c r="DO132" s="105"/>
      <c r="DP132" s="196"/>
    </row>
    <row r="133" spans="1:120" s="337" customFormat="1" ht="151.5" customHeight="1">
      <c r="A133" s="138"/>
      <c r="B133" s="88" t="str">
        <f>IFERROR(VLOOKUP($A133,Riesgos!$A$7:$H$107,2,FALSE),"")</f>
        <v/>
      </c>
      <c r="C133" s="181" t="str">
        <f>IFERROR(VLOOKUP($A133,Riesgos!$A$7:$H$107,7,FALSE),"")</f>
        <v/>
      </c>
      <c r="D133" s="181" t="str">
        <f>IFERROR(VLOOKUP($A133,Riesgos!$A$7:$H$107,8,FALSE),"")</f>
        <v/>
      </c>
      <c r="E133" s="53"/>
      <c r="F133" s="57"/>
      <c r="G133" s="153" t="str">
        <f>IF(F133&lt;=0,"",IF(F133&lt;='Listas y tablas'!$B$3,"Muy Baja",IF(F133&lt;='Listas y tablas'!$B$4,"Baja",IF(F133&lt;='Listas y tablas'!$B$5,"Media",IF(F133&lt;='Listas y tablas'!$B$6,"Alta","Muy Alta")))))</f>
        <v/>
      </c>
      <c r="H133" s="154" t="str">
        <f>IF(G133="","",IF(G133="Muy Baja",'Listas y tablas'!$C$3,IF(G133="Baja",'Listas y tablas'!$C$4,IF(G133="Media",'Listas y tablas'!$C$5,IF(G133="Alta",'Listas y tablas'!$C$6,IF(G133="Muy Alta",'Listas y tablas'!$C$7,))))))</f>
        <v/>
      </c>
      <c r="I133" s="422"/>
      <c r="J133" s="154">
        <f ca="1">IF(NOT(ISERROR(MATCH(I133,'Tabla Impacto'!$B$221:$B$223,0))),'Tabla Impacto'!$F$223&amp;"Por favor no seleccionar los criterios de impacto(Afectación Económica o presupuestal y Pérdida Reputacional)",I133)</f>
        <v>0</v>
      </c>
      <c r="K133" s="153"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4" t="str">
        <f ca="1">IF(K133="","",IF(K133="Leve",'Listas y tablas'!$F$3,IF(K133="Menor",'Listas y tablas'!$F$4,IF(K133="Moderado",'Listas y tablas'!$F$5,IF(K133="Mayor",'Listas y tablas'!$F$6,IF(K133="Catastrófico",'Listas y tablas'!$F$7,))))))</f>
        <v/>
      </c>
      <c r="M133" s="155" t="str">
        <f t="shared" ca="1" si="98"/>
        <v/>
      </c>
      <c r="N133" s="155" t="str">
        <f t="shared" si="99"/>
        <v>G</v>
      </c>
      <c r="O133" s="156">
        <f t="shared" si="100"/>
        <v>126</v>
      </c>
      <c r="P133" s="156" t="str">
        <f t="shared" si="101"/>
        <v>G126</v>
      </c>
      <c r="Q133" s="182"/>
      <c r="R133" s="156" t="str">
        <f t="shared" si="84"/>
        <v/>
      </c>
      <c r="S133" s="394"/>
      <c r="T133" s="394"/>
      <c r="U133" s="158" t="str">
        <f t="shared" si="85"/>
        <v/>
      </c>
      <c r="V133" s="402"/>
      <c r="W133" s="402"/>
      <c r="X133" s="402"/>
      <c r="Y133" s="159" t="str">
        <f t="shared" si="94"/>
        <v/>
      </c>
      <c r="Z133" s="160" t="str">
        <f>IFERROR(IF(Y133="","",IF(Y133&lt;='Listas y tablas'!$L$3,"Muy Baja",IF(Y133&lt;='Listas y tablas'!$L$4,"Baja",IF(Y133&lt;='Listas y tablas'!$L$5,"Media",IF(Y133&lt;='Listas y tablas'!$L$6,"Alta","Muy Alta"))))),"")</f>
        <v/>
      </c>
      <c r="AA133" s="158" t="str">
        <f t="shared" si="95"/>
        <v/>
      </c>
      <c r="AB133" s="160" t="str">
        <f>IFERROR(IF(AC133="","",IF(AC133&lt;='Listas y tablas'!$O$3,"Leve",IF(AC133&lt;='Listas y tablas'!$O$4,"Menor",IF(AC133&lt;='Listas y tablas'!$O$5,"Moderado",IF(AC133&lt;='Listas y tablas'!$O$6,"Mayor","Catastrófico"))))),"")</f>
        <v/>
      </c>
      <c r="AC133" s="158" t="str">
        <f t="shared" si="96"/>
        <v/>
      </c>
      <c r="AD133" s="161" t="str">
        <f t="shared" si="97"/>
        <v/>
      </c>
      <c r="AE133" s="388"/>
      <c r="AF133" s="116"/>
      <c r="AG133" s="116"/>
      <c r="AH133" s="116"/>
      <c r="AI133" s="116"/>
      <c r="AJ133" s="115"/>
      <c r="AK133" s="115"/>
      <c r="AL133" s="115"/>
      <c r="AM133" s="115"/>
      <c r="AN133" s="115"/>
      <c r="AO133" s="115"/>
      <c r="AP133" s="115"/>
      <c r="AQ133" s="115"/>
      <c r="AR133" s="115"/>
      <c r="AS133" s="115"/>
      <c r="AT133" s="346" t="str">
        <f t="shared" si="86"/>
        <v/>
      </c>
      <c r="AU133" s="346" t="str">
        <f t="shared" si="87"/>
        <v/>
      </c>
      <c r="AV133" s="346" t="str">
        <f t="shared" si="102"/>
        <v/>
      </c>
      <c r="AW133" s="115"/>
      <c r="AX133" s="115"/>
      <c r="AY133" s="115"/>
      <c r="AZ133" s="115"/>
      <c r="BA133" s="115"/>
      <c r="BB133" s="115"/>
      <c r="BC133" s="115"/>
      <c r="BD133" s="115"/>
      <c r="BE133" s="346" t="str">
        <f t="shared" si="88"/>
        <v/>
      </c>
      <c r="BF133" s="346" t="str">
        <f t="shared" si="89"/>
        <v/>
      </c>
      <c r="BG133" s="346" t="str">
        <f t="shared" si="103"/>
        <v/>
      </c>
      <c r="BH133" s="115"/>
      <c r="BI133" s="115"/>
      <c r="BJ133" s="115"/>
      <c r="BK133" s="115"/>
      <c r="BL133" s="115"/>
      <c r="BM133" s="115"/>
      <c r="BN133" s="115"/>
      <c r="BO133" s="115"/>
      <c r="BP133" s="346" t="str">
        <f t="shared" si="90"/>
        <v/>
      </c>
      <c r="BQ133" s="346" t="str">
        <f t="shared" si="91"/>
        <v/>
      </c>
      <c r="BR133" s="346" t="str">
        <f t="shared" si="104"/>
        <v/>
      </c>
      <c r="BS133" s="345" t="str">
        <f t="shared" si="92"/>
        <v/>
      </c>
      <c r="BT133" s="345" t="str">
        <f t="shared" si="93"/>
        <v/>
      </c>
      <c r="BU133" s="130"/>
      <c r="BV133" s="53"/>
      <c r="BW133" s="53"/>
      <c r="BX133" s="53"/>
      <c r="BY133" s="53"/>
      <c r="BZ133" s="53"/>
      <c r="CA133" s="152"/>
      <c r="CB133" s="152"/>
      <c r="CC133" s="152"/>
      <c r="CD133" s="152"/>
      <c r="CE133" s="152"/>
      <c r="CF133" s="152"/>
      <c r="CG133" s="121"/>
      <c r="CH133" s="196"/>
      <c r="CI133" s="104"/>
      <c r="CJ133" s="196"/>
      <c r="CK133" s="196"/>
      <c r="CL133" s="196"/>
      <c r="CM133" s="105"/>
      <c r="CN133" s="196"/>
      <c r="CO133" s="152"/>
      <c r="CP133" s="152"/>
      <c r="CQ133" s="152"/>
      <c r="CR133" s="152"/>
      <c r="CS133" s="152"/>
      <c r="CT133" s="152"/>
      <c r="CU133" s="121"/>
      <c r="CV133" s="196"/>
      <c r="CW133" s="104"/>
      <c r="CX133" s="196"/>
      <c r="CY133" s="196"/>
      <c r="CZ133" s="196"/>
      <c r="DA133" s="105"/>
      <c r="DB133" s="196"/>
      <c r="DC133" s="138"/>
      <c r="DD133" s="138"/>
      <c r="DE133" s="138"/>
      <c r="DF133" s="138"/>
      <c r="DG133" s="138"/>
      <c r="DH133" s="138"/>
      <c r="DI133" s="138"/>
      <c r="DJ133" s="196"/>
      <c r="DK133" s="196"/>
      <c r="DL133" s="196"/>
      <c r="DM133" s="196"/>
      <c r="DN133" s="196"/>
      <c r="DO133" s="105"/>
      <c r="DP133" s="196"/>
    </row>
    <row r="134" spans="1:120" s="337" customFormat="1" ht="151.5" customHeight="1">
      <c r="A134" s="138"/>
      <c r="B134" s="88" t="str">
        <f>IFERROR(VLOOKUP($A134,Riesgos!$A$7:$H$107,2,FALSE),"")</f>
        <v/>
      </c>
      <c r="C134" s="181" t="str">
        <f>IFERROR(VLOOKUP($A134,Riesgos!$A$7:$H$107,7,FALSE),"")</f>
        <v/>
      </c>
      <c r="D134" s="181" t="str">
        <f>IFERROR(VLOOKUP($A134,Riesgos!$A$7:$H$107,8,FALSE),"")</f>
        <v/>
      </c>
      <c r="E134" s="53"/>
      <c r="F134" s="57"/>
      <c r="G134" s="153" t="str">
        <f>IF(F134&lt;=0,"",IF(F134&lt;='Listas y tablas'!$B$3,"Muy Baja",IF(F134&lt;='Listas y tablas'!$B$4,"Baja",IF(F134&lt;='Listas y tablas'!$B$5,"Media",IF(F134&lt;='Listas y tablas'!$B$6,"Alta","Muy Alta")))))</f>
        <v/>
      </c>
      <c r="H134" s="154" t="str">
        <f>IF(G134="","",IF(G134="Muy Baja",'Listas y tablas'!$C$3,IF(G134="Baja",'Listas y tablas'!$C$4,IF(G134="Media",'Listas y tablas'!$C$5,IF(G134="Alta",'Listas y tablas'!$C$6,IF(G134="Muy Alta",'Listas y tablas'!$C$7,))))))</f>
        <v/>
      </c>
      <c r="I134" s="422"/>
      <c r="J134" s="154">
        <f ca="1">IF(NOT(ISERROR(MATCH(I134,'Tabla Impacto'!$B$221:$B$223,0))),'Tabla Impacto'!$F$223&amp;"Por favor no seleccionar los criterios de impacto(Afectación Económica o presupuestal y Pérdida Reputacional)",I134)</f>
        <v>0</v>
      </c>
      <c r="K134" s="153"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4" t="str">
        <f ca="1">IF(K134="","",IF(K134="Leve",'Listas y tablas'!$F$3,IF(K134="Menor",'Listas y tablas'!$F$4,IF(K134="Moderado",'Listas y tablas'!$F$5,IF(K134="Mayor",'Listas y tablas'!$F$6,IF(K134="Catastrófico",'Listas y tablas'!$F$7,))))))</f>
        <v/>
      </c>
      <c r="M134" s="155" t="str">
        <f t="shared" ca="1" si="98"/>
        <v/>
      </c>
      <c r="N134" s="155" t="str">
        <f t="shared" si="99"/>
        <v>G</v>
      </c>
      <c r="O134" s="156">
        <f t="shared" si="100"/>
        <v>127</v>
      </c>
      <c r="P134" s="156" t="str">
        <f t="shared" si="101"/>
        <v>G127</v>
      </c>
      <c r="Q134" s="182"/>
      <c r="R134" s="156" t="str">
        <f t="shared" si="84"/>
        <v/>
      </c>
      <c r="S134" s="394"/>
      <c r="T134" s="394"/>
      <c r="U134" s="158" t="str">
        <f t="shared" si="85"/>
        <v/>
      </c>
      <c r="V134" s="402"/>
      <c r="W134" s="402"/>
      <c r="X134" s="402"/>
      <c r="Y134" s="159" t="str">
        <f t="shared" si="94"/>
        <v/>
      </c>
      <c r="Z134" s="160" t="str">
        <f>IFERROR(IF(Y134="","",IF(Y134&lt;='Listas y tablas'!$L$3,"Muy Baja",IF(Y134&lt;='Listas y tablas'!$L$4,"Baja",IF(Y134&lt;='Listas y tablas'!$L$5,"Media",IF(Y134&lt;='Listas y tablas'!$L$6,"Alta","Muy Alta"))))),"")</f>
        <v/>
      </c>
      <c r="AA134" s="158" t="str">
        <f t="shared" si="95"/>
        <v/>
      </c>
      <c r="AB134" s="160" t="str">
        <f>IFERROR(IF(AC134="","",IF(AC134&lt;='Listas y tablas'!$O$3,"Leve",IF(AC134&lt;='Listas y tablas'!$O$4,"Menor",IF(AC134&lt;='Listas y tablas'!$O$5,"Moderado",IF(AC134&lt;='Listas y tablas'!$O$6,"Mayor","Catastrófico"))))),"")</f>
        <v/>
      </c>
      <c r="AC134" s="158" t="str">
        <f t="shared" si="96"/>
        <v/>
      </c>
      <c r="AD134" s="161" t="str">
        <f t="shared" si="97"/>
        <v/>
      </c>
      <c r="AE134" s="388"/>
      <c r="AF134" s="116"/>
      <c r="AG134" s="116"/>
      <c r="AH134" s="116"/>
      <c r="AI134" s="116"/>
      <c r="AJ134" s="115"/>
      <c r="AK134" s="115"/>
      <c r="AL134" s="115"/>
      <c r="AM134" s="115"/>
      <c r="AN134" s="115"/>
      <c r="AO134" s="115"/>
      <c r="AP134" s="115"/>
      <c r="AQ134" s="115"/>
      <c r="AR134" s="115"/>
      <c r="AS134" s="115"/>
      <c r="AT134" s="346" t="str">
        <f t="shared" si="86"/>
        <v/>
      </c>
      <c r="AU134" s="346" t="str">
        <f t="shared" si="87"/>
        <v/>
      </c>
      <c r="AV134" s="346" t="str">
        <f t="shared" si="102"/>
        <v/>
      </c>
      <c r="AW134" s="115"/>
      <c r="AX134" s="115"/>
      <c r="AY134" s="115"/>
      <c r="AZ134" s="115"/>
      <c r="BA134" s="115"/>
      <c r="BB134" s="115"/>
      <c r="BC134" s="115"/>
      <c r="BD134" s="115"/>
      <c r="BE134" s="346" t="str">
        <f t="shared" si="88"/>
        <v/>
      </c>
      <c r="BF134" s="346" t="str">
        <f t="shared" si="89"/>
        <v/>
      </c>
      <c r="BG134" s="346" t="str">
        <f t="shared" si="103"/>
        <v/>
      </c>
      <c r="BH134" s="115"/>
      <c r="BI134" s="115"/>
      <c r="BJ134" s="115"/>
      <c r="BK134" s="115"/>
      <c r="BL134" s="115"/>
      <c r="BM134" s="115"/>
      <c r="BN134" s="115"/>
      <c r="BO134" s="115"/>
      <c r="BP134" s="346" t="str">
        <f t="shared" si="90"/>
        <v/>
      </c>
      <c r="BQ134" s="346" t="str">
        <f t="shared" si="91"/>
        <v/>
      </c>
      <c r="BR134" s="346" t="str">
        <f t="shared" si="104"/>
        <v/>
      </c>
      <c r="BS134" s="345" t="str">
        <f t="shared" si="92"/>
        <v/>
      </c>
      <c r="BT134" s="345" t="str">
        <f t="shared" si="93"/>
        <v/>
      </c>
      <c r="BU134" s="130"/>
      <c r="BV134" s="53"/>
      <c r="BW134" s="53"/>
      <c r="BX134" s="53"/>
      <c r="BY134" s="53"/>
      <c r="BZ134" s="53"/>
      <c r="CA134" s="152"/>
      <c r="CB134" s="152"/>
      <c r="CC134" s="152"/>
      <c r="CD134" s="152"/>
      <c r="CE134" s="152"/>
      <c r="CF134" s="152"/>
      <c r="CG134" s="121"/>
      <c r="CH134" s="196"/>
      <c r="CI134" s="104"/>
      <c r="CJ134" s="196"/>
      <c r="CK134" s="196"/>
      <c r="CL134" s="196"/>
      <c r="CM134" s="105"/>
      <c r="CN134" s="196"/>
      <c r="CO134" s="152"/>
      <c r="CP134" s="152"/>
      <c r="CQ134" s="152"/>
      <c r="CR134" s="152"/>
      <c r="CS134" s="152"/>
      <c r="CT134" s="152"/>
      <c r="CU134" s="121"/>
      <c r="CV134" s="196"/>
      <c r="CW134" s="104"/>
      <c r="CX134" s="196"/>
      <c r="CY134" s="196"/>
      <c r="CZ134" s="196"/>
      <c r="DA134" s="105"/>
      <c r="DB134" s="196"/>
      <c r="DC134" s="138"/>
      <c r="DD134" s="138"/>
      <c r="DE134" s="138"/>
      <c r="DF134" s="138"/>
      <c r="DG134" s="138"/>
      <c r="DH134" s="138"/>
      <c r="DI134" s="138"/>
      <c r="DJ134" s="196"/>
      <c r="DK134" s="196"/>
      <c r="DL134" s="196"/>
      <c r="DM134" s="196"/>
      <c r="DN134" s="196"/>
      <c r="DO134" s="105"/>
      <c r="DP134" s="196"/>
    </row>
    <row r="135" spans="1:120" s="337" customFormat="1" ht="151.5" customHeight="1">
      <c r="A135" s="138"/>
      <c r="B135" s="88" t="str">
        <f>IFERROR(VLOOKUP($A135,Riesgos!$A$7:$H$107,2,FALSE),"")</f>
        <v/>
      </c>
      <c r="C135" s="181" t="str">
        <f>IFERROR(VLOOKUP($A135,Riesgos!$A$7:$H$107,7,FALSE),"")</f>
        <v/>
      </c>
      <c r="D135" s="181" t="str">
        <f>IFERROR(VLOOKUP($A135,Riesgos!$A$7:$H$107,8,FALSE),"")</f>
        <v/>
      </c>
      <c r="E135" s="53"/>
      <c r="F135" s="57"/>
      <c r="G135" s="153" t="str">
        <f>IF(F135&lt;=0,"",IF(F135&lt;='Listas y tablas'!$B$3,"Muy Baja",IF(F135&lt;='Listas y tablas'!$B$4,"Baja",IF(F135&lt;='Listas y tablas'!$B$5,"Media",IF(F135&lt;='Listas y tablas'!$B$6,"Alta","Muy Alta")))))</f>
        <v/>
      </c>
      <c r="H135" s="154" t="str">
        <f>IF(G135="","",IF(G135="Muy Baja",'Listas y tablas'!$C$3,IF(G135="Baja",'Listas y tablas'!$C$4,IF(G135="Media",'Listas y tablas'!$C$5,IF(G135="Alta",'Listas y tablas'!$C$6,IF(G135="Muy Alta",'Listas y tablas'!$C$7,))))))</f>
        <v/>
      </c>
      <c r="I135" s="422"/>
      <c r="J135" s="154">
        <f ca="1">IF(NOT(ISERROR(MATCH(I135,'Tabla Impacto'!$B$221:$B$223,0))),'Tabla Impacto'!$F$223&amp;"Por favor no seleccionar los criterios de impacto(Afectación Económica o presupuestal y Pérdida Reputacional)",I135)</f>
        <v>0</v>
      </c>
      <c r="K135" s="153"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4" t="str">
        <f ca="1">IF(K135="","",IF(K135="Leve",'Listas y tablas'!$F$3,IF(K135="Menor",'Listas y tablas'!$F$4,IF(K135="Moderado",'Listas y tablas'!$F$5,IF(K135="Mayor",'Listas y tablas'!$F$6,IF(K135="Catastrófico",'Listas y tablas'!$F$7,))))))</f>
        <v/>
      </c>
      <c r="M135" s="155" t="str">
        <f t="shared" ca="1" si="98"/>
        <v/>
      </c>
      <c r="N135" s="155" t="str">
        <f t="shared" si="99"/>
        <v>G</v>
      </c>
      <c r="O135" s="156">
        <f t="shared" si="100"/>
        <v>128</v>
      </c>
      <c r="P135" s="156" t="str">
        <f t="shared" si="101"/>
        <v>G128</v>
      </c>
      <c r="Q135" s="182"/>
      <c r="R135" s="156" t="str">
        <f t="shared" si="84"/>
        <v/>
      </c>
      <c r="S135" s="394"/>
      <c r="T135" s="394"/>
      <c r="U135" s="158" t="str">
        <f t="shared" si="85"/>
        <v/>
      </c>
      <c r="V135" s="402"/>
      <c r="W135" s="402"/>
      <c r="X135" s="402"/>
      <c r="Y135" s="159" t="str">
        <f t="shared" si="94"/>
        <v/>
      </c>
      <c r="Z135" s="160" t="str">
        <f>IFERROR(IF(Y135="","",IF(Y135&lt;='Listas y tablas'!$L$3,"Muy Baja",IF(Y135&lt;='Listas y tablas'!$L$4,"Baja",IF(Y135&lt;='Listas y tablas'!$L$5,"Media",IF(Y135&lt;='Listas y tablas'!$L$6,"Alta","Muy Alta"))))),"")</f>
        <v/>
      </c>
      <c r="AA135" s="158" t="str">
        <f t="shared" si="95"/>
        <v/>
      </c>
      <c r="AB135" s="160" t="str">
        <f>IFERROR(IF(AC135="","",IF(AC135&lt;='Listas y tablas'!$O$3,"Leve",IF(AC135&lt;='Listas y tablas'!$O$4,"Menor",IF(AC135&lt;='Listas y tablas'!$O$5,"Moderado",IF(AC135&lt;='Listas y tablas'!$O$6,"Mayor","Catastrófico"))))),"")</f>
        <v/>
      </c>
      <c r="AC135" s="158" t="str">
        <f t="shared" si="96"/>
        <v/>
      </c>
      <c r="AD135" s="161" t="str">
        <f t="shared" si="97"/>
        <v/>
      </c>
      <c r="AE135" s="388"/>
      <c r="AF135" s="116"/>
      <c r="AG135" s="116"/>
      <c r="AH135" s="116"/>
      <c r="AI135" s="116"/>
      <c r="AJ135" s="115"/>
      <c r="AK135" s="115"/>
      <c r="AL135" s="115"/>
      <c r="AM135" s="115"/>
      <c r="AN135" s="115"/>
      <c r="AO135" s="115"/>
      <c r="AP135" s="115"/>
      <c r="AQ135" s="115"/>
      <c r="AR135" s="115"/>
      <c r="AS135" s="115"/>
      <c r="AT135" s="346" t="str">
        <f t="shared" si="86"/>
        <v/>
      </c>
      <c r="AU135" s="346" t="str">
        <f t="shared" si="87"/>
        <v/>
      </c>
      <c r="AV135" s="346" t="str">
        <f t="shared" si="102"/>
        <v/>
      </c>
      <c r="AW135" s="115"/>
      <c r="AX135" s="115"/>
      <c r="AY135" s="115"/>
      <c r="AZ135" s="115"/>
      <c r="BA135" s="115"/>
      <c r="BB135" s="115"/>
      <c r="BC135" s="115"/>
      <c r="BD135" s="115"/>
      <c r="BE135" s="346" t="str">
        <f t="shared" si="88"/>
        <v/>
      </c>
      <c r="BF135" s="346" t="str">
        <f t="shared" si="89"/>
        <v/>
      </c>
      <c r="BG135" s="346" t="str">
        <f t="shared" si="103"/>
        <v/>
      </c>
      <c r="BH135" s="115"/>
      <c r="BI135" s="115"/>
      <c r="BJ135" s="115"/>
      <c r="BK135" s="115"/>
      <c r="BL135" s="115"/>
      <c r="BM135" s="115"/>
      <c r="BN135" s="115"/>
      <c r="BO135" s="115"/>
      <c r="BP135" s="346" t="str">
        <f t="shared" si="90"/>
        <v/>
      </c>
      <c r="BQ135" s="346" t="str">
        <f t="shared" si="91"/>
        <v/>
      </c>
      <c r="BR135" s="346" t="str">
        <f t="shared" si="104"/>
        <v/>
      </c>
      <c r="BS135" s="345" t="str">
        <f t="shared" si="92"/>
        <v/>
      </c>
      <c r="BT135" s="345" t="str">
        <f t="shared" si="93"/>
        <v/>
      </c>
      <c r="BU135" s="130"/>
      <c r="BV135" s="53"/>
      <c r="BW135" s="53"/>
      <c r="BX135" s="53"/>
      <c r="BY135" s="53"/>
      <c r="BZ135" s="53"/>
      <c r="CA135" s="152"/>
      <c r="CB135" s="152"/>
      <c r="CC135" s="152"/>
      <c r="CD135" s="152"/>
      <c r="CE135" s="152"/>
      <c r="CF135" s="152"/>
      <c r="CG135" s="121"/>
      <c r="CH135" s="196"/>
      <c r="CI135" s="104"/>
      <c r="CJ135" s="196"/>
      <c r="CK135" s="196"/>
      <c r="CL135" s="196"/>
      <c r="CM135" s="105"/>
      <c r="CN135" s="196"/>
      <c r="CO135" s="152"/>
      <c r="CP135" s="152"/>
      <c r="CQ135" s="152"/>
      <c r="CR135" s="152"/>
      <c r="CS135" s="152"/>
      <c r="CT135" s="152"/>
      <c r="CU135" s="121"/>
      <c r="CV135" s="196"/>
      <c r="CW135" s="104"/>
      <c r="CX135" s="196"/>
      <c r="CY135" s="196"/>
      <c r="CZ135" s="196"/>
      <c r="DA135" s="105"/>
      <c r="DB135" s="196"/>
      <c r="DC135" s="138"/>
      <c r="DD135" s="138"/>
      <c r="DE135" s="138"/>
      <c r="DF135" s="138"/>
      <c r="DG135" s="138"/>
      <c r="DH135" s="138"/>
      <c r="DI135" s="138"/>
      <c r="DJ135" s="196"/>
      <c r="DK135" s="196"/>
      <c r="DL135" s="196"/>
      <c r="DM135" s="196"/>
      <c r="DN135" s="196"/>
      <c r="DO135" s="105"/>
      <c r="DP135" s="196"/>
    </row>
    <row r="136" spans="1:120" s="337" customFormat="1" ht="151.5" customHeight="1">
      <c r="A136" s="138"/>
      <c r="B136" s="88" t="str">
        <f>IFERROR(VLOOKUP($A136,Riesgos!$A$7:$H$107,2,FALSE),"")</f>
        <v/>
      </c>
      <c r="C136" s="181" t="str">
        <f>IFERROR(VLOOKUP($A136,Riesgos!$A$7:$H$107,7,FALSE),"")</f>
        <v/>
      </c>
      <c r="D136" s="181" t="str">
        <f>IFERROR(VLOOKUP($A136,Riesgos!$A$7:$H$107,8,FALSE),"")</f>
        <v/>
      </c>
      <c r="E136" s="53"/>
      <c r="F136" s="57"/>
      <c r="G136" s="153" t="str">
        <f>IF(F136&lt;=0,"",IF(F136&lt;='Listas y tablas'!$B$3,"Muy Baja",IF(F136&lt;='Listas y tablas'!$B$4,"Baja",IF(F136&lt;='Listas y tablas'!$B$5,"Media",IF(F136&lt;='Listas y tablas'!$B$6,"Alta","Muy Alta")))))</f>
        <v/>
      </c>
      <c r="H136" s="154" t="str">
        <f>IF(G136="","",IF(G136="Muy Baja",'Listas y tablas'!$C$3,IF(G136="Baja",'Listas y tablas'!$C$4,IF(G136="Media",'Listas y tablas'!$C$5,IF(G136="Alta",'Listas y tablas'!$C$6,IF(G136="Muy Alta",'Listas y tablas'!$C$7,))))))</f>
        <v/>
      </c>
      <c r="I136" s="422"/>
      <c r="J136" s="154">
        <f ca="1">IF(NOT(ISERROR(MATCH(I136,'Tabla Impacto'!$B$221:$B$223,0))),'Tabla Impacto'!$F$223&amp;"Por favor no seleccionar los criterios de impacto(Afectación Económica o presupuestal y Pérdida Reputacional)",I136)</f>
        <v>0</v>
      </c>
      <c r="K136" s="153"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4" t="str">
        <f ca="1">IF(K136="","",IF(K136="Leve",'Listas y tablas'!$F$3,IF(K136="Menor",'Listas y tablas'!$F$4,IF(K136="Moderado",'Listas y tablas'!$F$5,IF(K136="Mayor",'Listas y tablas'!$F$6,IF(K136="Catastrófico",'Listas y tablas'!$F$7,))))))</f>
        <v/>
      </c>
      <c r="M136" s="155" t="str">
        <f t="shared" ca="1" si="98"/>
        <v/>
      </c>
      <c r="N136" s="155" t="str">
        <f t="shared" si="99"/>
        <v>G</v>
      </c>
      <c r="O136" s="156">
        <f t="shared" si="100"/>
        <v>129</v>
      </c>
      <c r="P136" s="156" t="str">
        <f t="shared" si="101"/>
        <v>G129</v>
      </c>
      <c r="Q136" s="182"/>
      <c r="R136" s="156" t="str">
        <f t="shared" si="84"/>
        <v/>
      </c>
      <c r="S136" s="394"/>
      <c r="T136" s="394"/>
      <c r="U136" s="158" t="str">
        <f t="shared" si="85"/>
        <v/>
      </c>
      <c r="V136" s="402"/>
      <c r="W136" s="402"/>
      <c r="X136" s="402"/>
      <c r="Y136" s="159" t="str">
        <f t="shared" si="94"/>
        <v/>
      </c>
      <c r="Z136" s="160" t="str">
        <f>IFERROR(IF(Y136="","",IF(Y136&lt;='Listas y tablas'!$L$3,"Muy Baja",IF(Y136&lt;='Listas y tablas'!$L$4,"Baja",IF(Y136&lt;='Listas y tablas'!$L$5,"Media",IF(Y136&lt;='Listas y tablas'!$L$6,"Alta","Muy Alta"))))),"")</f>
        <v/>
      </c>
      <c r="AA136" s="158" t="str">
        <f t="shared" si="95"/>
        <v/>
      </c>
      <c r="AB136" s="160" t="str">
        <f>IFERROR(IF(AC136="","",IF(AC136&lt;='Listas y tablas'!$O$3,"Leve",IF(AC136&lt;='Listas y tablas'!$O$4,"Menor",IF(AC136&lt;='Listas y tablas'!$O$5,"Moderado",IF(AC136&lt;='Listas y tablas'!$O$6,"Mayor","Catastrófico"))))),"")</f>
        <v/>
      </c>
      <c r="AC136" s="158" t="str">
        <f t="shared" si="96"/>
        <v/>
      </c>
      <c r="AD136" s="161" t="str">
        <f t="shared" si="97"/>
        <v/>
      </c>
      <c r="AE136" s="388"/>
      <c r="AF136" s="116"/>
      <c r="AG136" s="116"/>
      <c r="AH136" s="116"/>
      <c r="AI136" s="116"/>
      <c r="AJ136" s="115"/>
      <c r="AK136" s="115"/>
      <c r="AL136" s="115"/>
      <c r="AM136" s="115"/>
      <c r="AN136" s="115"/>
      <c r="AO136" s="115"/>
      <c r="AP136" s="115"/>
      <c r="AQ136" s="115"/>
      <c r="AR136" s="115"/>
      <c r="AS136" s="115"/>
      <c r="AT136" s="346" t="str">
        <f t="shared" si="86"/>
        <v/>
      </c>
      <c r="AU136" s="346" t="str">
        <f t="shared" si="87"/>
        <v/>
      </c>
      <c r="AV136" s="346" t="str">
        <f t="shared" si="102"/>
        <v/>
      </c>
      <c r="AW136" s="115"/>
      <c r="AX136" s="115"/>
      <c r="AY136" s="115"/>
      <c r="AZ136" s="115"/>
      <c r="BA136" s="115"/>
      <c r="BB136" s="115"/>
      <c r="BC136" s="115"/>
      <c r="BD136" s="115"/>
      <c r="BE136" s="346" t="str">
        <f t="shared" si="88"/>
        <v/>
      </c>
      <c r="BF136" s="346" t="str">
        <f t="shared" si="89"/>
        <v/>
      </c>
      <c r="BG136" s="346" t="str">
        <f t="shared" si="103"/>
        <v/>
      </c>
      <c r="BH136" s="115"/>
      <c r="BI136" s="115"/>
      <c r="BJ136" s="115"/>
      <c r="BK136" s="115"/>
      <c r="BL136" s="115"/>
      <c r="BM136" s="115"/>
      <c r="BN136" s="115"/>
      <c r="BO136" s="115"/>
      <c r="BP136" s="346" t="str">
        <f t="shared" si="90"/>
        <v/>
      </c>
      <c r="BQ136" s="346" t="str">
        <f t="shared" si="91"/>
        <v/>
      </c>
      <c r="BR136" s="346" t="str">
        <f t="shared" si="104"/>
        <v/>
      </c>
      <c r="BS136" s="345" t="str">
        <f t="shared" si="92"/>
        <v/>
      </c>
      <c r="BT136" s="345" t="str">
        <f t="shared" si="93"/>
        <v/>
      </c>
      <c r="BU136" s="130"/>
      <c r="BV136" s="53"/>
      <c r="BW136" s="53"/>
      <c r="BX136" s="53"/>
      <c r="BY136" s="53"/>
      <c r="BZ136" s="53"/>
      <c r="CA136" s="152"/>
      <c r="CB136" s="152"/>
      <c r="CC136" s="152"/>
      <c r="CD136" s="152"/>
      <c r="CE136" s="152"/>
      <c r="CF136" s="152"/>
      <c r="CG136" s="121"/>
      <c r="CH136" s="196"/>
      <c r="CI136" s="104"/>
      <c r="CJ136" s="196"/>
      <c r="CK136" s="196"/>
      <c r="CL136" s="196"/>
      <c r="CM136" s="105"/>
      <c r="CN136" s="196"/>
      <c r="CO136" s="152"/>
      <c r="CP136" s="152"/>
      <c r="CQ136" s="152"/>
      <c r="CR136" s="152"/>
      <c r="CS136" s="152"/>
      <c r="CT136" s="152"/>
      <c r="CU136" s="121"/>
      <c r="CV136" s="196"/>
      <c r="CW136" s="104"/>
      <c r="CX136" s="196"/>
      <c r="CY136" s="196"/>
      <c r="CZ136" s="196"/>
      <c r="DA136" s="105"/>
      <c r="DB136" s="196"/>
      <c r="DC136" s="138"/>
      <c r="DD136" s="138"/>
      <c r="DE136" s="138"/>
      <c r="DF136" s="138"/>
      <c r="DG136" s="138"/>
      <c r="DH136" s="138"/>
      <c r="DI136" s="138"/>
      <c r="DJ136" s="196"/>
      <c r="DK136" s="196"/>
      <c r="DL136" s="196"/>
      <c r="DM136" s="196"/>
      <c r="DN136" s="196"/>
      <c r="DO136" s="105"/>
      <c r="DP136" s="196"/>
    </row>
    <row r="137" spans="1:120" s="337" customFormat="1" ht="151.5" customHeight="1">
      <c r="A137" s="138"/>
      <c r="B137" s="88" t="str">
        <f>IFERROR(VLOOKUP($A137,Riesgos!$A$7:$H$107,2,FALSE),"")</f>
        <v/>
      </c>
      <c r="C137" s="181" t="str">
        <f>IFERROR(VLOOKUP($A137,Riesgos!$A$7:$H$107,7,FALSE),"")</f>
        <v/>
      </c>
      <c r="D137" s="181" t="str">
        <f>IFERROR(VLOOKUP($A137,Riesgos!$A$7:$H$107,8,FALSE),"")</f>
        <v/>
      </c>
      <c r="E137" s="53"/>
      <c r="F137" s="57"/>
      <c r="G137" s="153" t="str">
        <f>IF(F137&lt;=0,"",IF(F137&lt;='Listas y tablas'!$B$3,"Muy Baja",IF(F137&lt;='Listas y tablas'!$B$4,"Baja",IF(F137&lt;='Listas y tablas'!$B$5,"Media",IF(F137&lt;='Listas y tablas'!$B$6,"Alta","Muy Alta")))))</f>
        <v/>
      </c>
      <c r="H137" s="154" t="str">
        <f>IF(G137="","",IF(G137="Muy Baja",'Listas y tablas'!$C$3,IF(G137="Baja",'Listas y tablas'!$C$4,IF(G137="Media",'Listas y tablas'!$C$5,IF(G137="Alta",'Listas y tablas'!$C$6,IF(G137="Muy Alta",'Listas y tablas'!$C$7,))))))</f>
        <v/>
      </c>
      <c r="I137" s="422"/>
      <c r="J137" s="154">
        <f ca="1">IF(NOT(ISERROR(MATCH(I137,'Tabla Impacto'!$B$221:$B$223,0))),'Tabla Impacto'!$F$223&amp;"Por favor no seleccionar los criterios de impacto(Afectación Económica o presupuestal y Pérdida Reputacional)",I137)</f>
        <v>0</v>
      </c>
      <c r="K137" s="153"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4" t="str">
        <f ca="1">IF(K137="","",IF(K137="Leve",'Listas y tablas'!$F$3,IF(K137="Menor",'Listas y tablas'!$F$4,IF(K137="Moderado",'Listas y tablas'!$F$5,IF(K137="Mayor",'Listas y tablas'!$F$6,IF(K137="Catastrófico",'Listas y tablas'!$F$7,))))))</f>
        <v/>
      </c>
      <c r="M137" s="155" t="str">
        <f t="shared" ca="1" si="98"/>
        <v/>
      </c>
      <c r="N137" s="155" t="str">
        <f t="shared" si="99"/>
        <v>G</v>
      </c>
      <c r="O137" s="156">
        <f t="shared" si="100"/>
        <v>130</v>
      </c>
      <c r="P137" s="156" t="str">
        <f t="shared" si="101"/>
        <v>G130</v>
      </c>
      <c r="Q137" s="182"/>
      <c r="R137" s="156" t="str">
        <f t="shared" si="84"/>
        <v/>
      </c>
      <c r="S137" s="394"/>
      <c r="T137" s="394"/>
      <c r="U137" s="158" t="str">
        <f t="shared" si="85"/>
        <v/>
      </c>
      <c r="V137" s="402"/>
      <c r="W137" s="402"/>
      <c r="X137" s="402"/>
      <c r="Y137" s="159" t="str">
        <f t="shared" si="94"/>
        <v/>
      </c>
      <c r="Z137" s="160" t="str">
        <f>IFERROR(IF(Y137="","",IF(Y137&lt;='Listas y tablas'!$L$3,"Muy Baja",IF(Y137&lt;='Listas y tablas'!$L$4,"Baja",IF(Y137&lt;='Listas y tablas'!$L$5,"Media",IF(Y137&lt;='Listas y tablas'!$L$6,"Alta","Muy Alta"))))),"")</f>
        <v/>
      </c>
      <c r="AA137" s="158" t="str">
        <f t="shared" si="95"/>
        <v/>
      </c>
      <c r="AB137" s="160" t="str">
        <f>IFERROR(IF(AC137="","",IF(AC137&lt;='Listas y tablas'!$O$3,"Leve",IF(AC137&lt;='Listas y tablas'!$O$4,"Menor",IF(AC137&lt;='Listas y tablas'!$O$5,"Moderado",IF(AC137&lt;='Listas y tablas'!$O$6,"Mayor","Catastrófico"))))),"")</f>
        <v/>
      </c>
      <c r="AC137" s="158" t="str">
        <f t="shared" si="96"/>
        <v/>
      </c>
      <c r="AD137" s="161" t="str">
        <f t="shared" si="97"/>
        <v/>
      </c>
      <c r="AE137" s="388"/>
      <c r="AF137" s="116"/>
      <c r="AG137" s="116"/>
      <c r="AH137" s="116"/>
      <c r="AI137" s="116"/>
      <c r="AJ137" s="115"/>
      <c r="AK137" s="115"/>
      <c r="AL137" s="115"/>
      <c r="AM137" s="115"/>
      <c r="AN137" s="115"/>
      <c r="AO137" s="115"/>
      <c r="AP137" s="115"/>
      <c r="AQ137" s="115"/>
      <c r="AR137" s="115"/>
      <c r="AS137" s="115"/>
      <c r="AT137" s="346" t="str">
        <f t="shared" si="86"/>
        <v/>
      </c>
      <c r="AU137" s="346" t="str">
        <f t="shared" si="87"/>
        <v/>
      </c>
      <c r="AV137" s="346" t="str">
        <f t="shared" si="102"/>
        <v/>
      </c>
      <c r="AW137" s="115"/>
      <c r="AX137" s="115"/>
      <c r="AY137" s="115"/>
      <c r="AZ137" s="115"/>
      <c r="BA137" s="115"/>
      <c r="BB137" s="115"/>
      <c r="BC137" s="115"/>
      <c r="BD137" s="115"/>
      <c r="BE137" s="346" t="str">
        <f t="shared" si="88"/>
        <v/>
      </c>
      <c r="BF137" s="346" t="str">
        <f t="shared" si="89"/>
        <v/>
      </c>
      <c r="BG137" s="346" t="str">
        <f t="shared" si="103"/>
        <v/>
      </c>
      <c r="BH137" s="115"/>
      <c r="BI137" s="115"/>
      <c r="BJ137" s="115"/>
      <c r="BK137" s="115"/>
      <c r="BL137" s="115"/>
      <c r="BM137" s="115"/>
      <c r="BN137" s="115"/>
      <c r="BO137" s="115"/>
      <c r="BP137" s="346" t="str">
        <f t="shared" si="90"/>
        <v/>
      </c>
      <c r="BQ137" s="346" t="str">
        <f t="shared" si="91"/>
        <v/>
      </c>
      <c r="BR137" s="346" t="str">
        <f t="shared" si="104"/>
        <v/>
      </c>
      <c r="BS137" s="345" t="str">
        <f t="shared" si="92"/>
        <v/>
      </c>
      <c r="BT137" s="345" t="str">
        <f t="shared" si="93"/>
        <v/>
      </c>
      <c r="BU137" s="130"/>
      <c r="BV137" s="53"/>
      <c r="BW137" s="53"/>
      <c r="BX137" s="53"/>
      <c r="BY137" s="53"/>
      <c r="BZ137" s="53"/>
      <c r="CA137" s="152"/>
      <c r="CB137" s="152"/>
      <c r="CC137" s="152"/>
      <c r="CD137" s="152"/>
      <c r="CE137" s="152"/>
      <c r="CF137" s="152"/>
      <c r="CG137" s="121"/>
      <c r="CH137" s="196"/>
      <c r="CI137" s="104"/>
      <c r="CJ137" s="196"/>
      <c r="CK137" s="196"/>
      <c r="CL137" s="196"/>
      <c r="CM137" s="105"/>
      <c r="CN137" s="196"/>
      <c r="CO137" s="152"/>
      <c r="CP137" s="152"/>
      <c r="CQ137" s="152"/>
      <c r="CR137" s="152"/>
      <c r="CS137" s="152"/>
      <c r="CT137" s="152"/>
      <c r="CU137" s="121"/>
      <c r="CV137" s="196"/>
      <c r="CW137" s="104"/>
      <c r="CX137" s="196"/>
      <c r="CY137" s="196"/>
      <c r="CZ137" s="196"/>
      <c r="DA137" s="105"/>
      <c r="DB137" s="196"/>
      <c r="DC137" s="138"/>
      <c r="DD137" s="138"/>
      <c r="DE137" s="138"/>
      <c r="DF137" s="138"/>
      <c r="DG137" s="138"/>
      <c r="DH137" s="138"/>
      <c r="DI137" s="138"/>
      <c r="DJ137" s="196"/>
      <c r="DK137" s="196"/>
      <c r="DL137" s="196"/>
      <c r="DM137" s="196"/>
      <c r="DN137" s="196"/>
      <c r="DO137" s="105"/>
      <c r="DP137" s="196"/>
    </row>
    <row r="138" spans="1:120" s="337" customFormat="1" ht="151.5" customHeight="1">
      <c r="A138" s="138"/>
      <c r="B138" s="88" t="str">
        <f>IFERROR(VLOOKUP($A138,Riesgos!$A$7:$H$107,2,FALSE),"")</f>
        <v/>
      </c>
      <c r="C138" s="181" t="str">
        <f>IFERROR(VLOOKUP($A138,Riesgos!$A$7:$H$107,7,FALSE),"")</f>
        <v/>
      </c>
      <c r="D138" s="181" t="str">
        <f>IFERROR(VLOOKUP($A138,Riesgos!$A$7:$H$107,8,FALSE),"")</f>
        <v/>
      </c>
      <c r="E138" s="53"/>
      <c r="F138" s="57"/>
      <c r="G138" s="153" t="str">
        <f>IF(F138&lt;=0,"",IF(F138&lt;='Listas y tablas'!$B$3,"Muy Baja",IF(F138&lt;='Listas y tablas'!$B$4,"Baja",IF(F138&lt;='Listas y tablas'!$B$5,"Media",IF(F138&lt;='Listas y tablas'!$B$6,"Alta","Muy Alta")))))</f>
        <v/>
      </c>
      <c r="H138" s="154" t="str">
        <f>IF(G138="","",IF(G138="Muy Baja",'Listas y tablas'!$C$3,IF(G138="Baja",'Listas y tablas'!$C$4,IF(G138="Media",'Listas y tablas'!$C$5,IF(G138="Alta",'Listas y tablas'!$C$6,IF(G138="Muy Alta",'Listas y tablas'!$C$7,))))))</f>
        <v/>
      </c>
      <c r="I138" s="422"/>
      <c r="J138" s="154">
        <f ca="1">IF(NOT(ISERROR(MATCH(I138,'Tabla Impacto'!$B$221:$B$223,0))),'Tabla Impacto'!$F$223&amp;"Por favor no seleccionar los criterios de impacto(Afectación Económica o presupuestal y Pérdida Reputacional)",I138)</f>
        <v>0</v>
      </c>
      <c r="K138" s="153"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4" t="str">
        <f ca="1">IF(K138="","",IF(K138="Leve",'Listas y tablas'!$F$3,IF(K138="Menor",'Listas y tablas'!$F$4,IF(K138="Moderado",'Listas y tablas'!$F$5,IF(K138="Mayor",'Listas y tablas'!$F$6,IF(K138="Catastrófico",'Listas y tablas'!$F$7,))))))</f>
        <v/>
      </c>
      <c r="M138" s="155" t="str">
        <f t="shared" ca="1" si="98"/>
        <v/>
      </c>
      <c r="N138" s="155" t="str">
        <f t="shared" si="99"/>
        <v>G</v>
      </c>
      <c r="O138" s="156">
        <f t="shared" si="100"/>
        <v>131</v>
      </c>
      <c r="P138" s="156" t="str">
        <f t="shared" si="101"/>
        <v>G131</v>
      </c>
      <c r="Q138" s="182"/>
      <c r="R138" s="156" t="str">
        <f t="shared" si="84"/>
        <v/>
      </c>
      <c r="S138" s="394"/>
      <c r="T138" s="394"/>
      <c r="U138" s="158" t="str">
        <f t="shared" si="85"/>
        <v/>
      </c>
      <c r="V138" s="402"/>
      <c r="W138" s="402"/>
      <c r="X138" s="402"/>
      <c r="Y138" s="159" t="str">
        <f t="shared" si="94"/>
        <v/>
      </c>
      <c r="Z138" s="160" t="str">
        <f>IFERROR(IF(Y138="","",IF(Y138&lt;='Listas y tablas'!$L$3,"Muy Baja",IF(Y138&lt;='Listas y tablas'!$L$4,"Baja",IF(Y138&lt;='Listas y tablas'!$L$5,"Media",IF(Y138&lt;='Listas y tablas'!$L$6,"Alta","Muy Alta"))))),"")</f>
        <v/>
      </c>
      <c r="AA138" s="158" t="str">
        <f t="shared" si="95"/>
        <v/>
      </c>
      <c r="AB138" s="160" t="str">
        <f>IFERROR(IF(AC138="","",IF(AC138&lt;='Listas y tablas'!$O$3,"Leve",IF(AC138&lt;='Listas y tablas'!$O$4,"Menor",IF(AC138&lt;='Listas y tablas'!$O$5,"Moderado",IF(AC138&lt;='Listas y tablas'!$O$6,"Mayor","Catastrófico"))))),"")</f>
        <v/>
      </c>
      <c r="AC138" s="158" t="str">
        <f t="shared" si="96"/>
        <v/>
      </c>
      <c r="AD138" s="161" t="str">
        <f t="shared" si="97"/>
        <v/>
      </c>
      <c r="AE138" s="388"/>
      <c r="AF138" s="116"/>
      <c r="AG138" s="116"/>
      <c r="AH138" s="116"/>
      <c r="AI138" s="116"/>
      <c r="AJ138" s="115"/>
      <c r="AK138" s="115"/>
      <c r="AL138" s="115"/>
      <c r="AM138" s="115"/>
      <c r="AN138" s="115"/>
      <c r="AO138" s="115"/>
      <c r="AP138" s="115"/>
      <c r="AQ138" s="115"/>
      <c r="AR138" s="115"/>
      <c r="AS138" s="115"/>
      <c r="AT138" s="346" t="str">
        <f t="shared" si="86"/>
        <v/>
      </c>
      <c r="AU138" s="346" t="str">
        <f t="shared" si="87"/>
        <v/>
      </c>
      <c r="AV138" s="346" t="str">
        <f t="shared" si="102"/>
        <v/>
      </c>
      <c r="AW138" s="115"/>
      <c r="AX138" s="115"/>
      <c r="AY138" s="115"/>
      <c r="AZ138" s="115"/>
      <c r="BA138" s="115"/>
      <c r="BB138" s="115"/>
      <c r="BC138" s="115"/>
      <c r="BD138" s="115"/>
      <c r="BE138" s="346" t="str">
        <f t="shared" si="88"/>
        <v/>
      </c>
      <c r="BF138" s="346" t="str">
        <f t="shared" si="89"/>
        <v/>
      </c>
      <c r="BG138" s="346" t="str">
        <f t="shared" si="103"/>
        <v/>
      </c>
      <c r="BH138" s="115"/>
      <c r="BI138" s="115"/>
      <c r="BJ138" s="115"/>
      <c r="BK138" s="115"/>
      <c r="BL138" s="115"/>
      <c r="BM138" s="115"/>
      <c r="BN138" s="115"/>
      <c r="BO138" s="115"/>
      <c r="BP138" s="346" t="str">
        <f t="shared" si="90"/>
        <v/>
      </c>
      <c r="BQ138" s="346" t="str">
        <f t="shared" si="91"/>
        <v/>
      </c>
      <c r="BR138" s="346" t="str">
        <f t="shared" si="104"/>
        <v/>
      </c>
      <c r="BS138" s="345" t="str">
        <f t="shared" si="92"/>
        <v/>
      </c>
      <c r="BT138" s="345" t="str">
        <f t="shared" si="93"/>
        <v/>
      </c>
      <c r="BU138" s="130"/>
      <c r="BV138" s="53"/>
      <c r="BW138" s="53"/>
      <c r="BX138" s="53"/>
      <c r="BY138" s="53"/>
      <c r="BZ138" s="53"/>
      <c r="CA138" s="152"/>
      <c r="CB138" s="152"/>
      <c r="CC138" s="152"/>
      <c r="CD138" s="152"/>
      <c r="CE138" s="152"/>
      <c r="CF138" s="152"/>
      <c r="CG138" s="121"/>
      <c r="CH138" s="196"/>
      <c r="CI138" s="104"/>
      <c r="CJ138" s="196"/>
      <c r="CK138" s="196"/>
      <c r="CL138" s="196"/>
      <c r="CM138" s="105"/>
      <c r="CN138" s="196"/>
      <c r="CO138" s="152"/>
      <c r="CP138" s="152"/>
      <c r="CQ138" s="152"/>
      <c r="CR138" s="152"/>
      <c r="CS138" s="152"/>
      <c r="CT138" s="152"/>
      <c r="CU138" s="121"/>
      <c r="CV138" s="196"/>
      <c r="CW138" s="104"/>
      <c r="CX138" s="196"/>
      <c r="CY138" s="196"/>
      <c r="CZ138" s="196"/>
      <c r="DA138" s="105"/>
      <c r="DB138" s="196"/>
      <c r="DC138" s="138"/>
      <c r="DD138" s="138"/>
      <c r="DE138" s="138"/>
      <c r="DF138" s="138"/>
      <c r="DG138" s="138"/>
      <c r="DH138" s="138"/>
      <c r="DI138" s="138"/>
      <c r="DJ138" s="196"/>
      <c r="DK138" s="196"/>
      <c r="DL138" s="196"/>
      <c r="DM138" s="196"/>
      <c r="DN138" s="196"/>
      <c r="DO138" s="105"/>
      <c r="DP138" s="196"/>
    </row>
    <row r="139" spans="1:120" s="337" customFormat="1" ht="151.5" customHeight="1">
      <c r="A139" s="138"/>
      <c r="B139" s="88" t="str">
        <f>IFERROR(VLOOKUP($A139,Riesgos!$A$7:$H$107,2,FALSE),"")</f>
        <v/>
      </c>
      <c r="C139" s="181" t="str">
        <f>IFERROR(VLOOKUP($A139,Riesgos!$A$7:$H$107,7,FALSE),"")</f>
        <v/>
      </c>
      <c r="D139" s="181" t="str">
        <f>IFERROR(VLOOKUP($A139,Riesgos!$A$7:$H$107,8,FALSE),"")</f>
        <v/>
      </c>
      <c r="E139" s="53"/>
      <c r="F139" s="57"/>
      <c r="G139" s="153" t="str">
        <f>IF(F139&lt;=0,"",IF(F139&lt;='Listas y tablas'!$B$3,"Muy Baja",IF(F139&lt;='Listas y tablas'!$B$4,"Baja",IF(F139&lt;='Listas y tablas'!$B$5,"Media",IF(F139&lt;='Listas y tablas'!$B$6,"Alta","Muy Alta")))))</f>
        <v/>
      </c>
      <c r="H139" s="154" t="str">
        <f>IF(G139="","",IF(G139="Muy Baja",'Listas y tablas'!$C$3,IF(G139="Baja",'Listas y tablas'!$C$4,IF(G139="Media",'Listas y tablas'!$C$5,IF(G139="Alta",'Listas y tablas'!$C$6,IF(G139="Muy Alta",'Listas y tablas'!$C$7,))))))</f>
        <v/>
      </c>
      <c r="I139" s="422"/>
      <c r="J139" s="154">
        <f ca="1">IF(NOT(ISERROR(MATCH(I139,'Tabla Impacto'!$B$221:$B$223,0))),'Tabla Impacto'!$F$223&amp;"Por favor no seleccionar los criterios de impacto(Afectación Económica o presupuestal y Pérdida Reputacional)",I139)</f>
        <v>0</v>
      </c>
      <c r="K139" s="153"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4" t="str">
        <f ca="1">IF(K139="","",IF(K139="Leve",'Listas y tablas'!$F$3,IF(K139="Menor",'Listas y tablas'!$F$4,IF(K139="Moderado",'Listas y tablas'!$F$5,IF(K139="Mayor",'Listas y tablas'!$F$6,IF(K139="Catastrófico",'Listas y tablas'!$F$7,))))))</f>
        <v/>
      </c>
      <c r="M139" s="155" t="str">
        <f t="shared" ca="1" si="98"/>
        <v/>
      </c>
      <c r="N139" s="155" t="str">
        <f t="shared" si="99"/>
        <v>G</v>
      </c>
      <c r="O139" s="156">
        <f t="shared" si="100"/>
        <v>132</v>
      </c>
      <c r="P139" s="156" t="str">
        <f t="shared" si="101"/>
        <v>G132</v>
      </c>
      <c r="Q139" s="182"/>
      <c r="R139" s="156" t="str">
        <f t="shared" si="84"/>
        <v/>
      </c>
      <c r="S139" s="394"/>
      <c r="T139" s="394"/>
      <c r="U139" s="158" t="str">
        <f t="shared" si="85"/>
        <v/>
      </c>
      <c r="V139" s="402"/>
      <c r="W139" s="402"/>
      <c r="X139" s="402"/>
      <c r="Y139" s="159" t="str">
        <f t="shared" si="94"/>
        <v/>
      </c>
      <c r="Z139" s="160" t="str">
        <f>IFERROR(IF(Y139="","",IF(Y139&lt;='Listas y tablas'!$L$3,"Muy Baja",IF(Y139&lt;='Listas y tablas'!$L$4,"Baja",IF(Y139&lt;='Listas y tablas'!$L$5,"Media",IF(Y139&lt;='Listas y tablas'!$L$6,"Alta","Muy Alta"))))),"")</f>
        <v/>
      </c>
      <c r="AA139" s="158" t="str">
        <f t="shared" si="95"/>
        <v/>
      </c>
      <c r="AB139" s="160" t="str">
        <f>IFERROR(IF(AC139="","",IF(AC139&lt;='Listas y tablas'!$O$3,"Leve",IF(AC139&lt;='Listas y tablas'!$O$4,"Menor",IF(AC139&lt;='Listas y tablas'!$O$5,"Moderado",IF(AC139&lt;='Listas y tablas'!$O$6,"Mayor","Catastrófico"))))),"")</f>
        <v/>
      </c>
      <c r="AC139" s="158" t="str">
        <f t="shared" si="96"/>
        <v/>
      </c>
      <c r="AD139" s="161" t="str">
        <f t="shared" si="97"/>
        <v/>
      </c>
      <c r="AE139" s="388"/>
      <c r="AF139" s="116"/>
      <c r="AG139" s="116"/>
      <c r="AH139" s="116"/>
      <c r="AI139" s="116"/>
      <c r="AJ139" s="115"/>
      <c r="AK139" s="115"/>
      <c r="AL139" s="115"/>
      <c r="AM139" s="115"/>
      <c r="AN139" s="115"/>
      <c r="AO139" s="115"/>
      <c r="AP139" s="115"/>
      <c r="AQ139" s="115"/>
      <c r="AR139" s="115"/>
      <c r="AS139" s="115"/>
      <c r="AT139" s="346" t="str">
        <f t="shared" si="86"/>
        <v/>
      </c>
      <c r="AU139" s="346" t="str">
        <f t="shared" si="87"/>
        <v/>
      </c>
      <c r="AV139" s="346" t="str">
        <f t="shared" si="102"/>
        <v/>
      </c>
      <c r="AW139" s="115"/>
      <c r="AX139" s="115"/>
      <c r="AY139" s="115"/>
      <c r="AZ139" s="115"/>
      <c r="BA139" s="115"/>
      <c r="BB139" s="115"/>
      <c r="BC139" s="115"/>
      <c r="BD139" s="115"/>
      <c r="BE139" s="346" t="str">
        <f t="shared" si="88"/>
        <v/>
      </c>
      <c r="BF139" s="346" t="str">
        <f t="shared" si="89"/>
        <v/>
      </c>
      <c r="BG139" s="346" t="str">
        <f t="shared" si="103"/>
        <v/>
      </c>
      <c r="BH139" s="115"/>
      <c r="BI139" s="115"/>
      <c r="BJ139" s="115"/>
      <c r="BK139" s="115"/>
      <c r="BL139" s="115"/>
      <c r="BM139" s="115"/>
      <c r="BN139" s="115"/>
      <c r="BO139" s="115"/>
      <c r="BP139" s="346" t="str">
        <f t="shared" si="90"/>
        <v/>
      </c>
      <c r="BQ139" s="346" t="str">
        <f t="shared" si="91"/>
        <v/>
      </c>
      <c r="BR139" s="346" t="str">
        <f t="shared" si="104"/>
        <v/>
      </c>
      <c r="BS139" s="345" t="str">
        <f t="shared" si="92"/>
        <v/>
      </c>
      <c r="BT139" s="345" t="str">
        <f t="shared" si="93"/>
        <v/>
      </c>
      <c r="BU139" s="130"/>
      <c r="BV139" s="53"/>
      <c r="BW139" s="53"/>
      <c r="BX139" s="53"/>
      <c r="BY139" s="53"/>
      <c r="BZ139" s="53"/>
      <c r="CA139" s="152"/>
      <c r="CB139" s="152"/>
      <c r="CC139" s="152"/>
      <c r="CD139" s="152"/>
      <c r="CE139" s="152"/>
      <c r="CF139" s="152"/>
      <c r="CG139" s="121"/>
      <c r="CH139" s="196"/>
      <c r="CI139" s="104"/>
      <c r="CJ139" s="196"/>
      <c r="CK139" s="196"/>
      <c r="CL139" s="196"/>
      <c r="CM139" s="105"/>
      <c r="CN139" s="196"/>
      <c r="CO139" s="152"/>
      <c r="CP139" s="152"/>
      <c r="CQ139" s="152"/>
      <c r="CR139" s="152"/>
      <c r="CS139" s="152"/>
      <c r="CT139" s="152"/>
      <c r="CU139" s="121"/>
      <c r="CV139" s="196"/>
      <c r="CW139" s="104"/>
      <c r="CX139" s="196"/>
      <c r="CY139" s="196"/>
      <c r="CZ139" s="196"/>
      <c r="DA139" s="105"/>
      <c r="DB139" s="196"/>
      <c r="DC139" s="138"/>
      <c r="DD139" s="138"/>
      <c r="DE139" s="138"/>
      <c r="DF139" s="138"/>
      <c r="DG139" s="138"/>
      <c r="DH139" s="138"/>
      <c r="DI139" s="138"/>
      <c r="DJ139" s="196"/>
      <c r="DK139" s="196"/>
      <c r="DL139" s="196"/>
      <c r="DM139" s="196"/>
      <c r="DN139" s="196"/>
      <c r="DO139" s="105"/>
      <c r="DP139" s="196"/>
    </row>
    <row r="140" spans="1:120" s="337" customFormat="1" ht="151.5" customHeight="1">
      <c r="A140" s="138"/>
      <c r="B140" s="88" t="str">
        <f>IFERROR(VLOOKUP($A140,Riesgos!$A$7:$H$107,2,FALSE),"")</f>
        <v/>
      </c>
      <c r="C140" s="181" t="str">
        <f>IFERROR(VLOOKUP($A140,Riesgos!$A$7:$H$107,7,FALSE),"")</f>
        <v/>
      </c>
      <c r="D140" s="181" t="str">
        <f>IFERROR(VLOOKUP($A140,Riesgos!$A$7:$H$107,8,FALSE),"")</f>
        <v/>
      </c>
      <c r="E140" s="53"/>
      <c r="F140" s="57"/>
      <c r="G140" s="153" t="str">
        <f>IF(F140&lt;=0,"",IF(F140&lt;='Listas y tablas'!$B$3,"Muy Baja",IF(F140&lt;='Listas y tablas'!$B$4,"Baja",IF(F140&lt;='Listas y tablas'!$B$5,"Media",IF(F140&lt;='Listas y tablas'!$B$6,"Alta","Muy Alta")))))</f>
        <v/>
      </c>
      <c r="H140" s="154" t="str">
        <f>IF(G140="","",IF(G140="Muy Baja",'Listas y tablas'!$C$3,IF(G140="Baja",'Listas y tablas'!$C$4,IF(G140="Media",'Listas y tablas'!$C$5,IF(G140="Alta",'Listas y tablas'!$C$6,IF(G140="Muy Alta",'Listas y tablas'!$C$7,))))))</f>
        <v/>
      </c>
      <c r="I140" s="422"/>
      <c r="J140" s="154">
        <f ca="1">IF(NOT(ISERROR(MATCH(I140,'Tabla Impacto'!$B$221:$B$223,0))),'Tabla Impacto'!$F$223&amp;"Por favor no seleccionar los criterios de impacto(Afectación Económica o presupuestal y Pérdida Reputacional)",I140)</f>
        <v>0</v>
      </c>
      <c r="K140" s="153"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4" t="str">
        <f ca="1">IF(K140="","",IF(K140="Leve",'Listas y tablas'!$F$3,IF(K140="Menor",'Listas y tablas'!$F$4,IF(K140="Moderado",'Listas y tablas'!$F$5,IF(K140="Mayor",'Listas y tablas'!$F$6,IF(K140="Catastrófico",'Listas y tablas'!$F$7,))))))</f>
        <v/>
      </c>
      <c r="M140" s="155" t="str">
        <f t="shared" ca="1" si="98"/>
        <v/>
      </c>
      <c r="N140" s="155" t="str">
        <f t="shared" si="99"/>
        <v>G</v>
      </c>
      <c r="O140" s="156">
        <f t="shared" si="100"/>
        <v>133</v>
      </c>
      <c r="P140" s="156" t="str">
        <f t="shared" si="101"/>
        <v>G133</v>
      </c>
      <c r="Q140" s="182"/>
      <c r="R140" s="156" t="str">
        <f t="shared" si="84"/>
        <v/>
      </c>
      <c r="S140" s="394"/>
      <c r="T140" s="394"/>
      <c r="U140" s="158" t="str">
        <f t="shared" si="85"/>
        <v/>
      </c>
      <c r="V140" s="402"/>
      <c r="W140" s="402"/>
      <c r="X140" s="402"/>
      <c r="Y140" s="159" t="str">
        <f t="shared" si="94"/>
        <v/>
      </c>
      <c r="Z140" s="160" t="str">
        <f>IFERROR(IF(Y140="","",IF(Y140&lt;='Listas y tablas'!$L$3,"Muy Baja",IF(Y140&lt;='Listas y tablas'!$L$4,"Baja",IF(Y140&lt;='Listas y tablas'!$L$5,"Media",IF(Y140&lt;='Listas y tablas'!$L$6,"Alta","Muy Alta"))))),"")</f>
        <v/>
      </c>
      <c r="AA140" s="158" t="str">
        <f t="shared" si="95"/>
        <v/>
      </c>
      <c r="AB140" s="160" t="str">
        <f>IFERROR(IF(AC140="","",IF(AC140&lt;='Listas y tablas'!$O$3,"Leve",IF(AC140&lt;='Listas y tablas'!$O$4,"Menor",IF(AC140&lt;='Listas y tablas'!$O$5,"Moderado",IF(AC140&lt;='Listas y tablas'!$O$6,"Mayor","Catastrófico"))))),"")</f>
        <v/>
      </c>
      <c r="AC140" s="158" t="str">
        <f t="shared" si="96"/>
        <v/>
      </c>
      <c r="AD140" s="161" t="str">
        <f t="shared" si="97"/>
        <v/>
      </c>
      <c r="AE140" s="388"/>
      <c r="AF140" s="116"/>
      <c r="AG140" s="116"/>
      <c r="AH140" s="116"/>
      <c r="AI140" s="116"/>
      <c r="AJ140" s="115"/>
      <c r="AK140" s="115"/>
      <c r="AL140" s="115"/>
      <c r="AM140" s="115"/>
      <c r="AN140" s="115"/>
      <c r="AO140" s="115"/>
      <c r="AP140" s="115"/>
      <c r="AQ140" s="115"/>
      <c r="AR140" s="115"/>
      <c r="AS140" s="115"/>
      <c r="AT140" s="346" t="str">
        <f t="shared" si="86"/>
        <v/>
      </c>
      <c r="AU140" s="346" t="str">
        <f t="shared" si="87"/>
        <v/>
      </c>
      <c r="AV140" s="346" t="str">
        <f t="shared" si="102"/>
        <v/>
      </c>
      <c r="AW140" s="115"/>
      <c r="AX140" s="115"/>
      <c r="AY140" s="115"/>
      <c r="AZ140" s="115"/>
      <c r="BA140" s="115"/>
      <c r="BB140" s="115"/>
      <c r="BC140" s="115"/>
      <c r="BD140" s="115"/>
      <c r="BE140" s="346" t="str">
        <f t="shared" si="88"/>
        <v/>
      </c>
      <c r="BF140" s="346" t="str">
        <f t="shared" si="89"/>
        <v/>
      </c>
      <c r="BG140" s="346" t="str">
        <f t="shared" si="103"/>
        <v/>
      </c>
      <c r="BH140" s="115"/>
      <c r="BI140" s="115"/>
      <c r="BJ140" s="115"/>
      <c r="BK140" s="115"/>
      <c r="BL140" s="115"/>
      <c r="BM140" s="115"/>
      <c r="BN140" s="115"/>
      <c r="BO140" s="115"/>
      <c r="BP140" s="346" t="str">
        <f t="shared" si="90"/>
        <v/>
      </c>
      <c r="BQ140" s="346" t="str">
        <f t="shared" si="91"/>
        <v/>
      </c>
      <c r="BR140" s="346" t="str">
        <f t="shared" si="104"/>
        <v/>
      </c>
      <c r="BS140" s="345" t="str">
        <f t="shared" si="92"/>
        <v/>
      </c>
      <c r="BT140" s="345" t="str">
        <f t="shared" si="93"/>
        <v/>
      </c>
      <c r="BU140" s="130"/>
      <c r="BV140" s="53"/>
      <c r="BW140" s="53"/>
      <c r="BX140" s="53"/>
      <c r="BY140" s="53"/>
      <c r="BZ140" s="53"/>
      <c r="CA140" s="152"/>
      <c r="CB140" s="152"/>
      <c r="CC140" s="152"/>
      <c r="CD140" s="152"/>
      <c r="CE140" s="152"/>
      <c r="CF140" s="152"/>
      <c r="CG140" s="121"/>
      <c r="CH140" s="196"/>
      <c r="CI140" s="104"/>
      <c r="CJ140" s="196"/>
      <c r="CK140" s="196"/>
      <c r="CL140" s="196"/>
      <c r="CM140" s="105"/>
      <c r="CN140" s="196"/>
      <c r="CO140" s="152"/>
      <c r="CP140" s="152"/>
      <c r="CQ140" s="152"/>
      <c r="CR140" s="152"/>
      <c r="CS140" s="152"/>
      <c r="CT140" s="152"/>
      <c r="CU140" s="121"/>
      <c r="CV140" s="196"/>
      <c r="CW140" s="104"/>
      <c r="CX140" s="196"/>
      <c r="CY140" s="196"/>
      <c r="CZ140" s="196"/>
      <c r="DA140" s="105"/>
      <c r="DB140" s="196"/>
      <c r="DC140" s="138"/>
      <c r="DD140" s="138"/>
      <c r="DE140" s="138"/>
      <c r="DF140" s="138"/>
      <c r="DG140" s="138"/>
      <c r="DH140" s="138"/>
      <c r="DI140" s="138"/>
      <c r="DJ140" s="196"/>
      <c r="DK140" s="196"/>
      <c r="DL140" s="196"/>
      <c r="DM140" s="196"/>
      <c r="DN140" s="196"/>
      <c r="DO140" s="105"/>
      <c r="DP140" s="196"/>
    </row>
    <row r="141" spans="1:120" s="337" customFormat="1" ht="151.5" customHeight="1">
      <c r="A141" s="138"/>
      <c r="B141" s="88" t="str">
        <f>IFERROR(VLOOKUP($A141,Riesgos!$A$7:$H$107,2,FALSE),"")</f>
        <v/>
      </c>
      <c r="C141" s="181" t="str">
        <f>IFERROR(VLOOKUP($A141,Riesgos!$A$7:$H$107,7,FALSE),"")</f>
        <v/>
      </c>
      <c r="D141" s="181" t="str">
        <f>IFERROR(VLOOKUP($A141,Riesgos!$A$7:$H$107,8,FALSE),"")</f>
        <v/>
      </c>
      <c r="E141" s="53"/>
      <c r="F141" s="57"/>
      <c r="G141" s="153" t="str">
        <f>IF(F141&lt;=0,"",IF(F141&lt;='Listas y tablas'!$B$3,"Muy Baja",IF(F141&lt;='Listas y tablas'!$B$4,"Baja",IF(F141&lt;='Listas y tablas'!$B$5,"Media",IF(F141&lt;='Listas y tablas'!$B$6,"Alta","Muy Alta")))))</f>
        <v/>
      </c>
      <c r="H141" s="154" t="str">
        <f>IF(G141="","",IF(G141="Muy Baja",'Listas y tablas'!$C$3,IF(G141="Baja",'Listas y tablas'!$C$4,IF(G141="Media",'Listas y tablas'!$C$5,IF(G141="Alta",'Listas y tablas'!$C$6,IF(G141="Muy Alta",'Listas y tablas'!$C$7,))))))</f>
        <v/>
      </c>
      <c r="I141" s="422"/>
      <c r="J141" s="154">
        <f ca="1">IF(NOT(ISERROR(MATCH(I141,'Tabla Impacto'!$B$221:$B$223,0))),'Tabla Impacto'!$F$223&amp;"Por favor no seleccionar los criterios de impacto(Afectación Económica o presupuestal y Pérdida Reputacional)",I141)</f>
        <v>0</v>
      </c>
      <c r="K141" s="153"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4" t="str">
        <f ca="1">IF(K141="","",IF(K141="Leve",'Listas y tablas'!$F$3,IF(K141="Menor",'Listas y tablas'!$F$4,IF(K141="Moderado",'Listas y tablas'!$F$5,IF(K141="Mayor",'Listas y tablas'!$F$6,IF(K141="Catastrófico",'Listas y tablas'!$F$7,))))))</f>
        <v/>
      </c>
      <c r="M141" s="155" t="str">
        <f t="shared" ca="1" si="98"/>
        <v/>
      </c>
      <c r="N141" s="155" t="str">
        <f t="shared" si="99"/>
        <v>G</v>
      </c>
      <c r="O141" s="156">
        <f t="shared" si="100"/>
        <v>134</v>
      </c>
      <c r="P141" s="156" t="str">
        <f t="shared" si="101"/>
        <v>G134</v>
      </c>
      <c r="Q141" s="182"/>
      <c r="R141" s="156" t="str">
        <f t="shared" si="84"/>
        <v/>
      </c>
      <c r="S141" s="394"/>
      <c r="T141" s="394"/>
      <c r="U141" s="158" t="str">
        <f t="shared" si="85"/>
        <v/>
      </c>
      <c r="V141" s="402"/>
      <c r="W141" s="402"/>
      <c r="X141" s="402"/>
      <c r="Y141" s="159" t="str">
        <f t="shared" si="94"/>
        <v/>
      </c>
      <c r="Z141" s="160" t="str">
        <f>IFERROR(IF(Y141="","",IF(Y141&lt;='Listas y tablas'!$L$3,"Muy Baja",IF(Y141&lt;='Listas y tablas'!$L$4,"Baja",IF(Y141&lt;='Listas y tablas'!$L$5,"Media",IF(Y141&lt;='Listas y tablas'!$L$6,"Alta","Muy Alta"))))),"")</f>
        <v/>
      </c>
      <c r="AA141" s="158" t="str">
        <f t="shared" si="95"/>
        <v/>
      </c>
      <c r="AB141" s="160" t="str">
        <f>IFERROR(IF(AC141="","",IF(AC141&lt;='Listas y tablas'!$O$3,"Leve",IF(AC141&lt;='Listas y tablas'!$O$4,"Menor",IF(AC141&lt;='Listas y tablas'!$O$5,"Moderado",IF(AC141&lt;='Listas y tablas'!$O$6,"Mayor","Catastrófico"))))),"")</f>
        <v/>
      </c>
      <c r="AC141" s="158" t="str">
        <f t="shared" si="96"/>
        <v/>
      </c>
      <c r="AD141" s="161" t="str">
        <f t="shared" si="97"/>
        <v/>
      </c>
      <c r="AE141" s="388"/>
      <c r="AF141" s="116"/>
      <c r="AG141" s="116"/>
      <c r="AH141" s="116"/>
      <c r="AI141" s="116"/>
      <c r="AJ141" s="115"/>
      <c r="AK141" s="115"/>
      <c r="AL141" s="115"/>
      <c r="AM141" s="115"/>
      <c r="AN141" s="115"/>
      <c r="AO141" s="115"/>
      <c r="AP141" s="115"/>
      <c r="AQ141" s="115"/>
      <c r="AR141" s="115"/>
      <c r="AS141" s="115"/>
      <c r="AT141" s="346" t="str">
        <f t="shared" si="86"/>
        <v/>
      </c>
      <c r="AU141" s="346" t="str">
        <f t="shared" si="87"/>
        <v/>
      </c>
      <c r="AV141" s="346" t="str">
        <f t="shared" si="102"/>
        <v/>
      </c>
      <c r="AW141" s="115"/>
      <c r="AX141" s="115"/>
      <c r="AY141" s="115"/>
      <c r="AZ141" s="115"/>
      <c r="BA141" s="115"/>
      <c r="BB141" s="115"/>
      <c r="BC141" s="115"/>
      <c r="BD141" s="115"/>
      <c r="BE141" s="346" t="str">
        <f t="shared" si="88"/>
        <v/>
      </c>
      <c r="BF141" s="346" t="str">
        <f t="shared" si="89"/>
        <v/>
      </c>
      <c r="BG141" s="346" t="str">
        <f t="shared" si="103"/>
        <v/>
      </c>
      <c r="BH141" s="115"/>
      <c r="BI141" s="115"/>
      <c r="BJ141" s="115"/>
      <c r="BK141" s="115"/>
      <c r="BL141" s="115"/>
      <c r="BM141" s="115"/>
      <c r="BN141" s="115"/>
      <c r="BO141" s="115"/>
      <c r="BP141" s="346" t="str">
        <f t="shared" si="90"/>
        <v/>
      </c>
      <c r="BQ141" s="346" t="str">
        <f t="shared" si="91"/>
        <v/>
      </c>
      <c r="BR141" s="346" t="str">
        <f t="shared" si="104"/>
        <v/>
      </c>
      <c r="BS141" s="345" t="str">
        <f t="shared" si="92"/>
        <v/>
      </c>
      <c r="BT141" s="345" t="str">
        <f t="shared" si="93"/>
        <v/>
      </c>
      <c r="BU141" s="130"/>
      <c r="BV141" s="53"/>
      <c r="BW141" s="53"/>
      <c r="BX141" s="53"/>
      <c r="BY141" s="53"/>
      <c r="BZ141" s="53"/>
      <c r="CA141" s="152"/>
      <c r="CB141" s="152"/>
      <c r="CC141" s="152"/>
      <c r="CD141" s="152"/>
      <c r="CE141" s="152"/>
      <c r="CF141" s="152"/>
      <c r="CG141" s="121"/>
      <c r="CH141" s="196"/>
      <c r="CI141" s="104"/>
      <c r="CJ141" s="196"/>
      <c r="CK141" s="196"/>
      <c r="CL141" s="196"/>
      <c r="CM141" s="105"/>
      <c r="CN141" s="196"/>
      <c r="CO141" s="152"/>
      <c r="CP141" s="152"/>
      <c r="CQ141" s="152"/>
      <c r="CR141" s="152"/>
      <c r="CS141" s="152"/>
      <c r="CT141" s="152"/>
      <c r="CU141" s="121"/>
      <c r="CV141" s="196"/>
      <c r="CW141" s="104"/>
      <c r="CX141" s="196"/>
      <c r="CY141" s="196"/>
      <c r="CZ141" s="196"/>
      <c r="DA141" s="105"/>
      <c r="DB141" s="196"/>
      <c r="DC141" s="138"/>
      <c r="DD141" s="138"/>
      <c r="DE141" s="138"/>
      <c r="DF141" s="138"/>
      <c r="DG141" s="138"/>
      <c r="DH141" s="138"/>
      <c r="DI141" s="138"/>
      <c r="DJ141" s="196"/>
      <c r="DK141" s="196"/>
      <c r="DL141" s="196"/>
      <c r="DM141" s="196"/>
      <c r="DN141" s="196"/>
      <c r="DO141" s="105"/>
      <c r="DP141" s="196"/>
    </row>
    <row r="142" spans="1:120" s="337" customFormat="1" ht="151.5" customHeight="1">
      <c r="A142" s="138"/>
      <c r="B142" s="88" t="str">
        <f>IFERROR(VLOOKUP($A142,Riesgos!$A$7:$H$107,2,FALSE),"")</f>
        <v/>
      </c>
      <c r="C142" s="181" t="str">
        <f>IFERROR(VLOOKUP($A142,Riesgos!$A$7:$H$107,7,FALSE),"")</f>
        <v/>
      </c>
      <c r="D142" s="181" t="str">
        <f>IFERROR(VLOOKUP($A142,Riesgos!$A$7:$H$107,8,FALSE),"")</f>
        <v/>
      </c>
      <c r="E142" s="53"/>
      <c r="F142" s="57"/>
      <c r="G142" s="153" t="str">
        <f>IF(F142&lt;=0,"",IF(F142&lt;='Listas y tablas'!$B$3,"Muy Baja",IF(F142&lt;='Listas y tablas'!$B$4,"Baja",IF(F142&lt;='Listas y tablas'!$B$5,"Media",IF(F142&lt;='Listas y tablas'!$B$6,"Alta","Muy Alta")))))</f>
        <v/>
      </c>
      <c r="H142" s="154" t="str">
        <f>IF(G142="","",IF(G142="Muy Baja",'Listas y tablas'!$C$3,IF(G142="Baja",'Listas y tablas'!$C$4,IF(G142="Media",'Listas y tablas'!$C$5,IF(G142="Alta",'Listas y tablas'!$C$6,IF(G142="Muy Alta",'Listas y tablas'!$C$7,))))))</f>
        <v/>
      </c>
      <c r="I142" s="422"/>
      <c r="J142" s="154">
        <f ca="1">IF(NOT(ISERROR(MATCH(I142,'Tabla Impacto'!$B$221:$B$223,0))),'Tabla Impacto'!$F$223&amp;"Por favor no seleccionar los criterios de impacto(Afectación Económica o presupuestal y Pérdida Reputacional)",I142)</f>
        <v>0</v>
      </c>
      <c r="K142" s="153"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4" t="str">
        <f ca="1">IF(K142="","",IF(K142="Leve",'Listas y tablas'!$F$3,IF(K142="Menor",'Listas y tablas'!$F$4,IF(K142="Moderado",'Listas y tablas'!$F$5,IF(K142="Mayor",'Listas y tablas'!$F$6,IF(K142="Catastrófico",'Listas y tablas'!$F$7,))))))</f>
        <v/>
      </c>
      <c r="M142" s="155" t="str">
        <f t="shared" ca="1" si="98"/>
        <v/>
      </c>
      <c r="N142" s="155" t="str">
        <f t="shared" si="99"/>
        <v>G</v>
      </c>
      <c r="O142" s="156">
        <f t="shared" si="100"/>
        <v>135</v>
      </c>
      <c r="P142" s="156" t="str">
        <f t="shared" si="101"/>
        <v>G135</v>
      </c>
      <c r="Q142" s="182"/>
      <c r="R142" s="156" t="str">
        <f t="shared" si="84"/>
        <v/>
      </c>
      <c r="S142" s="394"/>
      <c r="T142" s="394"/>
      <c r="U142" s="158" t="str">
        <f t="shared" si="85"/>
        <v/>
      </c>
      <c r="V142" s="402"/>
      <c r="W142" s="402"/>
      <c r="X142" s="402"/>
      <c r="Y142" s="159" t="str">
        <f t="shared" si="94"/>
        <v/>
      </c>
      <c r="Z142" s="160" t="str">
        <f>IFERROR(IF(Y142="","",IF(Y142&lt;='Listas y tablas'!$L$3,"Muy Baja",IF(Y142&lt;='Listas y tablas'!$L$4,"Baja",IF(Y142&lt;='Listas y tablas'!$L$5,"Media",IF(Y142&lt;='Listas y tablas'!$L$6,"Alta","Muy Alta"))))),"")</f>
        <v/>
      </c>
      <c r="AA142" s="158" t="str">
        <f t="shared" si="95"/>
        <v/>
      </c>
      <c r="AB142" s="160" t="str">
        <f>IFERROR(IF(AC142="","",IF(AC142&lt;='Listas y tablas'!$O$3,"Leve",IF(AC142&lt;='Listas y tablas'!$O$4,"Menor",IF(AC142&lt;='Listas y tablas'!$O$5,"Moderado",IF(AC142&lt;='Listas y tablas'!$O$6,"Mayor","Catastrófico"))))),"")</f>
        <v/>
      </c>
      <c r="AC142" s="158" t="str">
        <f t="shared" si="96"/>
        <v/>
      </c>
      <c r="AD142" s="161" t="str">
        <f t="shared" si="97"/>
        <v/>
      </c>
      <c r="AE142" s="388"/>
      <c r="AF142" s="116"/>
      <c r="AG142" s="116"/>
      <c r="AH142" s="116"/>
      <c r="AI142" s="116"/>
      <c r="AJ142" s="115"/>
      <c r="AK142" s="115"/>
      <c r="AL142" s="115"/>
      <c r="AM142" s="115"/>
      <c r="AN142" s="115"/>
      <c r="AO142" s="115"/>
      <c r="AP142" s="115"/>
      <c r="AQ142" s="115"/>
      <c r="AR142" s="115"/>
      <c r="AS142" s="115"/>
      <c r="AT142" s="346" t="str">
        <f t="shared" si="86"/>
        <v/>
      </c>
      <c r="AU142" s="346" t="str">
        <f t="shared" si="87"/>
        <v/>
      </c>
      <c r="AV142" s="346" t="str">
        <f t="shared" si="102"/>
        <v/>
      </c>
      <c r="AW142" s="115"/>
      <c r="AX142" s="115"/>
      <c r="AY142" s="115"/>
      <c r="AZ142" s="115"/>
      <c r="BA142" s="115"/>
      <c r="BB142" s="115"/>
      <c r="BC142" s="115"/>
      <c r="BD142" s="115"/>
      <c r="BE142" s="346" t="str">
        <f t="shared" si="88"/>
        <v/>
      </c>
      <c r="BF142" s="346" t="str">
        <f t="shared" si="89"/>
        <v/>
      </c>
      <c r="BG142" s="346" t="str">
        <f t="shared" si="103"/>
        <v/>
      </c>
      <c r="BH142" s="115"/>
      <c r="BI142" s="115"/>
      <c r="BJ142" s="115"/>
      <c r="BK142" s="115"/>
      <c r="BL142" s="115"/>
      <c r="BM142" s="115"/>
      <c r="BN142" s="115"/>
      <c r="BO142" s="115"/>
      <c r="BP142" s="346" t="str">
        <f t="shared" si="90"/>
        <v/>
      </c>
      <c r="BQ142" s="346" t="str">
        <f t="shared" si="91"/>
        <v/>
      </c>
      <c r="BR142" s="346" t="str">
        <f t="shared" si="104"/>
        <v/>
      </c>
      <c r="BS142" s="345" t="str">
        <f t="shared" si="92"/>
        <v/>
      </c>
      <c r="BT142" s="345" t="str">
        <f t="shared" si="93"/>
        <v/>
      </c>
      <c r="BU142" s="130"/>
      <c r="BV142" s="53"/>
      <c r="BW142" s="53"/>
      <c r="BX142" s="53"/>
      <c r="BY142" s="53"/>
      <c r="BZ142" s="53"/>
      <c r="CA142" s="152"/>
      <c r="CB142" s="152"/>
      <c r="CC142" s="152"/>
      <c r="CD142" s="152"/>
      <c r="CE142" s="152"/>
      <c r="CF142" s="152"/>
      <c r="CG142" s="121"/>
      <c r="CH142" s="196"/>
      <c r="CI142" s="104"/>
      <c r="CJ142" s="196"/>
      <c r="CK142" s="196"/>
      <c r="CL142" s="196"/>
      <c r="CM142" s="105"/>
      <c r="CN142" s="196"/>
      <c r="CO142" s="152"/>
      <c r="CP142" s="152"/>
      <c r="CQ142" s="152"/>
      <c r="CR142" s="152"/>
      <c r="CS142" s="152"/>
      <c r="CT142" s="152"/>
      <c r="CU142" s="121"/>
      <c r="CV142" s="196"/>
      <c r="CW142" s="104"/>
      <c r="CX142" s="196"/>
      <c r="CY142" s="196"/>
      <c r="CZ142" s="196"/>
      <c r="DA142" s="105"/>
      <c r="DB142" s="196"/>
      <c r="DC142" s="138"/>
      <c r="DD142" s="138"/>
      <c r="DE142" s="138"/>
      <c r="DF142" s="138"/>
      <c r="DG142" s="138"/>
      <c r="DH142" s="138"/>
      <c r="DI142" s="138"/>
      <c r="DJ142" s="196"/>
      <c r="DK142" s="196"/>
      <c r="DL142" s="196"/>
      <c r="DM142" s="196"/>
      <c r="DN142" s="196"/>
      <c r="DO142" s="105"/>
      <c r="DP142" s="196"/>
    </row>
    <row r="143" spans="1:120" s="337" customFormat="1" ht="151.5" customHeight="1">
      <c r="A143" s="138"/>
      <c r="B143" s="88" t="str">
        <f>IFERROR(VLOOKUP($A143,Riesgos!$A$7:$H$107,2,FALSE),"")</f>
        <v/>
      </c>
      <c r="C143" s="181" t="str">
        <f>IFERROR(VLOOKUP($A143,Riesgos!$A$7:$H$107,7,FALSE),"")</f>
        <v/>
      </c>
      <c r="D143" s="181" t="str">
        <f>IFERROR(VLOOKUP($A143,Riesgos!$A$7:$H$107,8,FALSE),"")</f>
        <v/>
      </c>
      <c r="E143" s="53"/>
      <c r="F143" s="57"/>
      <c r="G143" s="153" t="str">
        <f>IF(F143&lt;=0,"",IF(F143&lt;='Listas y tablas'!$B$3,"Muy Baja",IF(F143&lt;='Listas y tablas'!$B$4,"Baja",IF(F143&lt;='Listas y tablas'!$B$5,"Media",IF(F143&lt;='Listas y tablas'!$B$6,"Alta","Muy Alta")))))</f>
        <v/>
      </c>
      <c r="H143" s="154" t="str">
        <f>IF(G143="","",IF(G143="Muy Baja",'Listas y tablas'!$C$3,IF(G143="Baja",'Listas y tablas'!$C$4,IF(G143="Media",'Listas y tablas'!$C$5,IF(G143="Alta",'Listas y tablas'!$C$6,IF(G143="Muy Alta",'Listas y tablas'!$C$7,))))))</f>
        <v/>
      </c>
      <c r="I143" s="422"/>
      <c r="J143" s="154">
        <f ca="1">IF(NOT(ISERROR(MATCH(I143,'Tabla Impacto'!$B$221:$B$223,0))),'Tabla Impacto'!$F$223&amp;"Por favor no seleccionar los criterios de impacto(Afectación Económica o presupuestal y Pérdida Reputacional)",I143)</f>
        <v>0</v>
      </c>
      <c r="K143" s="153"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4" t="str">
        <f ca="1">IF(K143="","",IF(K143="Leve",'Listas y tablas'!$F$3,IF(K143="Menor",'Listas y tablas'!$F$4,IF(K143="Moderado",'Listas y tablas'!$F$5,IF(K143="Mayor",'Listas y tablas'!$F$6,IF(K143="Catastrófico",'Listas y tablas'!$F$7,))))))</f>
        <v/>
      </c>
      <c r="M143" s="155" t="str">
        <f t="shared" ca="1" si="98"/>
        <v/>
      </c>
      <c r="N143" s="155" t="str">
        <f t="shared" si="99"/>
        <v>G</v>
      </c>
      <c r="O143" s="156">
        <f t="shared" si="100"/>
        <v>136</v>
      </c>
      <c r="P143" s="156" t="str">
        <f t="shared" si="101"/>
        <v>G136</v>
      </c>
      <c r="Q143" s="182"/>
      <c r="R143" s="156" t="str">
        <f t="shared" si="84"/>
        <v/>
      </c>
      <c r="S143" s="394"/>
      <c r="T143" s="394"/>
      <c r="U143" s="158" t="str">
        <f t="shared" si="85"/>
        <v/>
      </c>
      <c r="V143" s="402"/>
      <c r="W143" s="402"/>
      <c r="X143" s="402"/>
      <c r="Y143" s="159" t="str">
        <f t="shared" si="94"/>
        <v/>
      </c>
      <c r="Z143" s="160" t="str">
        <f>IFERROR(IF(Y143="","",IF(Y143&lt;='Listas y tablas'!$L$3,"Muy Baja",IF(Y143&lt;='Listas y tablas'!$L$4,"Baja",IF(Y143&lt;='Listas y tablas'!$L$5,"Media",IF(Y143&lt;='Listas y tablas'!$L$6,"Alta","Muy Alta"))))),"")</f>
        <v/>
      </c>
      <c r="AA143" s="158" t="str">
        <f t="shared" si="95"/>
        <v/>
      </c>
      <c r="AB143" s="160" t="str">
        <f>IFERROR(IF(AC143="","",IF(AC143&lt;='Listas y tablas'!$O$3,"Leve",IF(AC143&lt;='Listas y tablas'!$O$4,"Menor",IF(AC143&lt;='Listas y tablas'!$O$5,"Moderado",IF(AC143&lt;='Listas y tablas'!$O$6,"Mayor","Catastrófico"))))),"")</f>
        <v/>
      </c>
      <c r="AC143" s="158" t="str">
        <f t="shared" si="96"/>
        <v/>
      </c>
      <c r="AD143" s="161" t="str">
        <f t="shared" si="97"/>
        <v/>
      </c>
      <c r="AE143" s="388"/>
      <c r="AF143" s="116"/>
      <c r="AG143" s="116"/>
      <c r="AH143" s="116"/>
      <c r="AI143" s="116"/>
      <c r="AJ143" s="115"/>
      <c r="AK143" s="115"/>
      <c r="AL143" s="115"/>
      <c r="AM143" s="115"/>
      <c r="AN143" s="115"/>
      <c r="AO143" s="115"/>
      <c r="AP143" s="115"/>
      <c r="AQ143" s="115"/>
      <c r="AR143" s="115"/>
      <c r="AS143" s="115"/>
      <c r="AT143" s="346" t="str">
        <f t="shared" si="86"/>
        <v/>
      </c>
      <c r="AU143" s="346" t="str">
        <f t="shared" si="87"/>
        <v/>
      </c>
      <c r="AV143" s="346" t="str">
        <f t="shared" si="102"/>
        <v/>
      </c>
      <c r="AW143" s="115"/>
      <c r="AX143" s="115"/>
      <c r="AY143" s="115"/>
      <c r="AZ143" s="115"/>
      <c r="BA143" s="115"/>
      <c r="BB143" s="115"/>
      <c r="BC143" s="115"/>
      <c r="BD143" s="115"/>
      <c r="BE143" s="346" t="str">
        <f t="shared" si="88"/>
        <v/>
      </c>
      <c r="BF143" s="346" t="str">
        <f t="shared" si="89"/>
        <v/>
      </c>
      <c r="BG143" s="346" t="str">
        <f t="shared" si="103"/>
        <v/>
      </c>
      <c r="BH143" s="115"/>
      <c r="BI143" s="115"/>
      <c r="BJ143" s="115"/>
      <c r="BK143" s="115"/>
      <c r="BL143" s="115"/>
      <c r="BM143" s="115"/>
      <c r="BN143" s="115"/>
      <c r="BO143" s="115"/>
      <c r="BP143" s="346" t="str">
        <f t="shared" si="90"/>
        <v/>
      </c>
      <c r="BQ143" s="346" t="str">
        <f t="shared" si="91"/>
        <v/>
      </c>
      <c r="BR143" s="346" t="str">
        <f t="shared" si="104"/>
        <v/>
      </c>
      <c r="BS143" s="345" t="str">
        <f t="shared" si="92"/>
        <v/>
      </c>
      <c r="BT143" s="345" t="str">
        <f t="shared" si="93"/>
        <v/>
      </c>
      <c r="BU143" s="130"/>
      <c r="BV143" s="53"/>
      <c r="BW143" s="53"/>
      <c r="BX143" s="53"/>
      <c r="BY143" s="53"/>
      <c r="BZ143" s="53"/>
      <c r="CA143" s="152"/>
      <c r="CB143" s="152"/>
      <c r="CC143" s="152"/>
      <c r="CD143" s="152"/>
      <c r="CE143" s="152"/>
      <c r="CF143" s="152"/>
      <c r="CG143" s="121"/>
      <c r="CH143" s="196"/>
      <c r="CI143" s="104"/>
      <c r="CJ143" s="196"/>
      <c r="CK143" s="196"/>
      <c r="CL143" s="196"/>
      <c r="CM143" s="105"/>
      <c r="CN143" s="196"/>
      <c r="CO143" s="152"/>
      <c r="CP143" s="152"/>
      <c r="CQ143" s="152"/>
      <c r="CR143" s="152"/>
      <c r="CS143" s="152"/>
      <c r="CT143" s="152"/>
      <c r="CU143" s="121"/>
      <c r="CV143" s="196"/>
      <c r="CW143" s="104"/>
      <c r="CX143" s="196"/>
      <c r="CY143" s="196"/>
      <c r="CZ143" s="196"/>
      <c r="DA143" s="105"/>
      <c r="DB143" s="196"/>
      <c r="DC143" s="138"/>
      <c r="DD143" s="138"/>
      <c r="DE143" s="138"/>
      <c r="DF143" s="138"/>
      <c r="DG143" s="138"/>
      <c r="DH143" s="138"/>
      <c r="DI143" s="138"/>
      <c r="DJ143" s="196"/>
      <c r="DK143" s="196"/>
      <c r="DL143" s="196"/>
      <c r="DM143" s="196"/>
      <c r="DN143" s="196"/>
      <c r="DO143" s="105"/>
      <c r="DP143" s="196"/>
    </row>
    <row r="144" spans="1:120" s="337" customFormat="1" ht="151.5" customHeight="1">
      <c r="A144" s="138"/>
      <c r="B144" s="88" t="str">
        <f>IFERROR(VLOOKUP($A144,Riesgos!$A$7:$H$107,2,FALSE),"")</f>
        <v/>
      </c>
      <c r="C144" s="181" t="str">
        <f>IFERROR(VLOOKUP($A144,Riesgos!$A$7:$H$107,7,FALSE),"")</f>
        <v/>
      </c>
      <c r="D144" s="181" t="str">
        <f>IFERROR(VLOOKUP($A144,Riesgos!$A$7:$H$107,8,FALSE),"")</f>
        <v/>
      </c>
      <c r="E144" s="53"/>
      <c r="F144" s="57"/>
      <c r="G144" s="153" t="str">
        <f>IF(F144&lt;=0,"",IF(F144&lt;='Listas y tablas'!$B$3,"Muy Baja",IF(F144&lt;='Listas y tablas'!$B$4,"Baja",IF(F144&lt;='Listas y tablas'!$B$5,"Media",IF(F144&lt;='Listas y tablas'!$B$6,"Alta","Muy Alta")))))</f>
        <v/>
      </c>
      <c r="H144" s="154" t="str">
        <f>IF(G144="","",IF(G144="Muy Baja",'Listas y tablas'!$C$3,IF(G144="Baja",'Listas y tablas'!$C$4,IF(G144="Media",'Listas y tablas'!$C$5,IF(G144="Alta",'Listas y tablas'!$C$6,IF(G144="Muy Alta",'Listas y tablas'!$C$7,))))))</f>
        <v/>
      </c>
      <c r="I144" s="422"/>
      <c r="J144" s="154">
        <f ca="1">IF(NOT(ISERROR(MATCH(I144,'Tabla Impacto'!$B$221:$B$223,0))),'Tabla Impacto'!$F$223&amp;"Por favor no seleccionar los criterios de impacto(Afectación Económica o presupuestal y Pérdida Reputacional)",I144)</f>
        <v>0</v>
      </c>
      <c r="K144" s="153"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4" t="str">
        <f ca="1">IF(K144="","",IF(K144="Leve",'Listas y tablas'!$F$3,IF(K144="Menor",'Listas y tablas'!$F$4,IF(K144="Moderado",'Listas y tablas'!$F$5,IF(K144="Mayor",'Listas y tablas'!$F$6,IF(K144="Catastrófico",'Listas y tablas'!$F$7,))))))</f>
        <v/>
      </c>
      <c r="M144" s="155" t="str">
        <f t="shared" ca="1" si="98"/>
        <v/>
      </c>
      <c r="N144" s="155" t="str">
        <f t="shared" si="99"/>
        <v>G</v>
      </c>
      <c r="O144" s="156">
        <f t="shared" si="100"/>
        <v>137</v>
      </c>
      <c r="P144" s="156" t="str">
        <f t="shared" si="101"/>
        <v>G137</v>
      </c>
      <c r="Q144" s="182"/>
      <c r="R144" s="156" t="str">
        <f t="shared" si="84"/>
        <v/>
      </c>
      <c r="S144" s="394"/>
      <c r="T144" s="394"/>
      <c r="U144" s="158" t="str">
        <f t="shared" si="85"/>
        <v/>
      </c>
      <c r="V144" s="402"/>
      <c r="W144" s="402"/>
      <c r="X144" s="402"/>
      <c r="Y144" s="159" t="str">
        <f t="shared" si="94"/>
        <v/>
      </c>
      <c r="Z144" s="160" t="str">
        <f>IFERROR(IF(Y144="","",IF(Y144&lt;='Listas y tablas'!$L$3,"Muy Baja",IF(Y144&lt;='Listas y tablas'!$L$4,"Baja",IF(Y144&lt;='Listas y tablas'!$L$5,"Media",IF(Y144&lt;='Listas y tablas'!$L$6,"Alta","Muy Alta"))))),"")</f>
        <v/>
      </c>
      <c r="AA144" s="158" t="str">
        <f t="shared" si="95"/>
        <v/>
      </c>
      <c r="AB144" s="160" t="str">
        <f>IFERROR(IF(AC144="","",IF(AC144&lt;='Listas y tablas'!$O$3,"Leve",IF(AC144&lt;='Listas y tablas'!$O$4,"Menor",IF(AC144&lt;='Listas y tablas'!$O$5,"Moderado",IF(AC144&lt;='Listas y tablas'!$O$6,"Mayor","Catastrófico"))))),"")</f>
        <v/>
      </c>
      <c r="AC144" s="158" t="str">
        <f t="shared" si="96"/>
        <v/>
      </c>
      <c r="AD144" s="161" t="str">
        <f t="shared" si="97"/>
        <v/>
      </c>
      <c r="AE144" s="388"/>
      <c r="AF144" s="116"/>
      <c r="AG144" s="116"/>
      <c r="AH144" s="116"/>
      <c r="AI144" s="116"/>
      <c r="AJ144" s="115"/>
      <c r="AK144" s="115"/>
      <c r="AL144" s="115"/>
      <c r="AM144" s="115"/>
      <c r="AN144" s="115"/>
      <c r="AO144" s="115"/>
      <c r="AP144" s="115"/>
      <c r="AQ144" s="115"/>
      <c r="AR144" s="115"/>
      <c r="AS144" s="115"/>
      <c r="AT144" s="346" t="str">
        <f t="shared" si="86"/>
        <v/>
      </c>
      <c r="AU144" s="346" t="str">
        <f t="shared" si="87"/>
        <v/>
      </c>
      <c r="AV144" s="346" t="str">
        <f t="shared" si="102"/>
        <v/>
      </c>
      <c r="AW144" s="115"/>
      <c r="AX144" s="115"/>
      <c r="AY144" s="115"/>
      <c r="AZ144" s="115"/>
      <c r="BA144" s="115"/>
      <c r="BB144" s="115"/>
      <c r="BC144" s="115"/>
      <c r="BD144" s="115"/>
      <c r="BE144" s="346" t="str">
        <f t="shared" si="88"/>
        <v/>
      </c>
      <c r="BF144" s="346" t="str">
        <f t="shared" si="89"/>
        <v/>
      </c>
      <c r="BG144" s="346" t="str">
        <f t="shared" si="103"/>
        <v/>
      </c>
      <c r="BH144" s="115"/>
      <c r="BI144" s="115"/>
      <c r="BJ144" s="115"/>
      <c r="BK144" s="115"/>
      <c r="BL144" s="115"/>
      <c r="BM144" s="115"/>
      <c r="BN144" s="115"/>
      <c r="BO144" s="115"/>
      <c r="BP144" s="346" t="str">
        <f t="shared" si="90"/>
        <v/>
      </c>
      <c r="BQ144" s="346" t="str">
        <f t="shared" si="91"/>
        <v/>
      </c>
      <c r="BR144" s="346" t="str">
        <f t="shared" si="104"/>
        <v/>
      </c>
      <c r="BS144" s="345" t="str">
        <f t="shared" si="92"/>
        <v/>
      </c>
      <c r="BT144" s="345" t="str">
        <f t="shared" si="93"/>
        <v/>
      </c>
      <c r="BU144" s="130"/>
      <c r="BV144" s="53"/>
      <c r="BW144" s="53"/>
      <c r="BX144" s="53"/>
      <c r="BY144" s="53"/>
      <c r="BZ144" s="53"/>
      <c r="CA144" s="152"/>
      <c r="CB144" s="152"/>
      <c r="CC144" s="152"/>
      <c r="CD144" s="152"/>
      <c r="CE144" s="152"/>
      <c r="CF144" s="152"/>
      <c r="CG144" s="121"/>
      <c r="CH144" s="196"/>
      <c r="CI144" s="104"/>
      <c r="CJ144" s="196"/>
      <c r="CK144" s="196"/>
      <c r="CL144" s="196"/>
      <c r="CM144" s="105"/>
      <c r="CN144" s="196"/>
      <c r="CO144" s="152"/>
      <c r="CP144" s="152"/>
      <c r="CQ144" s="152"/>
      <c r="CR144" s="152"/>
      <c r="CS144" s="152"/>
      <c r="CT144" s="152"/>
      <c r="CU144" s="121"/>
      <c r="CV144" s="196"/>
      <c r="CW144" s="104"/>
      <c r="CX144" s="196"/>
      <c r="CY144" s="196"/>
      <c r="CZ144" s="196"/>
      <c r="DA144" s="105"/>
      <c r="DB144" s="196"/>
      <c r="DC144" s="138"/>
      <c r="DD144" s="138"/>
      <c r="DE144" s="138"/>
      <c r="DF144" s="138"/>
      <c r="DG144" s="138"/>
      <c r="DH144" s="138"/>
      <c r="DI144" s="138"/>
      <c r="DJ144" s="196"/>
      <c r="DK144" s="196"/>
      <c r="DL144" s="196"/>
      <c r="DM144" s="196"/>
      <c r="DN144" s="196"/>
      <c r="DO144" s="105"/>
      <c r="DP144" s="196"/>
    </row>
    <row r="145" spans="1:120" s="337" customFormat="1" ht="151.5" customHeight="1">
      <c r="A145" s="138"/>
      <c r="B145" s="88" t="str">
        <f>IFERROR(VLOOKUP($A145,Riesgos!$A$7:$H$107,2,FALSE),"")</f>
        <v/>
      </c>
      <c r="C145" s="181" t="str">
        <f>IFERROR(VLOOKUP($A145,Riesgos!$A$7:$H$107,7,FALSE),"")</f>
        <v/>
      </c>
      <c r="D145" s="181" t="str">
        <f>IFERROR(VLOOKUP($A145,Riesgos!$A$7:$H$107,8,FALSE),"")</f>
        <v/>
      </c>
      <c r="E145" s="53"/>
      <c r="F145" s="57"/>
      <c r="G145" s="153" t="str">
        <f>IF(F145&lt;=0,"",IF(F145&lt;='Listas y tablas'!$B$3,"Muy Baja",IF(F145&lt;='Listas y tablas'!$B$4,"Baja",IF(F145&lt;='Listas y tablas'!$B$5,"Media",IF(F145&lt;='Listas y tablas'!$B$6,"Alta","Muy Alta")))))</f>
        <v/>
      </c>
      <c r="H145" s="154" t="str">
        <f>IF(G145="","",IF(G145="Muy Baja",'Listas y tablas'!$C$3,IF(G145="Baja",'Listas y tablas'!$C$4,IF(G145="Media",'Listas y tablas'!$C$5,IF(G145="Alta",'Listas y tablas'!$C$6,IF(G145="Muy Alta",'Listas y tablas'!$C$7,))))))</f>
        <v/>
      </c>
      <c r="I145" s="422"/>
      <c r="J145" s="154">
        <f ca="1">IF(NOT(ISERROR(MATCH(I145,'Tabla Impacto'!$B$221:$B$223,0))),'Tabla Impacto'!$F$223&amp;"Por favor no seleccionar los criterios de impacto(Afectación Económica o presupuestal y Pérdida Reputacional)",I145)</f>
        <v>0</v>
      </c>
      <c r="K145" s="153"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4" t="str">
        <f ca="1">IF(K145="","",IF(K145="Leve",'Listas y tablas'!$F$3,IF(K145="Menor",'Listas y tablas'!$F$4,IF(K145="Moderado",'Listas y tablas'!$F$5,IF(K145="Mayor",'Listas y tablas'!$F$6,IF(K145="Catastrófico",'Listas y tablas'!$F$7,))))))</f>
        <v/>
      </c>
      <c r="M145" s="155" t="str">
        <f t="shared" ca="1" si="98"/>
        <v/>
      </c>
      <c r="N145" s="155" t="str">
        <f t="shared" si="99"/>
        <v>G</v>
      </c>
      <c r="O145" s="156">
        <f t="shared" si="100"/>
        <v>138</v>
      </c>
      <c r="P145" s="156" t="str">
        <f t="shared" si="101"/>
        <v>G138</v>
      </c>
      <c r="Q145" s="182"/>
      <c r="R145" s="156" t="str">
        <f t="shared" si="84"/>
        <v/>
      </c>
      <c r="S145" s="394"/>
      <c r="T145" s="394"/>
      <c r="U145" s="158" t="str">
        <f t="shared" si="85"/>
        <v/>
      </c>
      <c r="V145" s="402"/>
      <c r="W145" s="402"/>
      <c r="X145" s="402"/>
      <c r="Y145" s="159" t="str">
        <f t="shared" si="94"/>
        <v/>
      </c>
      <c r="Z145" s="160" t="str">
        <f>IFERROR(IF(Y145="","",IF(Y145&lt;='Listas y tablas'!$L$3,"Muy Baja",IF(Y145&lt;='Listas y tablas'!$L$4,"Baja",IF(Y145&lt;='Listas y tablas'!$L$5,"Media",IF(Y145&lt;='Listas y tablas'!$L$6,"Alta","Muy Alta"))))),"")</f>
        <v/>
      </c>
      <c r="AA145" s="158" t="str">
        <f t="shared" si="95"/>
        <v/>
      </c>
      <c r="AB145" s="160" t="str">
        <f>IFERROR(IF(AC145="","",IF(AC145&lt;='Listas y tablas'!$O$3,"Leve",IF(AC145&lt;='Listas y tablas'!$O$4,"Menor",IF(AC145&lt;='Listas y tablas'!$O$5,"Moderado",IF(AC145&lt;='Listas y tablas'!$O$6,"Mayor","Catastrófico"))))),"")</f>
        <v/>
      </c>
      <c r="AC145" s="158" t="str">
        <f t="shared" si="96"/>
        <v/>
      </c>
      <c r="AD145" s="161" t="str">
        <f t="shared" si="97"/>
        <v/>
      </c>
      <c r="AE145" s="388"/>
      <c r="AF145" s="116"/>
      <c r="AG145" s="116"/>
      <c r="AH145" s="116"/>
      <c r="AI145" s="116"/>
      <c r="AJ145" s="115"/>
      <c r="AK145" s="115"/>
      <c r="AL145" s="115"/>
      <c r="AM145" s="115"/>
      <c r="AN145" s="115"/>
      <c r="AO145" s="115"/>
      <c r="AP145" s="115"/>
      <c r="AQ145" s="115"/>
      <c r="AR145" s="115"/>
      <c r="AS145" s="115"/>
      <c r="AT145" s="346" t="str">
        <f t="shared" si="86"/>
        <v/>
      </c>
      <c r="AU145" s="346" t="str">
        <f t="shared" si="87"/>
        <v/>
      </c>
      <c r="AV145" s="346" t="str">
        <f t="shared" si="102"/>
        <v/>
      </c>
      <c r="AW145" s="115"/>
      <c r="AX145" s="115"/>
      <c r="AY145" s="115"/>
      <c r="AZ145" s="115"/>
      <c r="BA145" s="115"/>
      <c r="BB145" s="115"/>
      <c r="BC145" s="115"/>
      <c r="BD145" s="115"/>
      <c r="BE145" s="346" t="str">
        <f t="shared" si="88"/>
        <v/>
      </c>
      <c r="BF145" s="346" t="str">
        <f t="shared" si="89"/>
        <v/>
      </c>
      <c r="BG145" s="346" t="str">
        <f t="shared" si="103"/>
        <v/>
      </c>
      <c r="BH145" s="115"/>
      <c r="BI145" s="115"/>
      <c r="BJ145" s="115"/>
      <c r="BK145" s="115"/>
      <c r="BL145" s="115"/>
      <c r="BM145" s="115"/>
      <c r="BN145" s="115"/>
      <c r="BO145" s="115"/>
      <c r="BP145" s="346" t="str">
        <f t="shared" si="90"/>
        <v/>
      </c>
      <c r="BQ145" s="346" t="str">
        <f t="shared" si="91"/>
        <v/>
      </c>
      <c r="BR145" s="346" t="str">
        <f t="shared" si="104"/>
        <v/>
      </c>
      <c r="BS145" s="345" t="str">
        <f t="shared" si="92"/>
        <v/>
      </c>
      <c r="BT145" s="345" t="str">
        <f t="shared" si="93"/>
        <v/>
      </c>
      <c r="BU145" s="130"/>
      <c r="BV145" s="53"/>
      <c r="BW145" s="53"/>
      <c r="BX145" s="53"/>
      <c r="BY145" s="53"/>
      <c r="BZ145" s="53"/>
      <c r="CA145" s="152"/>
      <c r="CB145" s="152"/>
      <c r="CC145" s="152"/>
      <c r="CD145" s="152"/>
      <c r="CE145" s="152"/>
      <c r="CF145" s="152"/>
      <c r="CG145" s="121"/>
      <c r="CH145" s="196"/>
      <c r="CI145" s="104"/>
      <c r="CJ145" s="196"/>
      <c r="CK145" s="196"/>
      <c r="CL145" s="196"/>
      <c r="CM145" s="105"/>
      <c r="CN145" s="196"/>
      <c r="CO145" s="152"/>
      <c r="CP145" s="152"/>
      <c r="CQ145" s="152"/>
      <c r="CR145" s="152"/>
      <c r="CS145" s="152"/>
      <c r="CT145" s="152"/>
      <c r="CU145" s="121"/>
      <c r="CV145" s="196"/>
      <c r="CW145" s="104"/>
      <c r="CX145" s="196"/>
      <c r="CY145" s="196"/>
      <c r="CZ145" s="196"/>
      <c r="DA145" s="105"/>
      <c r="DB145" s="196"/>
      <c r="DC145" s="138"/>
      <c r="DD145" s="138"/>
      <c r="DE145" s="138"/>
      <c r="DF145" s="138"/>
      <c r="DG145" s="138"/>
      <c r="DH145" s="138"/>
      <c r="DI145" s="138"/>
      <c r="DJ145" s="196"/>
      <c r="DK145" s="196"/>
      <c r="DL145" s="196"/>
      <c r="DM145" s="196"/>
      <c r="DN145" s="196"/>
      <c r="DO145" s="105"/>
      <c r="DP145" s="196"/>
    </row>
    <row r="146" spans="1:120" s="337" customFormat="1" ht="151.5" customHeight="1">
      <c r="A146" s="138"/>
      <c r="B146" s="88" t="str">
        <f>IFERROR(VLOOKUP($A146,Riesgos!$A$7:$H$107,2,FALSE),"")</f>
        <v/>
      </c>
      <c r="C146" s="181" t="str">
        <f>IFERROR(VLOOKUP($A146,Riesgos!$A$7:$H$107,7,FALSE),"")</f>
        <v/>
      </c>
      <c r="D146" s="181" t="str">
        <f>IFERROR(VLOOKUP($A146,Riesgos!$A$7:$H$107,8,FALSE),"")</f>
        <v/>
      </c>
      <c r="E146" s="53"/>
      <c r="F146" s="57"/>
      <c r="G146" s="153" t="str">
        <f>IF(F146&lt;=0,"",IF(F146&lt;='Listas y tablas'!$B$3,"Muy Baja",IF(F146&lt;='Listas y tablas'!$B$4,"Baja",IF(F146&lt;='Listas y tablas'!$B$5,"Media",IF(F146&lt;='Listas y tablas'!$B$6,"Alta","Muy Alta")))))</f>
        <v/>
      </c>
      <c r="H146" s="154" t="str">
        <f>IF(G146="","",IF(G146="Muy Baja",'Listas y tablas'!$C$3,IF(G146="Baja",'Listas y tablas'!$C$4,IF(G146="Media",'Listas y tablas'!$C$5,IF(G146="Alta",'Listas y tablas'!$C$6,IF(G146="Muy Alta",'Listas y tablas'!$C$7,))))))</f>
        <v/>
      </c>
      <c r="I146" s="422"/>
      <c r="J146" s="154">
        <f ca="1">IF(NOT(ISERROR(MATCH(I146,'Tabla Impacto'!$B$221:$B$223,0))),'Tabla Impacto'!$F$223&amp;"Por favor no seleccionar los criterios de impacto(Afectación Económica o presupuestal y Pérdida Reputacional)",I146)</f>
        <v>0</v>
      </c>
      <c r="K146" s="153"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4" t="str">
        <f ca="1">IF(K146="","",IF(K146="Leve",'Listas y tablas'!$F$3,IF(K146="Menor",'Listas y tablas'!$F$4,IF(K146="Moderado",'Listas y tablas'!$F$5,IF(K146="Mayor",'Listas y tablas'!$F$6,IF(K146="Catastrófico",'Listas y tablas'!$F$7,))))))</f>
        <v/>
      </c>
      <c r="M146" s="155" t="str">
        <f t="shared" ca="1" si="98"/>
        <v/>
      </c>
      <c r="N146" s="155" t="str">
        <f t="shared" si="99"/>
        <v>G</v>
      </c>
      <c r="O146" s="156">
        <f t="shared" si="100"/>
        <v>139</v>
      </c>
      <c r="P146" s="156" t="str">
        <f t="shared" si="101"/>
        <v>G139</v>
      </c>
      <c r="Q146" s="182"/>
      <c r="R146" s="156" t="str">
        <f t="shared" si="84"/>
        <v/>
      </c>
      <c r="S146" s="394"/>
      <c r="T146" s="394"/>
      <c r="U146" s="158" t="str">
        <f t="shared" si="85"/>
        <v/>
      </c>
      <c r="V146" s="402"/>
      <c r="W146" s="402"/>
      <c r="X146" s="402"/>
      <c r="Y146" s="159" t="str">
        <f t="shared" si="94"/>
        <v/>
      </c>
      <c r="Z146" s="160" t="str">
        <f>IFERROR(IF(Y146="","",IF(Y146&lt;='Listas y tablas'!$L$3,"Muy Baja",IF(Y146&lt;='Listas y tablas'!$L$4,"Baja",IF(Y146&lt;='Listas y tablas'!$L$5,"Media",IF(Y146&lt;='Listas y tablas'!$L$6,"Alta","Muy Alta"))))),"")</f>
        <v/>
      </c>
      <c r="AA146" s="158" t="str">
        <f t="shared" si="95"/>
        <v/>
      </c>
      <c r="AB146" s="160" t="str">
        <f>IFERROR(IF(AC146="","",IF(AC146&lt;='Listas y tablas'!$O$3,"Leve",IF(AC146&lt;='Listas y tablas'!$O$4,"Menor",IF(AC146&lt;='Listas y tablas'!$O$5,"Moderado",IF(AC146&lt;='Listas y tablas'!$O$6,"Mayor","Catastrófico"))))),"")</f>
        <v/>
      </c>
      <c r="AC146" s="158" t="str">
        <f t="shared" si="96"/>
        <v/>
      </c>
      <c r="AD146" s="161" t="str">
        <f t="shared" si="97"/>
        <v/>
      </c>
      <c r="AE146" s="388"/>
      <c r="AF146" s="116"/>
      <c r="AG146" s="116"/>
      <c r="AH146" s="116"/>
      <c r="AI146" s="116"/>
      <c r="AJ146" s="115"/>
      <c r="AK146" s="115"/>
      <c r="AL146" s="115"/>
      <c r="AM146" s="115"/>
      <c r="AN146" s="115"/>
      <c r="AO146" s="115"/>
      <c r="AP146" s="115"/>
      <c r="AQ146" s="115"/>
      <c r="AR146" s="115"/>
      <c r="AS146" s="115"/>
      <c r="AT146" s="346" t="str">
        <f t="shared" si="86"/>
        <v/>
      </c>
      <c r="AU146" s="346" t="str">
        <f t="shared" si="87"/>
        <v/>
      </c>
      <c r="AV146" s="346" t="str">
        <f t="shared" si="102"/>
        <v/>
      </c>
      <c r="AW146" s="115"/>
      <c r="AX146" s="115"/>
      <c r="AY146" s="115"/>
      <c r="AZ146" s="115"/>
      <c r="BA146" s="115"/>
      <c r="BB146" s="115"/>
      <c r="BC146" s="115"/>
      <c r="BD146" s="115"/>
      <c r="BE146" s="346" t="str">
        <f t="shared" si="88"/>
        <v/>
      </c>
      <c r="BF146" s="346" t="str">
        <f t="shared" si="89"/>
        <v/>
      </c>
      <c r="BG146" s="346" t="str">
        <f t="shared" si="103"/>
        <v/>
      </c>
      <c r="BH146" s="115"/>
      <c r="BI146" s="115"/>
      <c r="BJ146" s="115"/>
      <c r="BK146" s="115"/>
      <c r="BL146" s="115"/>
      <c r="BM146" s="115"/>
      <c r="BN146" s="115"/>
      <c r="BO146" s="115"/>
      <c r="BP146" s="346" t="str">
        <f t="shared" si="90"/>
        <v/>
      </c>
      <c r="BQ146" s="346" t="str">
        <f t="shared" si="91"/>
        <v/>
      </c>
      <c r="BR146" s="346" t="str">
        <f t="shared" si="104"/>
        <v/>
      </c>
      <c r="BS146" s="345" t="str">
        <f t="shared" si="92"/>
        <v/>
      </c>
      <c r="BT146" s="345" t="str">
        <f t="shared" si="93"/>
        <v/>
      </c>
      <c r="BU146" s="130"/>
      <c r="BV146" s="53"/>
      <c r="BW146" s="53"/>
      <c r="BX146" s="53"/>
      <c r="BY146" s="53"/>
      <c r="BZ146" s="53"/>
      <c r="CA146" s="152"/>
      <c r="CB146" s="152"/>
      <c r="CC146" s="152"/>
      <c r="CD146" s="152"/>
      <c r="CE146" s="152"/>
      <c r="CF146" s="152"/>
      <c r="CG146" s="121"/>
      <c r="CH146" s="196"/>
      <c r="CI146" s="104"/>
      <c r="CJ146" s="196"/>
      <c r="CK146" s="196"/>
      <c r="CL146" s="196"/>
      <c r="CM146" s="105"/>
      <c r="CN146" s="196"/>
      <c r="CO146" s="152"/>
      <c r="CP146" s="152"/>
      <c r="CQ146" s="152"/>
      <c r="CR146" s="152"/>
      <c r="CS146" s="152"/>
      <c r="CT146" s="152"/>
      <c r="CU146" s="121"/>
      <c r="CV146" s="196"/>
      <c r="CW146" s="104"/>
      <c r="CX146" s="196"/>
      <c r="CY146" s="196"/>
      <c r="CZ146" s="196"/>
      <c r="DA146" s="105"/>
      <c r="DB146" s="196"/>
      <c r="DC146" s="138"/>
      <c r="DD146" s="138"/>
      <c r="DE146" s="138"/>
      <c r="DF146" s="138"/>
      <c r="DG146" s="138"/>
      <c r="DH146" s="138"/>
      <c r="DI146" s="138"/>
      <c r="DJ146" s="196"/>
      <c r="DK146" s="196"/>
      <c r="DL146" s="196"/>
      <c r="DM146" s="196"/>
      <c r="DN146" s="196"/>
      <c r="DO146" s="105"/>
      <c r="DP146" s="196"/>
    </row>
    <row r="147" spans="1:120" s="337" customFormat="1" ht="151.5" customHeight="1">
      <c r="A147" s="138"/>
      <c r="B147" s="88" t="str">
        <f>IFERROR(VLOOKUP($A147,Riesgos!$A$7:$H$107,2,FALSE),"")</f>
        <v/>
      </c>
      <c r="C147" s="181" t="str">
        <f>IFERROR(VLOOKUP($A147,Riesgos!$A$7:$H$107,7,FALSE),"")</f>
        <v/>
      </c>
      <c r="D147" s="181" t="str">
        <f>IFERROR(VLOOKUP($A147,Riesgos!$A$7:$H$107,8,FALSE),"")</f>
        <v/>
      </c>
      <c r="E147" s="53"/>
      <c r="F147" s="57"/>
      <c r="G147" s="153" t="str">
        <f>IF(F147&lt;=0,"",IF(F147&lt;='Listas y tablas'!$B$3,"Muy Baja",IF(F147&lt;='Listas y tablas'!$B$4,"Baja",IF(F147&lt;='Listas y tablas'!$B$5,"Media",IF(F147&lt;='Listas y tablas'!$B$6,"Alta","Muy Alta")))))</f>
        <v/>
      </c>
      <c r="H147" s="154" t="str">
        <f>IF(G147="","",IF(G147="Muy Baja",'Listas y tablas'!$C$3,IF(G147="Baja",'Listas y tablas'!$C$4,IF(G147="Media",'Listas y tablas'!$C$5,IF(G147="Alta",'Listas y tablas'!$C$6,IF(G147="Muy Alta",'Listas y tablas'!$C$7,))))))</f>
        <v/>
      </c>
      <c r="I147" s="422"/>
      <c r="J147" s="154">
        <f ca="1">IF(NOT(ISERROR(MATCH(I147,'Tabla Impacto'!$B$221:$B$223,0))),'Tabla Impacto'!$F$223&amp;"Por favor no seleccionar los criterios de impacto(Afectación Económica o presupuestal y Pérdida Reputacional)",I147)</f>
        <v>0</v>
      </c>
      <c r="K147" s="153"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4" t="str">
        <f ca="1">IF(K147="","",IF(K147="Leve",'Listas y tablas'!$F$3,IF(K147="Menor",'Listas y tablas'!$F$4,IF(K147="Moderado",'Listas y tablas'!$F$5,IF(K147="Mayor",'Listas y tablas'!$F$6,IF(K147="Catastrófico",'Listas y tablas'!$F$7,))))))</f>
        <v/>
      </c>
      <c r="M147" s="155" t="str">
        <f t="shared" ca="1" si="98"/>
        <v/>
      </c>
      <c r="N147" s="155" t="str">
        <f t="shared" si="99"/>
        <v>G</v>
      </c>
      <c r="O147" s="156">
        <f t="shared" si="100"/>
        <v>140</v>
      </c>
      <c r="P147" s="156" t="str">
        <f t="shared" si="101"/>
        <v>G140</v>
      </c>
      <c r="Q147" s="182"/>
      <c r="R147" s="156" t="str">
        <f t="shared" si="84"/>
        <v/>
      </c>
      <c r="S147" s="394"/>
      <c r="T147" s="394"/>
      <c r="U147" s="158" t="str">
        <f t="shared" si="85"/>
        <v/>
      </c>
      <c r="V147" s="402"/>
      <c r="W147" s="402"/>
      <c r="X147" s="402"/>
      <c r="Y147" s="159" t="str">
        <f t="shared" si="94"/>
        <v/>
      </c>
      <c r="Z147" s="160" t="str">
        <f>IFERROR(IF(Y147="","",IF(Y147&lt;='Listas y tablas'!$L$3,"Muy Baja",IF(Y147&lt;='Listas y tablas'!$L$4,"Baja",IF(Y147&lt;='Listas y tablas'!$L$5,"Media",IF(Y147&lt;='Listas y tablas'!$L$6,"Alta","Muy Alta"))))),"")</f>
        <v/>
      </c>
      <c r="AA147" s="158" t="str">
        <f t="shared" si="95"/>
        <v/>
      </c>
      <c r="AB147" s="160" t="str">
        <f>IFERROR(IF(AC147="","",IF(AC147&lt;='Listas y tablas'!$O$3,"Leve",IF(AC147&lt;='Listas y tablas'!$O$4,"Menor",IF(AC147&lt;='Listas y tablas'!$O$5,"Moderado",IF(AC147&lt;='Listas y tablas'!$O$6,"Mayor","Catastrófico"))))),"")</f>
        <v/>
      </c>
      <c r="AC147" s="158" t="str">
        <f t="shared" si="96"/>
        <v/>
      </c>
      <c r="AD147" s="161" t="str">
        <f t="shared" si="97"/>
        <v/>
      </c>
      <c r="AE147" s="388"/>
      <c r="AF147" s="116"/>
      <c r="AG147" s="116"/>
      <c r="AH147" s="116"/>
      <c r="AI147" s="116"/>
      <c r="AJ147" s="115"/>
      <c r="AK147" s="115"/>
      <c r="AL147" s="115"/>
      <c r="AM147" s="115"/>
      <c r="AN147" s="115"/>
      <c r="AO147" s="115"/>
      <c r="AP147" s="115"/>
      <c r="AQ147" s="115"/>
      <c r="AR147" s="115"/>
      <c r="AS147" s="115"/>
      <c r="AT147" s="346" t="str">
        <f t="shared" si="86"/>
        <v/>
      </c>
      <c r="AU147" s="346" t="str">
        <f t="shared" si="87"/>
        <v/>
      </c>
      <c r="AV147" s="346" t="str">
        <f t="shared" si="102"/>
        <v/>
      </c>
      <c r="AW147" s="115"/>
      <c r="AX147" s="115"/>
      <c r="AY147" s="115"/>
      <c r="AZ147" s="115"/>
      <c r="BA147" s="115"/>
      <c r="BB147" s="115"/>
      <c r="BC147" s="115"/>
      <c r="BD147" s="115"/>
      <c r="BE147" s="346" t="str">
        <f t="shared" si="88"/>
        <v/>
      </c>
      <c r="BF147" s="346" t="str">
        <f t="shared" si="89"/>
        <v/>
      </c>
      <c r="BG147" s="346" t="str">
        <f t="shared" si="103"/>
        <v/>
      </c>
      <c r="BH147" s="115"/>
      <c r="BI147" s="115"/>
      <c r="BJ147" s="115"/>
      <c r="BK147" s="115"/>
      <c r="BL147" s="115"/>
      <c r="BM147" s="115"/>
      <c r="BN147" s="115"/>
      <c r="BO147" s="115"/>
      <c r="BP147" s="346" t="str">
        <f t="shared" si="90"/>
        <v/>
      </c>
      <c r="BQ147" s="346" t="str">
        <f t="shared" si="91"/>
        <v/>
      </c>
      <c r="BR147" s="346" t="str">
        <f t="shared" si="104"/>
        <v/>
      </c>
      <c r="BS147" s="345" t="str">
        <f t="shared" si="92"/>
        <v/>
      </c>
      <c r="BT147" s="345" t="str">
        <f t="shared" si="93"/>
        <v/>
      </c>
      <c r="BU147" s="130"/>
      <c r="BV147" s="53"/>
      <c r="BW147" s="53"/>
      <c r="BX147" s="53"/>
      <c r="BY147" s="53"/>
      <c r="BZ147" s="53"/>
      <c r="CA147" s="152"/>
      <c r="CB147" s="152"/>
      <c r="CC147" s="152"/>
      <c r="CD147" s="152"/>
      <c r="CE147" s="152"/>
      <c r="CF147" s="152"/>
      <c r="CG147" s="121"/>
      <c r="CH147" s="196"/>
      <c r="CI147" s="104"/>
      <c r="CJ147" s="196"/>
      <c r="CK147" s="196"/>
      <c r="CL147" s="196"/>
      <c r="CM147" s="105"/>
      <c r="CN147" s="196"/>
      <c r="CO147" s="152"/>
      <c r="CP147" s="152"/>
      <c r="CQ147" s="152"/>
      <c r="CR147" s="152"/>
      <c r="CS147" s="152"/>
      <c r="CT147" s="152"/>
      <c r="CU147" s="121"/>
      <c r="CV147" s="196"/>
      <c r="CW147" s="104"/>
      <c r="CX147" s="196"/>
      <c r="CY147" s="196"/>
      <c r="CZ147" s="196"/>
      <c r="DA147" s="105"/>
      <c r="DB147" s="196"/>
      <c r="DC147" s="138"/>
      <c r="DD147" s="138"/>
      <c r="DE147" s="138"/>
      <c r="DF147" s="138"/>
      <c r="DG147" s="138"/>
      <c r="DH147" s="138"/>
      <c r="DI147" s="138"/>
      <c r="DJ147" s="196"/>
      <c r="DK147" s="196"/>
      <c r="DL147" s="196"/>
      <c r="DM147" s="196"/>
      <c r="DN147" s="196"/>
      <c r="DO147" s="105"/>
      <c r="DP147" s="196"/>
    </row>
    <row r="148" spans="1:120" s="337" customFormat="1" ht="151.5" customHeight="1">
      <c r="A148" s="138"/>
      <c r="B148" s="88" t="str">
        <f>IFERROR(VLOOKUP($A148,Riesgos!$A$7:$H$107,2,FALSE),"")</f>
        <v/>
      </c>
      <c r="C148" s="181" t="str">
        <f>IFERROR(VLOOKUP($A148,Riesgos!$A$7:$H$107,7,FALSE),"")</f>
        <v/>
      </c>
      <c r="D148" s="181" t="str">
        <f>IFERROR(VLOOKUP($A148,Riesgos!$A$7:$H$107,8,FALSE),"")</f>
        <v/>
      </c>
      <c r="E148" s="53"/>
      <c r="F148" s="57"/>
      <c r="G148" s="153" t="str">
        <f>IF(F148&lt;=0,"",IF(F148&lt;='Listas y tablas'!$B$3,"Muy Baja",IF(F148&lt;='Listas y tablas'!$B$4,"Baja",IF(F148&lt;='Listas y tablas'!$B$5,"Media",IF(F148&lt;='Listas y tablas'!$B$6,"Alta","Muy Alta")))))</f>
        <v/>
      </c>
      <c r="H148" s="154" t="str">
        <f>IF(G148="","",IF(G148="Muy Baja",'Listas y tablas'!$C$3,IF(G148="Baja",'Listas y tablas'!$C$4,IF(G148="Media",'Listas y tablas'!$C$5,IF(G148="Alta",'Listas y tablas'!$C$6,IF(G148="Muy Alta",'Listas y tablas'!$C$7,))))))</f>
        <v/>
      </c>
      <c r="I148" s="422"/>
      <c r="J148" s="154">
        <f ca="1">IF(NOT(ISERROR(MATCH(I148,'Tabla Impacto'!$B$221:$B$223,0))),'Tabla Impacto'!$F$223&amp;"Por favor no seleccionar los criterios de impacto(Afectación Económica o presupuestal y Pérdida Reputacional)",I148)</f>
        <v>0</v>
      </c>
      <c r="K148" s="153"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4" t="str">
        <f ca="1">IF(K148="","",IF(K148="Leve",'Listas y tablas'!$F$3,IF(K148="Menor",'Listas y tablas'!$F$4,IF(K148="Moderado",'Listas y tablas'!$F$5,IF(K148="Mayor",'Listas y tablas'!$F$6,IF(K148="Catastrófico",'Listas y tablas'!$F$7,))))))</f>
        <v/>
      </c>
      <c r="M148" s="155" t="str">
        <f t="shared" ca="1" si="98"/>
        <v/>
      </c>
      <c r="N148" s="155" t="str">
        <f t="shared" si="99"/>
        <v>G</v>
      </c>
      <c r="O148" s="156">
        <f t="shared" si="100"/>
        <v>141</v>
      </c>
      <c r="P148" s="156" t="str">
        <f t="shared" si="101"/>
        <v>G141</v>
      </c>
      <c r="Q148" s="182"/>
      <c r="R148" s="156" t="str">
        <f t="shared" si="84"/>
        <v/>
      </c>
      <c r="S148" s="394"/>
      <c r="T148" s="394"/>
      <c r="U148" s="158" t="str">
        <f t="shared" si="85"/>
        <v/>
      </c>
      <c r="V148" s="402"/>
      <c r="W148" s="402"/>
      <c r="X148" s="402"/>
      <c r="Y148" s="159" t="str">
        <f t="shared" si="94"/>
        <v/>
      </c>
      <c r="Z148" s="160" t="str">
        <f>IFERROR(IF(Y148="","",IF(Y148&lt;='Listas y tablas'!$L$3,"Muy Baja",IF(Y148&lt;='Listas y tablas'!$L$4,"Baja",IF(Y148&lt;='Listas y tablas'!$L$5,"Media",IF(Y148&lt;='Listas y tablas'!$L$6,"Alta","Muy Alta"))))),"")</f>
        <v/>
      </c>
      <c r="AA148" s="158" t="str">
        <f t="shared" si="95"/>
        <v/>
      </c>
      <c r="AB148" s="160" t="str">
        <f>IFERROR(IF(AC148="","",IF(AC148&lt;='Listas y tablas'!$O$3,"Leve",IF(AC148&lt;='Listas y tablas'!$O$4,"Menor",IF(AC148&lt;='Listas y tablas'!$O$5,"Moderado",IF(AC148&lt;='Listas y tablas'!$O$6,"Mayor","Catastrófico"))))),"")</f>
        <v/>
      </c>
      <c r="AC148" s="158" t="str">
        <f t="shared" si="96"/>
        <v/>
      </c>
      <c r="AD148" s="161" t="str">
        <f t="shared" si="97"/>
        <v/>
      </c>
      <c r="AE148" s="388"/>
      <c r="AF148" s="116"/>
      <c r="AG148" s="116"/>
      <c r="AH148" s="116"/>
      <c r="AI148" s="116"/>
      <c r="AJ148" s="115"/>
      <c r="AK148" s="115"/>
      <c r="AL148" s="115"/>
      <c r="AM148" s="115"/>
      <c r="AN148" s="115"/>
      <c r="AO148" s="115"/>
      <c r="AP148" s="115"/>
      <c r="AQ148" s="115"/>
      <c r="AR148" s="115"/>
      <c r="AS148" s="115"/>
      <c r="AT148" s="346" t="str">
        <f t="shared" si="86"/>
        <v/>
      </c>
      <c r="AU148" s="346" t="str">
        <f t="shared" si="87"/>
        <v/>
      </c>
      <c r="AV148" s="346" t="str">
        <f t="shared" si="102"/>
        <v/>
      </c>
      <c r="AW148" s="115"/>
      <c r="AX148" s="115"/>
      <c r="AY148" s="115"/>
      <c r="AZ148" s="115"/>
      <c r="BA148" s="115"/>
      <c r="BB148" s="115"/>
      <c r="BC148" s="115"/>
      <c r="BD148" s="115"/>
      <c r="BE148" s="346" t="str">
        <f t="shared" si="88"/>
        <v/>
      </c>
      <c r="BF148" s="346" t="str">
        <f t="shared" si="89"/>
        <v/>
      </c>
      <c r="BG148" s="346" t="str">
        <f t="shared" si="103"/>
        <v/>
      </c>
      <c r="BH148" s="115"/>
      <c r="BI148" s="115"/>
      <c r="BJ148" s="115"/>
      <c r="BK148" s="115"/>
      <c r="BL148" s="115"/>
      <c r="BM148" s="115"/>
      <c r="BN148" s="115"/>
      <c r="BO148" s="115"/>
      <c r="BP148" s="346" t="str">
        <f t="shared" si="90"/>
        <v/>
      </c>
      <c r="BQ148" s="346" t="str">
        <f t="shared" si="91"/>
        <v/>
      </c>
      <c r="BR148" s="346" t="str">
        <f t="shared" si="104"/>
        <v/>
      </c>
      <c r="BS148" s="345" t="str">
        <f t="shared" si="92"/>
        <v/>
      </c>
      <c r="BT148" s="345" t="str">
        <f t="shared" si="93"/>
        <v/>
      </c>
      <c r="BU148" s="130"/>
      <c r="BV148" s="53"/>
      <c r="BW148" s="53"/>
      <c r="BX148" s="53"/>
      <c r="BY148" s="53"/>
      <c r="BZ148" s="53"/>
      <c r="CA148" s="152"/>
      <c r="CB148" s="152"/>
      <c r="CC148" s="152"/>
      <c r="CD148" s="152"/>
      <c r="CE148" s="152"/>
      <c r="CF148" s="152"/>
      <c r="CG148" s="121"/>
      <c r="CH148" s="196"/>
      <c r="CI148" s="104"/>
      <c r="CJ148" s="196"/>
      <c r="CK148" s="196"/>
      <c r="CL148" s="196"/>
      <c r="CM148" s="105"/>
      <c r="CN148" s="196"/>
      <c r="CO148" s="152"/>
      <c r="CP148" s="152"/>
      <c r="CQ148" s="152"/>
      <c r="CR148" s="152"/>
      <c r="CS148" s="152"/>
      <c r="CT148" s="152"/>
      <c r="CU148" s="121"/>
      <c r="CV148" s="196"/>
      <c r="CW148" s="104"/>
      <c r="CX148" s="196"/>
      <c r="CY148" s="196"/>
      <c r="CZ148" s="196"/>
      <c r="DA148" s="105"/>
      <c r="DB148" s="196"/>
      <c r="DC148" s="138"/>
      <c r="DD148" s="138"/>
      <c r="DE148" s="138"/>
      <c r="DF148" s="138"/>
      <c r="DG148" s="138"/>
      <c r="DH148" s="138"/>
      <c r="DI148" s="138"/>
      <c r="DJ148" s="196"/>
      <c r="DK148" s="196"/>
      <c r="DL148" s="196"/>
      <c r="DM148" s="196"/>
      <c r="DN148" s="196"/>
      <c r="DO148" s="105"/>
      <c r="DP148" s="196"/>
    </row>
    <row r="149" spans="1:120" s="337" customFormat="1" ht="151.5" customHeight="1">
      <c r="A149" s="138"/>
      <c r="B149" s="88" t="str">
        <f>IFERROR(VLOOKUP($A149,Riesgos!$A$7:$H$107,2,FALSE),"")</f>
        <v/>
      </c>
      <c r="C149" s="181" t="str">
        <f>IFERROR(VLOOKUP($A149,Riesgos!$A$7:$H$107,7,FALSE),"")</f>
        <v/>
      </c>
      <c r="D149" s="181" t="str">
        <f>IFERROR(VLOOKUP($A149,Riesgos!$A$7:$H$107,8,FALSE),"")</f>
        <v/>
      </c>
      <c r="E149" s="53"/>
      <c r="F149" s="57"/>
      <c r="G149" s="153" t="str">
        <f>IF(F149&lt;=0,"",IF(F149&lt;='Listas y tablas'!$B$3,"Muy Baja",IF(F149&lt;='Listas y tablas'!$B$4,"Baja",IF(F149&lt;='Listas y tablas'!$B$5,"Media",IF(F149&lt;='Listas y tablas'!$B$6,"Alta","Muy Alta")))))</f>
        <v/>
      </c>
      <c r="H149" s="154" t="str">
        <f>IF(G149="","",IF(G149="Muy Baja",'Listas y tablas'!$C$3,IF(G149="Baja",'Listas y tablas'!$C$4,IF(G149="Media",'Listas y tablas'!$C$5,IF(G149="Alta",'Listas y tablas'!$C$6,IF(G149="Muy Alta",'Listas y tablas'!$C$7,))))))</f>
        <v/>
      </c>
      <c r="I149" s="422"/>
      <c r="J149" s="154">
        <f ca="1">IF(NOT(ISERROR(MATCH(I149,'Tabla Impacto'!$B$221:$B$223,0))),'Tabla Impacto'!$F$223&amp;"Por favor no seleccionar los criterios de impacto(Afectación Económica o presupuestal y Pérdida Reputacional)",I149)</f>
        <v>0</v>
      </c>
      <c r="K149" s="153"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4" t="str">
        <f ca="1">IF(K149="","",IF(K149="Leve",'Listas y tablas'!$F$3,IF(K149="Menor",'Listas y tablas'!$F$4,IF(K149="Moderado",'Listas y tablas'!$F$5,IF(K149="Mayor",'Listas y tablas'!$F$6,IF(K149="Catastrófico",'Listas y tablas'!$F$7,))))))</f>
        <v/>
      </c>
      <c r="M149" s="155" t="str">
        <f t="shared" ca="1" si="98"/>
        <v/>
      </c>
      <c r="N149" s="155" t="str">
        <f t="shared" si="99"/>
        <v>G</v>
      </c>
      <c r="O149" s="156">
        <f t="shared" si="100"/>
        <v>142</v>
      </c>
      <c r="P149" s="156" t="str">
        <f t="shared" si="101"/>
        <v>G142</v>
      </c>
      <c r="Q149" s="182"/>
      <c r="R149" s="156" t="str">
        <f t="shared" si="84"/>
        <v/>
      </c>
      <c r="S149" s="394"/>
      <c r="T149" s="394"/>
      <c r="U149" s="158" t="str">
        <f t="shared" si="85"/>
        <v/>
      </c>
      <c r="V149" s="402"/>
      <c r="W149" s="402"/>
      <c r="X149" s="402"/>
      <c r="Y149" s="159" t="str">
        <f t="shared" si="94"/>
        <v/>
      </c>
      <c r="Z149" s="160" t="str">
        <f>IFERROR(IF(Y149="","",IF(Y149&lt;='Listas y tablas'!$L$3,"Muy Baja",IF(Y149&lt;='Listas y tablas'!$L$4,"Baja",IF(Y149&lt;='Listas y tablas'!$L$5,"Media",IF(Y149&lt;='Listas y tablas'!$L$6,"Alta","Muy Alta"))))),"")</f>
        <v/>
      </c>
      <c r="AA149" s="158" t="str">
        <f t="shared" si="95"/>
        <v/>
      </c>
      <c r="AB149" s="160" t="str">
        <f>IFERROR(IF(AC149="","",IF(AC149&lt;='Listas y tablas'!$O$3,"Leve",IF(AC149&lt;='Listas y tablas'!$O$4,"Menor",IF(AC149&lt;='Listas y tablas'!$O$5,"Moderado",IF(AC149&lt;='Listas y tablas'!$O$6,"Mayor","Catastrófico"))))),"")</f>
        <v/>
      </c>
      <c r="AC149" s="158" t="str">
        <f t="shared" si="96"/>
        <v/>
      </c>
      <c r="AD149" s="161" t="str">
        <f t="shared" si="97"/>
        <v/>
      </c>
      <c r="AE149" s="388"/>
      <c r="AF149" s="116"/>
      <c r="AG149" s="116"/>
      <c r="AH149" s="116"/>
      <c r="AI149" s="116"/>
      <c r="AJ149" s="115"/>
      <c r="AK149" s="115"/>
      <c r="AL149" s="115"/>
      <c r="AM149" s="115"/>
      <c r="AN149" s="115"/>
      <c r="AO149" s="115"/>
      <c r="AP149" s="115"/>
      <c r="AQ149" s="115"/>
      <c r="AR149" s="115"/>
      <c r="AS149" s="115"/>
      <c r="AT149" s="346" t="str">
        <f t="shared" si="86"/>
        <v/>
      </c>
      <c r="AU149" s="346" t="str">
        <f t="shared" si="87"/>
        <v/>
      </c>
      <c r="AV149" s="346" t="str">
        <f t="shared" si="102"/>
        <v/>
      </c>
      <c r="AW149" s="115"/>
      <c r="AX149" s="115"/>
      <c r="AY149" s="115"/>
      <c r="AZ149" s="115"/>
      <c r="BA149" s="115"/>
      <c r="BB149" s="115"/>
      <c r="BC149" s="115"/>
      <c r="BD149" s="115"/>
      <c r="BE149" s="346" t="str">
        <f t="shared" si="88"/>
        <v/>
      </c>
      <c r="BF149" s="346" t="str">
        <f t="shared" si="89"/>
        <v/>
      </c>
      <c r="BG149" s="346" t="str">
        <f t="shared" si="103"/>
        <v/>
      </c>
      <c r="BH149" s="115"/>
      <c r="BI149" s="115"/>
      <c r="BJ149" s="115"/>
      <c r="BK149" s="115"/>
      <c r="BL149" s="115"/>
      <c r="BM149" s="115"/>
      <c r="BN149" s="115"/>
      <c r="BO149" s="115"/>
      <c r="BP149" s="346" t="str">
        <f t="shared" si="90"/>
        <v/>
      </c>
      <c r="BQ149" s="346" t="str">
        <f t="shared" si="91"/>
        <v/>
      </c>
      <c r="BR149" s="346" t="str">
        <f t="shared" si="104"/>
        <v/>
      </c>
      <c r="BS149" s="345" t="str">
        <f t="shared" si="92"/>
        <v/>
      </c>
      <c r="BT149" s="345" t="str">
        <f t="shared" si="93"/>
        <v/>
      </c>
      <c r="BU149" s="130"/>
      <c r="BV149" s="53"/>
      <c r="BW149" s="53"/>
      <c r="BX149" s="53"/>
      <c r="BY149" s="53"/>
      <c r="BZ149" s="53"/>
      <c r="CA149" s="152"/>
      <c r="CB149" s="152"/>
      <c r="CC149" s="152"/>
      <c r="CD149" s="152"/>
      <c r="CE149" s="152"/>
      <c r="CF149" s="152"/>
      <c r="CG149" s="121"/>
      <c r="CH149" s="196"/>
      <c r="CI149" s="104"/>
      <c r="CJ149" s="196"/>
      <c r="CK149" s="196"/>
      <c r="CL149" s="196"/>
      <c r="CM149" s="105"/>
      <c r="CN149" s="196"/>
      <c r="CO149" s="152"/>
      <c r="CP149" s="152"/>
      <c r="CQ149" s="152"/>
      <c r="CR149" s="152"/>
      <c r="CS149" s="152"/>
      <c r="CT149" s="152"/>
      <c r="CU149" s="121"/>
      <c r="CV149" s="196"/>
      <c r="CW149" s="104"/>
      <c r="CX149" s="196"/>
      <c r="CY149" s="196"/>
      <c r="CZ149" s="196"/>
      <c r="DA149" s="105"/>
      <c r="DB149" s="196"/>
      <c r="DC149" s="138"/>
      <c r="DD149" s="138"/>
      <c r="DE149" s="138"/>
      <c r="DF149" s="138"/>
      <c r="DG149" s="138"/>
      <c r="DH149" s="138"/>
      <c r="DI149" s="138"/>
      <c r="DJ149" s="196"/>
      <c r="DK149" s="196"/>
      <c r="DL149" s="196"/>
      <c r="DM149" s="196"/>
      <c r="DN149" s="196"/>
      <c r="DO149" s="105"/>
      <c r="DP149" s="196"/>
    </row>
    <row r="150" spans="1:120" s="337" customFormat="1" ht="151.5" customHeight="1">
      <c r="A150" s="138"/>
      <c r="B150" s="88" t="str">
        <f>IFERROR(VLOOKUP($A150,Riesgos!$A$7:$H$107,2,FALSE),"")</f>
        <v/>
      </c>
      <c r="C150" s="181" t="str">
        <f>IFERROR(VLOOKUP($A150,Riesgos!$A$7:$H$107,7,FALSE),"")</f>
        <v/>
      </c>
      <c r="D150" s="181" t="str">
        <f>IFERROR(VLOOKUP($A150,Riesgos!$A$7:$H$107,8,FALSE),"")</f>
        <v/>
      </c>
      <c r="E150" s="53"/>
      <c r="F150" s="57"/>
      <c r="G150" s="153" t="str">
        <f>IF(F150&lt;=0,"",IF(F150&lt;='Listas y tablas'!$B$3,"Muy Baja",IF(F150&lt;='Listas y tablas'!$B$4,"Baja",IF(F150&lt;='Listas y tablas'!$B$5,"Media",IF(F150&lt;='Listas y tablas'!$B$6,"Alta","Muy Alta")))))</f>
        <v/>
      </c>
      <c r="H150" s="154" t="str">
        <f>IF(G150="","",IF(G150="Muy Baja",'Listas y tablas'!$C$3,IF(G150="Baja",'Listas y tablas'!$C$4,IF(G150="Media",'Listas y tablas'!$C$5,IF(G150="Alta",'Listas y tablas'!$C$6,IF(G150="Muy Alta",'Listas y tablas'!$C$7,))))))</f>
        <v/>
      </c>
      <c r="I150" s="422"/>
      <c r="J150" s="154">
        <f ca="1">IF(NOT(ISERROR(MATCH(I150,'Tabla Impacto'!$B$221:$B$223,0))),'Tabla Impacto'!$F$223&amp;"Por favor no seleccionar los criterios de impacto(Afectación Económica o presupuestal y Pérdida Reputacional)",I150)</f>
        <v>0</v>
      </c>
      <c r="K150" s="153"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4" t="str">
        <f ca="1">IF(K150="","",IF(K150="Leve",'Listas y tablas'!$F$3,IF(K150="Menor",'Listas y tablas'!$F$4,IF(K150="Moderado",'Listas y tablas'!$F$5,IF(K150="Mayor",'Listas y tablas'!$F$6,IF(K150="Catastrófico",'Listas y tablas'!$F$7,))))))</f>
        <v/>
      </c>
      <c r="M150" s="155" t="str">
        <f t="shared" ca="1" si="98"/>
        <v/>
      </c>
      <c r="N150" s="155" t="str">
        <f t="shared" si="99"/>
        <v>G</v>
      </c>
      <c r="O150" s="156">
        <f t="shared" si="100"/>
        <v>143</v>
      </c>
      <c r="P150" s="156" t="str">
        <f t="shared" si="101"/>
        <v>G143</v>
      </c>
      <c r="Q150" s="182"/>
      <c r="R150" s="156" t="str">
        <f t="shared" si="84"/>
        <v/>
      </c>
      <c r="S150" s="394"/>
      <c r="T150" s="394"/>
      <c r="U150" s="158" t="str">
        <f t="shared" si="85"/>
        <v/>
      </c>
      <c r="V150" s="402"/>
      <c r="W150" s="402"/>
      <c r="X150" s="402"/>
      <c r="Y150" s="159" t="str">
        <f t="shared" si="94"/>
        <v/>
      </c>
      <c r="Z150" s="160" t="str">
        <f>IFERROR(IF(Y150="","",IF(Y150&lt;='Listas y tablas'!$L$3,"Muy Baja",IF(Y150&lt;='Listas y tablas'!$L$4,"Baja",IF(Y150&lt;='Listas y tablas'!$L$5,"Media",IF(Y150&lt;='Listas y tablas'!$L$6,"Alta","Muy Alta"))))),"")</f>
        <v/>
      </c>
      <c r="AA150" s="158" t="str">
        <f t="shared" si="95"/>
        <v/>
      </c>
      <c r="AB150" s="160" t="str">
        <f>IFERROR(IF(AC150="","",IF(AC150&lt;='Listas y tablas'!$O$3,"Leve",IF(AC150&lt;='Listas y tablas'!$O$4,"Menor",IF(AC150&lt;='Listas y tablas'!$O$5,"Moderado",IF(AC150&lt;='Listas y tablas'!$O$6,"Mayor","Catastrófico"))))),"")</f>
        <v/>
      </c>
      <c r="AC150" s="158" t="str">
        <f t="shared" si="96"/>
        <v/>
      </c>
      <c r="AD150" s="161" t="str">
        <f t="shared" si="97"/>
        <v/>
      </c>
      <c r="AE150" s="388"/>
      <c r="AF150" s="116"/>
      <c r="AG150" s="116"/>
      <c r="AH150" s="116"/>
      <c r="AI150" s="116"/>
      <c r="AJ150" s="115"/>
      <c r="AK150" s="115"/>
      <c r="AL150" s="115"/>
      <c r="AM150" s="115"/>
      <c r="AN150" s="115"/>
      <c r="AO150" s="115"/>
      <c r="AP150" s="115"/>
      <c r="AQ150" s="115"/>
      <c r="AR150" s="115"/>
      <c r="AS150" s="115"/>
      <c r="AT150" s="346" t="str">
        <f t="shared" si="86"/>
        <v/>
      </c>
      <c r="AU150" s="346" t="str">
        <f t="shared" si="87"/>
        <v/>
      </c>
      <c r="AV150" s="346" t="str">
        <f t="shared" si="102"/>
        <v/>
      </c>
      <c r="AW150" s="115"/>
      <c r="AX150" s="115"/>
      <c r="AY150" s="115"/>
      <c r="AZ150" s="115"/>
      <c r="BA150" s="115"/>
      <c r="BB150" s="115"/>
      <c r="BC150" s="115"/>
      <c r="BD150" s="115"/>
      <c r="BE150" s="346" t="str">
        <f t="shared" si="88"/>
        <v/>
      </c>
      <c r="BF150" s="346" t="str">
        <f t="shared" si="89"/>
        <v/>
      </c>
      <c r="BG150" s="346" t="str">
        <f t="shared" si="103"/>
        <v/>
      </c>
      <c r="BH150" s="115"/>
      <c r="BI150" s="115"/>
      <c r="BJ150" s="115"/>
      <c r="BK150" s="115"/>
      <c r="BL150" s="115"/>
      <c r="BM150" s="115"/>
      <c r="BN150" s="115"/>
      <c r="BO150" s="115"/>
      <c r="BP150" s="346" t="str">
        <f t="shared" si="90"/>
        <v/>
      </c>
      <c r="BQ150" s="346" t="str">
        <f t="shared" si="91"/>
        <v/>
      </c>
      <c r="BR150" s="346" t="str">
        <f t="shared" si="104"/>
        <v/>
      </c>
      <c r="BS150" s="345" t="str">
        <f t="shared" si="92"/>
        <v/>
      </c>
      <c r="BT150" s="345" t="str">
        <f t="shared" si="93"/>
        <v/>
      </c>
      <c r="BU150" s="130"/>
      <c r="BV150" s="53"/>
      <c r="BW150" s="53"/>
      <c r="BX150" s="53"/>
      <c r="BY150" s="53"/>
      <c r="BZ150" s="53"/>
      <c r="CA150" s="152"/>
      <c r="CB150" s="152"/>
      <c r="CC150" s="152"/>
      <c r="CD150" s="152"/>
      <c r="CE150" s="152"/>
      <c r="CF150" s="152"/>
      <c r="CG150" s="121"/>
      <c r="CH150" s="196"/>
      <c r="CI150" s="104"/>
      <c r="CJ150" s="196"/>
      <c r="CK150" s="196"/>
      <c r="CL150" s="196"/>
      <c r="CM150" s="105"/>
      <c r="CN150" s="196"/>
      <c r="CO150" s="152"/>
      <c r="CP150" s="152"/>
      <c r="CQ150" s="152"/>
      <c r="CR150" s="152"/>
      <c r="CS150" s="152"/>
      <c r="CT150" s="152"/>
      <c r="CU150" s="121"/>
      <c r="CV150" s="196"/>
      <c r="CW150" s="104"/>
      <c r="CX150" s="196"/>
      <c r="CY150" s="196"/>
      <c r="CZ150" s="196"/>
      <c r="DA150" s="105"/>
      <c r="DB150" s="196"/>
      <c r="DC150" s="138"/>
      <c r="DD150" s="138"/>
      <c r="DE150" s="138"/>
      <c r="DF150" s="138"/>
      <c r="DG150" s="138"/>
      <c r="DH150" s="138"/>
      <c r="DI150" s="138"/>
      <c r="DJ150" s="196"/>
      <c r="DK150" s="196"/>
      <c r="DL150" s="196"/>
      <c r="DM150" s="196"/>
      <c r="DN150" s="196"/>
      <c r="DO150" s="105"/>
      <c r="DP150" s="196"/>
    </row>
    <row r="151" spans="1:120" s="337" customFormat="1" ht="151.5" customHeight="1">
      <c r="A151" s="138"/>
      <c r="B151" s="88" t="str">
        <f>IFERROR(VLOOKUP($A151,Riesgos!$A$7:$H$107,2,FALSE),"")</f>
        <v/>
      </c>
      <c r="C151" s="181" t="str">
        <f>IFERROR(VLOOKUP($A151,Riesgos!$A$7:$H$107,7,FALSE),"")</f>
        <v/>
      </c>
      <c r="D151" s="181" t="str">
        <f>IFERROR(VLOOKUP($A151,Riesgos!$A$7:$H$107,8,FALSE),"")</f>
        <v/>
      </c>
      <c r="E151" s="53"/>
      <c r="F151" s="57"/>
      <c r="G151" s="153" t="str">
        <f>IF(F151&lt;=0,"",IF(F151&lt;='Listas y tablas'!$B$3,"Muy Baja",IF(F151&lt;='Listas y tablas'!$B$4,"Baja",IF(F151&lt;='Listas y tablas'!$B$5,"Media",IF(F151&lt;='Listas y tablas'!$B$6,"Alta","Muy Alta")))))</f>
        <v/>
      </c>
      <c r="H151" s="154" t="str">
        <f>IF(G151="","",IF(G151="Muy Baja",'Listas y tablas'!$C$3,IF(G151="Baja",'Listas y tablas'!$C$4,IF(G151="Media",'Listas y tablas'!$C$5,IF(G151="Alta",'Listas y tablas'!$C$6,IF(G151="Muy Alta",'Listas y tablas'!$C$7,))))))</f>
        <v/>
      </c>
      <c r="I151" s="422"/>
      <c r="J151" s="154">
        <f ca="1">IF(NOT(ISERROR(MATCH(I151,'Tabla Impacto'!$B$221:$B$223,0))),'Tabla Impacto'!$F$223&amp;"Por favor no seleccionar los criterios de impacto(Afectación Económica o presupuestal y Pérdida Reputacional)",I151)</f>
        <v>0</v>
      </c>
      <c r="K151" s="153"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4" t="str">
        <f ca="1">IF(K151="","",IF(K151="Leve",'Listas y tablas'!$F$3,IF(K151="Menor",'Listas y tablas'!$F$4,IF(K151="Moderado",'Listas y tablas'!$F$5,IF(K151="Mayor",'Listas y tablas'!$F$6,IF(K151="Catastrófico",'Listas y tablas'!$F$7,))))))</f>
        <v/>
      </c>
      <c r="M151" s="155" t="str">
        <f t="shared" ca="1" si="98"/>
        <v/>
      </c>
      <c r="N151" s="155" t="str">
        <f t="shared" si="99"/>
        <v>G</v>
      </c>
      <c r="O151" s="156">
        <f t="shared" si="100"/>
        <v>144</v>
      </c>
      <c r="P151" s="156" t="str">
        <f t="shared" si="101"/>
        <v>G144</v>
      </c>
      <c r="Q151" s="182"/>
      <c r="R151" s="156" t="str">
        <f t="shared" si="84"/>
        <v/>
      </c>
      <c r="S151" s="394"/>
      <c r="T151" s="394"/>
      <c r="U151" s="158" t="str">
        <f t="shared" si="85"/>
        <v/>
      </c>
      <c r="V151" s="402"/>
      <c r="W151" s="402"/>
      <c r="X151" s="402"/>
      <c r="Y151" s="159" t="str">
        <f t="shared" si="94"/>
        <v/>
      </c>
      <c r="Z151" s="160" t="str">
        <f>IFERROR(IF(Y151="","",IF(Y151&lt;='Listas y tablas'!$L$3,"Muy Baja",IF(Y151&lt;='Listas y tablas'!$L$4,"Baja",IF(Y151&lt;='Listas y tablas'!$L$5,"Media",IF(Y151&lt;='Listas y tablas'!$L$6,"Alta","Muy Alta"))))),"")</f>
        <v/>
      </c>
      <c r="AA151" s="158" t="str">
        <f t="shared" si="95"/>
        <v/>
      </c>
      <c r="AB151" s="160" t="str">
        <f>IFERROR(IF(AC151="","",IF(AC151&lt;='Listas y tablas'!$O$3,"Leve",IF(AC151&lt;='Listas y tablas'!$O$4,"Menor",IF(AC151&lt;='Listas y tablas'!$O$5,"Moderado",IF(AC151&lt;='Listas y tablas'!$O$6,"Mayor","Catastrófico"))))),"")</f>
        <v/>
      </c>
      <c r="AC151" s="158" t="str">
        <f t="shared" si="96"/>
        <v/>
      </c>
      <c r="AD151" s="161" t="str">
        <f t="shared" si="97"/>
        <v/>
      </c>
      <c r="AE151" s="388"/>
      <c r="AF151" s="116"/>
      <c r="AG151" s="116"/>
      <c r="AH151" s="116"/>
      <c r="AI151" s="116"/>
      <c r="AJ151" s="115"/>
      <c r="AK151" s="115"/>
      <c r="AL151" s="115"/>
      <c r="AM151" s="115"/>
      <c r="AN151" s="115"/>
      <c r="AO151" s="115"/>
      <c r="AP151" s="115"/>
      <c r="AQ151" s="115"/>
      <c r="AR151" s="115"/>
      <c r="AS151" s="115"/>
      <c r="AT151" s="346" t="str">
        <f t="shared" si="86"/>
        <v/>
      </c>
      <c r="AU151" s="346" t="str">
        <f t="shared" si="87"/>
        <v/>
      </c>
      <c r="AV151" s="346" t="str">
        <f t="shared" si="102"/>
        <v/>
      </c>
      <c r="AW151" s="115"/>
      <c r="AX151" s="115"/>
      <c r="AY151" s="115"/>
      <c r="AZ151" s="115"/>
      <c r="BA151" s="115"/>
      <c r="BB151" s="115"/>
      <c r="BC151" s="115"/>
      <c r="BD151" s="115"/>
      <c r="BE151" s="346" t="str">
        <f t="shared" si="88"/>
        <v/>
      </c>
      <c r="BF151" s="346" t="str">
        <f t="shared" si="89"/>
        <v/>
      </c>
      <c r="BG151" s="346" t="str">
        <f t="shared" si="103"/>
        <v/>
      </c>
      <c r="BH151" s="115"/>
      <c r="BI151" s="115"/>
      <c r="BJ151" s="115"/>
      <c r="BK151" s="115"/>
      <c r="BL151" s="115"/>
      <c r="BM151" s="115"/>
      <c r="BN151" s="115"/>
      <c r="BO151" s="115"/>
      <c r="BP151" s="346" t="str">
        <f t="shared" si="90"/>
        <v/>
      </c>
      <c r="BQ151" s="346" t="str">
        <f t="shared" si="91"/>
        <v/>
      </c>
      <c r="BR151" s="346" t="str">
        <f t="shared" si="104"/>
        <v/>
      </c>
      <c r="BS151" s="345" t="str">
        <f t="shared" si="92"/>
        <v/>
      </c>
      <c r="BT151" s="345" t="str">
        <f t="shared" si="93"/>
        <v/>
      </c>
      <c r="BU151" s="130"/>
      <c r="BV151" s="53"/>
      <c r="BW151" s="53"/>
      <c r="BX151" s="53"/>
      <c r="BY151" s="53"/>
      <c r="BZ151" s="53"/>
      <c r="CA151" s="152"/>
      <c r="CB151" s="152"/>
      <c r="CC151" s="152"/>
      <c r="CD151" s="152"/>
      <c r="CE151" s="152"/>
      <c r="CF151" s="152"/>
      <c r="CG151" s="121"/>
      <c r="CH151" s="196"/>
      <c r="CI151" s="104"/>
      <c r="CJ151" s="196"/>
      <c r="CK151" s="196"/>
      <c r="CL151" s="196"/>
      <c r="CM151" s="105"/>
      <c r="CN151" s="196"/>
      <c r="CO151" s="152"/>
      <c r="CP151" s="152"/>
      <c r="CQ151" s="152"/>
      <c r="CR151" s="152"/>
      <c r="CS151" s="152"/>
      <c r="CT151" s="152"/>
      <c r="CU151" s="121"/>
      <c r="CV151" s="196"/>
      <c r="CW151" s="104"/>
      <c r="CX151" s="196"/>
      <c r="CY151" s="196"/>
      <c r="CZ151" s="196"/>
      <c r="DA151" s="105"/>
      <c r="DB151" s="196"/>
      <c r="DC151" s="138"/>
      <c r="DD151" s="138"/>
      <c r="DE151" s="138"/>
      <c r="DF151" s="138"/>
      <c r="DG151" s="138"/>
      <c r="DH151" s="138"/>
      <c r="DI151" s="138"/>
      <c r="DJ151" s="196"/>
      <c r="DK151" s="196"/>
      <c r="DL151" s="196"/>
      <c r="DM151" s="196"/>
      <c r="DN151" s="196"/>
      <c r="DO151" s="105"/>
      <c r="DP151" s="196"/>
    </row>
    <row r="152" spans="1:120" s="337" customFormat="1" ht="151.5" customHeight="1">
      <c r="A152" s="138"/>
      <c r="B152" s="88" t="str">
        <f>IFERROR(VLOOKUP($A152,Riesgos!$A$7:$H$107,2,FALSE),"")</f>
        <v/>
      </c>
      <c r="C152" s="181" t="str">
        <f>IFERROR(VLOOKUP($A152,Riesgos!$A$7:$H$107,7,FALSE),"")</f>
        <v/>
      </c>
      <c r="D152" s="181" t="str">
        <f>IFERROR(VLOOKUP($A152,Riesgos!$A$7:$H$107,8,FALSE),"")</f>
        <v/>
      </c>
      <c r="E152" s="53"/>
      <c r="F152" s="57"/>
      <c r="G152" s="153" t="str">
        <f>IF(F152&lt;=0,"",IF(F152&lt;='Listas y tablas'!$B$3,"Muy Baja",IF(F152&lt;='Listas y tablas'!$B$4,"Baja",IF(F152&lt;='Listas y tablas'!$B$5,"Media",IF(F152&lt;='Listas y tablas'!$B$6,"Alta","Muy Alta")))))</f>
        <v/>
      </c>
      <c r="H152" s="154" t="str">
        <f>IF(G152="","",IF(G152="Muy Baja",'Listas y tablas'!$C$3,IF(G152="Baja",'Listas y tablas'!$C$4,IF(G152="Media",'Listas y tablas'!$C$5,IF(G152="Alta",'Listas y tablas'!$C$6,IF(G152="Muy Alta",'Listas y tablas'!$C$7,))))))</f>
        <v/>
      </c>
      <c r="I152" s="422"/>
      <c r="J152" s="154">
        <f ca="1">IF(NOT(ISERROR(MATCH(I152,'Tabla Impacto'!$B$221:$B$223,0))),'Tabla Impacto'!$F$223&amp;"Por favor no seleccionar los criterios de impacto(Afectación Económica o presupuestal y Pérdida Reputacional)",I152)</f>
        <v>0</v>
      </c>
      <c r="K152" s="153"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4" t="str">
        <f ca="1">IF(K152="","",IF(K152="Leve",'Listas y tablas'!$F$3,IF(K152="Menor",'Listas y tablas'!$F$4,IF(K152="Moderado",'Listas y tablas'!$F$5,IF(K152="Mayor",'Listas y tablas'!$F$6,IF(K152="Catastrófico",'Listas y tablas'!$F$7,))))))</f>
        <v/>
      </c>
      <c r="M152" s="155" t="str">
        <f t="shared" ca="1" si="98"/>
        <v/>
      </c>
      <c r="N152" s="155" t="str">
        <f t="shared" si="99"/>
        <v>G</v>
      </c>
      <c r="O152" s="156">
        <f t="shared" si="100"/>
        <v>145</v>
      </c>
      <c r="P152" s="156" t="str">
        <f t="shared" si="101"/>
        <v>G145</v>
      </c>
      <c r="Q152" s="182"/>
      <c r="R152" s="156" t="str">
        <f t="shared" si="84"/>
        <v/>
      </c>
      <c r="S152" s="394"/>
      <c r="T152" s="394"/>
      <c r="U152" s="158" t="str">
        <f t="shared" si="85"/>
        <v/>
      </c>
      <c r="V152" s="402"/>
      <c r="W152" s="402"/>
      <c r="X152" s="402"/>
      <c r="Y152" s="159" t="str">
        <f t="shared" si="94"/>
        <v/>
      </c>
      <c r="Z152" s="160" t="str">
        <f>IFERROR(IF(Y152="","",IF(Y152&lt;='Listas y tablas'!$L$3,"Muy Baja",IF(Y152&lt;='Listas y tablas'!$L$4,"Baja",IF(Y152&lt;='Listas y tablas'!$L$5,"Media",IF(Y152&lt;='Listas y tablas'!$L$6,"Alta","Muy Alta"))))),"")</f>
        <v/>
      </c>
      <c r="AA152" s="158" t="str">
        <f t="shared" si="95"/>
        <v/>
      </c>
      <c r="AB152" s="160" t="str">
        <f>IFERROR(IF(AC152="","",IF(AC152&lt;='Listas y tablas'!$O$3,"Leve",IF(AC152&lt;='Listas y tablas'!$O$4,"Menor",IF(AC152&lt;='Listas y tablas'!$O$5,"Moderado",IF(AC152&lt;='Listas y tablas'!$O$6,"Mayor","Catastrófico"))))),"")</f>
        <v/>
      </c>
      <c r="AC152" s="158" t="str">
        <f t="shared" si="96"/>
        <v/>
      </c>
      <c r="AD152" s="161" t="str">
        <f t="shared" si="97"/>
        <v/>
      </c>
      <c r="AE152" s="388"/>
      <c r="AF152" s="116"/>
      <c r="AG152" s="116"/>
      <c r="AH152" s="116"/>
      <c r="AI152" s="116"/>
      <c r="AJ152" s="115"/>
      <c r="AK152" s="115"/>
      <c r="AL152" s="115"/>
      <c r="AM152" s="115"/>
      <c r="AN152" s="115"/>
      <c r="AO152" s="115"/>
      <c r="AP152" s="115"/>
      <c r="AQ152" s="115"/>
      <c r="AR152" s="115"/>
      <c r="AS152" s="115"/>
      <c r="AT152" s="346" t="str">
        <f t="shared" si="86"/>
        <v/>
      </c>
      <c r="AU152" s="346" t="str">
        <f t="shared" si="87"/>
        <v/>
      </c>
      <c r="AV152" s="346" t="str">
        <f t="shared" si="102"/>
        <v/>
      </c>
      <c r="AW152" s="115"/>
      <c r="AX152" s="115"/>
      <c r="AY152" s="115"/>
      <c r="AZ152" s="115"/>
      <c r="BA152" s="115"/>
      <c r="BB152" s="115"/>
      <c r="BC152" s="115"/>
      <c r="BD152" s="115"/>
      <c r="BE152" s="346" t="str">
        <f t="shared" si="88"/>
        <v/>
      </c>
      <c r="BF152" s="346" t="str">
        <f t="shared" si="89"/>
        <v/>
      </c>
      <c r="BG152" s="346" t="str">
        <f t="shared" si="103"/>
        <v/>
      </c>
      <c r="BH152" s="115"/>
      <c r="BI152" s="115"/>
      <c r="BJ152" s="115"/>
      <c r="BK152" s="115"/>
      <c r="BL152" s="115"/>
      <c r="BM152" s="115"/>
      <c r="BN152" s="115"/>
      <c r="BO152" s="115"/>
      <c r="BP152" s="346" t="str">
        <f t="shared" si="90"/>
        <v/>
      </c>
      <c r="BQ152" s="346" t="str">
        <f t="shared" si="91"/>
        <v/>
      </c>
      <c r="BR152" s="346" t="str">
        <f t="shared" si="104"/>
        <v/>
      </c>
      <c r="BS152" s="345" t="str">
        <f t="shared" si="92"/>
        <v/>
      </c>
      <c r="BT152" s="345" t="str">
        <f t="shared" si="93"/>
        <v/>
      </c>
      <c r="BU152" s="130"/>
      <c r="BV152" s="53"/>
      <c r="BW152" s="53"/>
      <c r="BX152" s="53"/>
      <c r="BY152" s="53"/>
      <c r="BZ152" s="53"/>
      <c r="CA152" s="152"/>
      <c r="CB152" s="152"/>
      <c r="CC152" s="152"/>
      <c r="CD152" s="152"/>
      <c r="CE152" s="152"/>
      <c r="CF152" s="152"/>
      <c r="CG152" s="121"/>
      <c r="CH152" s="196"/>
      <c r="CI152" s="104"/>
      <c r="CJ152" s="196"/>
      <c r="CK152" s="196"/>
      <c r="CL152" s="196"/>
      <c r="CM152" s="105"/>
      <c r="CN152" s="196"/>
      <c r="CO152" s="152"/>
      <c r="CP152" s="152"/>
      <c r="CQ152" s="152"/>
      <c r="CR152" s="152"/>
      <c r="CS152" s="152"/>
      <c r="CT152" s="152"/>
      <c r="CU152" s="121"/>
      <c r="CV152" s="196"/>
      <c r="CW152" s="104"/>
      <c r="CX152" s="196"/>
      <c r="CY152" s="196"/>
      <c r="CZ152" s="196"/>
      <c r="DA152" s="105"/>
      <c r="DB152" s="196"/>
      <c r="DC152" s="138"/>
      <c r="DD152" s="138"/>
      <c r="DE152" s="138"/>
      <c r="DF152" s="138"/>
      <c r="DG152" s="138"/>
      <c r="DH152" s="138"/>
      <c r="DI152" s="138"/>
      <c r="DJ152" s="196"/>
      <c r="DK152" s="196"/>
      <c r="DL152" s="196"/>
      <c r="DM152" s="196"/>
      <c r="DN152" s="196"/>
      <c r="DO152" s="105"/>
      <c r="DP152" s="196"/>
    </row>
    <row r="153" spans="1:120" s="337" customFormat="1" ht="151.5" customHeight="1">
      <c r="A153" s="138"/>
      <c r="B153" s="88" t="str">
        <f>IFERROR(VLOOKUP($A153,Riesgos!$A$7:$H$107,2,FALSE),"")</f>
        <v/>
      </c>
      <c r="C153" s="181" t="str">
        <f>IFERROR(VLOOKUP($A153,Riesgos!$A$7:$H$107,7,FALSE),"")</f>
        <v/>
      </c>
      <c r="D153" s="181" t="str">
        <f>IFERROR(VLOOKUP($A153,Riesgos!$A$7:$H$107,8,FALSE),"")</f>
        <v/>
      </c>
      <c r="E153" s="53"/>
      <c r="F153" s="57"/>
      <c r="G153" s="153" t="str">
        <f>IF(F153&lt;=0,"",IF(F153&lt;='Listas y tablas'!$B$3,"Muy Baja",IF(F153&lt;='Listas y tablas'!$B$4,"Baja",IF(F153&lt;='Listas y tablas'!$B$5,"Media",IF(F153&lt;='Listas y tablas'!$B$6,"Alta","Muy Alta")))))</f>
        <v/>
      </c>
      <c r="H153" s="154" t="str">
        <f>IF(G153="","",IF(G153="Muy Baja",'Listas y tablas'!$C$3,IF(G153="Baja",'Listas y tablas'!$C$4,IF(G153="Media",'Listas y tablas'!$C$5,IF(G153="Alta",'Listas y tablas'!$C$6,IF(G153="Muy Alta",'Listas y tablas'!$C$7,))))))</f>
        <v/>
      </c>
      <c r="I153" s="422"/>
      <c r="J153" s="154">
        <f ca="1">IF(NOT(ISERROR(MATCH(I153,'Tabla Impacto'!$B$221:$B$223,0))),'Tabla Impacto'!$F$223&amp;"Por favor no seleccionar los criterios de impacto(Afectación Económica o presupuestal y Pérdida Reputacional)",I153)</f>
        <v>0</v>
      </c>
      <c r="K153" s="153"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4" t="str">
        <f ca="1">IF(K153="","",IF(K153="Leve",'Listas y tablas'!$F$3,IF(K153="Menor",'Listas y tablas'!$F$4,IF(K153="Moderado",'Listas y tablas'!$F$5,IF(K153="Mayor",'Listas y tablas'!$F$6,IF(K153="Catastrófico",'Listas y tablas'!$F$7,))))))</f>
        <v/>
      </c>
      <c r="M153" s="155" t="str">
        <f t="shared" ca="1" si="98"/>
        <v/>
      </c>
      <c r="N153" s="155" t="str">
        <f t="shared" si="99"/>
        <v>G</v>
      </c>
      <c r="O153" s="156">
        <f t="shared" si="100"/>
        <v>146</v>
      </c>
      <c r="P153" s="156" t="str">
        <f t="shared" si="101"/>
        <v>G146</v>
      </c>
      <c r="Q153" s="182"/>
      <c r="R153" s="156" t="str">
        <f t="shared" si="84"/>
        <v/>
      </c>
      <c r="S153" s="394"/>
      <c r="T153" s="394"/>
      <c r="U153" s="158" t="str">
        <f t="shared" si="85"/>
        <v/>
      </c>
      <c r="V153" s="402"/>
      <c r="W153" s="402"/>
      <c r="X153" s="402"/>
      <c r="Y153" s="159" t="str">
        <f t="shared" si="94"/>
        <v/>
      </c>
      <c r="Z153" s="160" t="str">
        <f>IFERROR(IF(Y153="","",IF(Y153&lt;='Listas y tablas'!$L$3,"Muy Baja",IF(Y153&lt;='Listas y tablas'!$L$4,"Baja",IF(Y153&lt;='Listas y tablas'!$L$5,"Media",IF(Y153&lt;='Listas y tablas'!$L$6,"Alta","Muy Alta"))))),"")</f>
        <v/>
      </c>
      <c r="AA153" s="158" t="str">
        <f t="shared" si="95"/>
        <v/>
      </c>
      <c r="AB153" s="160" t="str">
        <f>IFERROR(IF(AC153="","",IF(AC153&lt;='Listas y tablas'!$O$3,"Leve",IF(AC153&lt;='Listas y tablas'!$O$4,"Menor",IF(AC153&lt;='Listas y tablas'!$O$5,"Moderado",IF(AC153&lt;='Listas y tablas'!$O$6,"Mayor","Catastrófico"))))),"")</f>
        <v/>
      </c>
      <c r="AC153" s="158" t="str">
        <f t="shared" si="96"/>
        <v/>
      </c>
      <c r="AD153" s="161" t="str">
        <f t="shared" si="97"/>
        <v/>
      </c>
      <c r="AE153" s="388"/>
      <c r="AF153" s="116"/>
      <c r="AG153" s="116"/>
      <c r="AH153" s="116"/>
      <c r="AI153" s="116"/>
      <c r="AJ153" s="115"/>
      <c r="AK153" s="115"/>
      <c r="AL153" s="115"/>
      <c r="AM153" s="115"/>
      <c r="AN153" s="115"/>
      <c r="AO153" s="115"/>
      <c r="AP153" s="115"/>
      <c r="AQ153" s="115"/>
      <c r="AR153" s="115"/>
      <c r="AS153" s="115"/>
      <c r="AT153" s="346" t="str">
        <f t="shared" si="86"/>
        <v/>
      </c>
      <c r="AU153" s="346" t="str">
        <f t="shared" si="87"/>
        <v/>
      </c>
      <c r="AV153" s="346" t="str">
        <f t="shared" si="102"/>
        <v/>
      </c>
      <c r="AW153" s="115"/>
      <c r="AX153" s="115"/>
      <c r="AY153" s="115"/>
      <c r="AZ153" s="115"/>
      <c r="BA153" s="115"/>
      <c r="BB153" s="115"/>
      <c r="BC153" s="115"/>
      <c r="BD153" s="115"/>
      <c r="BE153" s="346" t="str">
        <f t="shared" si="88"/>
        <v/>
      </c>
      <c r="BF153" s="346" t="str">
        <f t="shared" si="89"/>
        <v/>
      </c>
      <c r="BG153" s="346" t="str">
        <f t="shared" si="103"/>
        <v/>
      </c>
      <c r="BH153" s="115"/>
      <c r="BI153" s="115"/>
      <c r="BJ153" s="115"/>
      <c r="BK153" s="115"/>
      <c r="BL153" s="115"/>
      <c r="BM153" s="115"/>
      <c r="BN153" s="115"/>
      <c r="BO153" s="115"/>
      <c r="BP153" s="346" t="str">
        <f t="shared" si="90"/>
        <v/>
      </c>
      <c r="BQ153" s="346" t="str">
        <f t="shared" si="91"/>
        <v/>
      </c>
      <c r="BR153" s="346" t="str">
        <f t="shared" si="104"/>
        <v/>
      </c>
      <c r="BS153" s="345" t="str">
        <f t="shared" si="92"/>
        <v/>
      </c>
      <c r="BT153" s="345" t="str">
        <f t="shared" si="93"/>
        <v/>
      </c>
      <c r="BU153" s="130"/>
      <c r="BV153" s="53"/>
      <c r="BW153" s="53"/>
      <c r="BX153" s="53"/>
      <c r="BY153" s="53"/>
      <c r="BZ153" s="53"/>
      <c r="CA153" s="152"/>
      <c r="CB153" s="152"/>
      <c r="CC153" s="152"/>
      <c r="CD153" s="152"/>
      <c r="CE153" s="152"/>
      <c r="CF153" s="152"/>
      <c r="CG153" s="121"/>
      <c r="CH153" s="196"/>
      <c r="CI153" s="104"/>
      <c r="CJ153" s="196"/>
      <c r="CK153" s="196"/>
      <c r="CL153" s="196"/>
      <c r="CM153" s="105"/>
      <c r="CN153" s="196"/>
      <c r="CO153" s="152"/>
      <c r="CP153" s="152"/>
      <c r="CQ153" s="152"/>
      <c r="CR153" s="152"/>
      <c r="CS153" s="152"/>
      <c r="CT153" s="152"/>
      <c r="CU153" s="121"/>
      <c r="CV153" s="196"/>
      <c r="CW153" s="104"/>
      <c r="CX153" s="196"/>
      <c r="CY153" s="196"/>
      <c r="CZ153" s="196"/>
      <c r="DA153" s="105"/>
      <c r="DB153" s="196"/>
      <c r="DC153" s="138"/>
      <c r="DD153" s="138"/>
      <c r="DE153" s="138"/>
      <c r="DF153" s="138"/>
      <c r="DG153" s="138"/>
      <c r="DH153" s="138"/>
      <c r="DI153" s="138"/>
      <c r="DJ153" s="196"/>
      <c r="DK153" s="196"/>
      <c r="DL153" s="196"/>
      <c r="DM153" s="196"/>
      <c r="DN153" s="196"/>
      <c r="DO153" s="105"/>
      <c r="DP153" s="196"/>
    </row>
    <row r="154" spans="1:120" s="337" customFormat="1" ht="151.5" customHeight="1">
      <c r="A154" s="138"/>
      <c r="B154" s="88" t="str">
        <f>IFERROR(VLOOKUP($A154,Riesgos!$A$7:$H$107,2,FALSE),"")</f>
        <v/>
      </c>
      <c r="C154" s="181" t="str">
        <f>IFERROR(VLOOKUP($A154,Riesgos!$A$7:$H$107,7,FALSE),"")</f>
        <v/>
      </c>
      <c r="D154" s="181" t="str">
        <f>IFERROR(VLOOKUP($A154,Riesgos!$A$7:$H$107,8,FALSE),"")</f>
        <v/>
      </c>
      <c r="E154" s="53"/>
      <c r="F154" s="57"/>
      <c r="G154" s="153" t="str">
        <f>IF(F154&lt;=0,"",IF(F154&lt;='Listas y tablas'!$B$3,"Muy Baja",IF(F154&lt;='Listas y tablas'!$B$4,"Baja",IF(F154&lt;='Listas y tablas'!$B$5,"Media",IF(F154&lt;='Listas y tablas'!$B$6,"Alta","Muy Alta")))))</f>
        <v/>
      </c>
      <c r="H154" s="154" t="str">
        <f>IF(G154="","",IF(G154="Muy Baja",'Listas y tablas'!$C$3,IF(G154="Baja",'Listas y tablas'!$C$4,IF(G154="Media",'Listas y tablas'!$C$5,IF(G154="Alta",'Listas y tablas'!$C$6,IF(G154="Muy Alta",'Listas y tablas'!$C$7,))))))</f>
        <v/>
      </c>
      <c r="I154" s="422"/>
      <c r="J154" s="154">
        <f ca="1">IF(NOT(ISERROR(MATCH(I154,'Tabla Impacto'!$B$221:$B$223,0))),'Tabla Impacto'!$F$223&amp;"Por favor no seleccionar los criterios de impacto(Afectación Económica o presupuestal y Pérdida Reputacional)",I154)</f>
        <v>0</v>
      </c>
      <c r="K154" s="153"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4" t="str">
        <f ca="1">IF(K154="","",IF(K154="Leve",'Listas y tablas'!$F$3,IF(K154="Menor",'Listas y tablas'!$F$4,IF(K154="Moderado",'Listas y tablas'!$F$5,IF(K154="Mayor",'Listas y tablas'!$F$6,IF(K154="Catastrófico",'Listas y tablas'!$F$7,))))))</f>
        <v/>
      </c>
      <c r="M154" s="155" t="str">
        <f t="shared" ca="1" si="98"/>
        <v/>
      </c>
      <c r="N154" s="155" t="str">
        <f t="shared" si="99"/>
        <v>G</v>
      </c>
      <c r="O154" s="156">
        <f t="shared" si="100"/>
        <v>147</v>
      </c>
      <c r="P154" s="156" t="str">
        <f t="shared" si="101"/>
        <v>G147</v>
      </c>
      <c r="Q154" s="182"/>
      <c r="R154" s="156" t="str">
        <f t="shared" si="84"/>
        <v/>
      </c>
      <c r="S154" s="394"/>
      <c r="T154" s="394"/>
      <c r="U154" s="158" t="str">
        <f t="shared" si="85"/>
        <v/>
      </c>
      <c r="V154" s="402"/>
      <c r="W154" s="402"/>
      <c r="X154" s="402"/>
      <c r="Y154" s="159" t="str">
        <f t="shared" si="94"/>
        <v/>
      </c>
      <c r="Z154" s="160" t="str">
        <f>IFERROR(IF(Y154="","",IF(Y154&lt;='Listas y tablas'!$L$3,"Muy Baja",IF(Y154&lt;='Listas y tablas'!$L$4,"Baja",IF(Y154&lt;='Listas y tablas'!$L$5,"Media",IF(Y154&lt;='Listas y tablas'!$L$6,"Alta","Muy Alta"))))),"")</f>
        <v/>
      </c>
      <c r="AA154" s="158" t="str">
        <f t="shared" si="95"/>
        <v/>
      </c>
      <c r="AB154" s="160" t="str">
        <f>IFERROR(IF(AC154="","",IF(AC154&lt;='Listas y tablas'!$O$3,"Leve",IF(AC154&lt;='Listas y tablas'!$O$4,"Menor",IF(AC154&lt;='Listas y tablas'!$O$5,"Moderado",IF(AC154&lt;='Listas y tablas'!$O$6,"Mayor","Catastrófico"))))),"")</f>
        <v/>
      </c>
      <c r="AC154" s="158" t="str">
        <f t="shared" si="96"/>
        <v/>
      </c>
      <c r="AD154" s="161" t="str">
        <f t="shared" si="97"/>
        <v/>
      </c>
      <c r="AE154" s="388"/>
      <c r="AF154" s="116"/>
      <c r="AG154" s="116"/>
      <c r="AH154" s="116"/>
      <c r="AI154" s="116"/>
      <c r="AJ154" s="115"/>
      <c r="AK154" s="115"/>
      <c r="AL154" s="115"/>
      <c r="AM154" s="115"/>
      <c r="AN154" s="115"/>
      <c r="AO154" s="115"/>
      <c r="AP154" s="115"/>
      <c r="AQ154" s="115"/>
      <c r="AR154" s="115"/>
      <c r="AS154" s="115"/>
      <c r="AT154" s="346" t="str">
        <f t="shared" si="86"/>
        <v/>
      </c>
      <c r="AU154" s="346" t="str">
        <f t="shared" si="87"/>
        <v/>
      </c>
      <c r="AV154" s="346" t="str">
        <f t="shared" si="102"/>
        <v/>
      </c>
      <c r="AW154" s="115"/>
      <c r="AX154" s="115"/>
      <c r="AY154" s="115"/>
      <c r="AZ154" s="115"/>
      <c r="BA154" s="115"/>
      <c r="BB154" s="115"/>
      <c r="BC154" s="115"/>
      <c r="BD154" s="115"/>
      <c r="BE154" s="346" t="str">
        <f t="shared" si="88"/>
        <v/>
      </c>
      <c r="BF154" s="346" t="str">
        <f t="shared" si="89"/>
        <v/>
      </c>
      <c r="BG154" s="346" t="str">
        <f t="shared" si="103"/>
        <v/>
      </c>
      <c r="BH154" s="115"/>
      <c r="BI154" s="115"/>
      <c r="BJ154" s="115"/>
      <c r="BK154" s="115"/>
      <c r="BL154" s="115"/>
      <c r="BM154" s="115"/>
      <c r="BN154" s="115"/>
      <c r="BO154" s="115"/>
      <c r="BP154" s="346" t="str">
        <f t="shared" si="90"/>
        <v/>
      </c>
      <c r="BQ154" s="346" t="str">
        <f t="shared" si="91"/>
        <v/>
      </c>
      <c r="BR154" s="346" t="str">
        <f t="shared" si="104"/>
        <v/>
      </c>
      <c r="BS154" s="345" t="str">
        <f t="shared" si="92"/>
        <v/>
      </c>
      <c r="BT154" s="345" t="str">
        <f t="shared" si="93"/>
        <v/>
      </c>
      <c r="BU154" s="130"/>
      <c r="BV154" s="53"/>
      <c r="BW154" s="53"/>
      <c r="BX154" s="53"/>
      <c r="BY154" s="53"/>
      <c r="BZ154" s="53"/>
      <c r="CA154" s="152"/>
      <c r="CB154" s="152"/>
      <c r="CC154" s="152"/>
      <c r="CD154" s="152"/>
      <c r="CE154" s="152"/>
      <c r="CF154" s="152"/>
      <c r="CG154" s="121"/>
      <c r="CH154" s="196"/>
      <c r="CI154" s="104"/>
      <c r="CJ154" s="196"/>
      <c r="CK154" s="196"/>
      <c r="CL154" s="196"/>
      <c r="CM154" s="105"/>
      <c r="CN154" s="196"/>
      <c r="CO154" s="152"/>
      <c r="CP154" s="152"/>
      <c r="CQ154" s="152"/>
      <c r="CR154" s="152"/>
      <c r="CS154" s="152"/>
      <c r="CT154" s="152"/>
      <c r="CU154" s="121"/>
      <c r="CV154" s="196"/>
      <c r="CW154" s="104"/>
      <c r="CX154" s="196"/>
      <c r="CY154" s="196"/>
      <c r="CZ154" s="196"/>
      <c r="DA154" s="105"/>
      <c r="DB154" s="196"/>
      <c r="DC154" s="138"/>
      <c r="DD154" s="138"/>
      <c r="DE154" s="138"/>
      <c r="DF154" s="138"/>
      <c r="DG154" s="138"/>
      <c r="DH154" s="138"/>
      <c r="DI154" s="138"/>
      <c r="DJ154" s="196"/>
      <c r="DK154" s="196"/>
      <c r="DL154" s="196"/>
      <c r="DM154" s="196"/>
      <c r="DN154" s="196"/>
      <c r="DO154" s="105"/>
      <c r="DP154" s="196"/>
    </row>
    <row r="155" spans="1:120" s="337" customFormat="1" ht="151.5" customHeight="1">
      <c r="A155" s="138"/>
      <c r="B155" s="88" t="str">
        <f>IFERROR(VLOOKUP($A155,Riesgos!$A$7:$H$107,2,FALSE),"")</f>
        <v/>
      </c>
      <c r="C155" s="181" t="str">
        <f>IFERROR(VLOOKUP($A155,Riesgos!$A$7:$H$107,7,FALSE),"")</f>
        <v/>
      </c>
      <c r="D155" s="181" t="str">
        <f>IFERROR(VLOOKUP($A155,Riesgos!$A$7:$H$107,8,FALSE),"")</f>
        <v/>
      </c>
      <c r="E155" s="53"/>
      <c r="F155" s="57"/>
      <c r="G155" s="153" t="str">
        <f>IF(F155&lt;=0,"",IF(F155&lt;='Listas y tablas'!$B$3,"Muy Baja",IF(F155&lt;='Listas y tablas'!$B$4,"Baja",IF(F155&lt;='Listas y tablas'!$B$5,"Media",IF(F155&lt;='Listas y tablas'!$B$6,"Alta","Muy Alta")))))</f>
        <v/>
      </c>
      <c r="H155" s="154" t="str">
        <f>IF(G155="","",IF(G155="Muy Baja",'Listas y tablas'!$C$3,IF(G155="Baja",'Listas y tablas'!$C$4,IF(G155="Media",'Listas y tablas'!$C$5,IF(G155="Alta",'Listas y tablas'!$C$6,IF(G155="Muy Alta",'Listas y tablas'!$C$7,))))))</f>
        <v/>
      </c>
      <c r="I155" s="422"/>
      <c r="J155" s="154">
        <f ca="1">IF(NOT(ISERROR(MATCH(I155,'Tabla Impacto'!$B$221:$B$223,0))),'Tabla Impacto'!$F$223&amp;"Por favor no seleccionar los criterios de impacto(Afectación Económica o presupuestal y Pérdida Reputacional)",I155)</f>
        <v>0</v>
      </c>
      <c r="K155" s="153"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4" t="str">
        <f ca="1">IF(K155="","",IF(K155="Leve",'Listas y tablas'!$F$3,IF(K155="Menor",'Listas y tablas'!$F$4,IF(K155="Moderado",'Listas y tablas'!$F$5,IF(K155="Mayor",'Listas y tablas'!$F$6,IF(K155="Catastrófico",'Listas y tablas'!$F$7,))))))</f>
        <v/>
      </c>
      <c r="M155" s="155" t="str">
        <f t="shared" ca="1" si="98"/>
        <v/>
      </c>
      <c r="N155" s="155" t="str">
        <f t="shared" si="99"/>
        <v>G</v>
      </c>
      <c r="O155" s="156">
        <f t="shared" si="100"/>
        <v>148</v>
      </c>
      <c r="P155" s="156" t="str">
        <f t="shared" si="101"/>
        <v>G148</v>
      </c>
      <c r="Q155" s="182"/>
      <c r="R155" s="156" t="str">
        <f t="shared" si="84"/>
        <v/>
      </c>
      <c r="S155" s="394"/>
      <c r="T155" s="394"/>
      <c r="U155" s="158" t="str">
        <f t="shared" si="85"/>
        <v/>
      </c>
      <c r="V155" s="402"/>
      <c r="W155" s="402"/>
      <c r="X155" s="402"/>
      <c r="Y155" s="159" t="str">
        <f t="shared" si="94"/>
        <v/>
      </c>
      <c r="Z155" s="160" t="str">
        <f>IFERROR(IF(Y155="","",IF(Y155&lt;='Listas y tablas'!$L$3,"Muy Baja",IF(Y155&lt;='Listas y tablas'!$L$4,"Baja",IF(Y155&lt;='Listas y tablas'!$L$5,"Media",IF(Y155&lt;='Listas y tablas'!$L$6,"Alta","Muy Alta"))))),"")</f>
        <v/>
      </c>
      <c r="AA155" s="158" t="str">
        <f t="shared" si="95"/>
        <v/>
      </c>
      <c r="AB155" s="160" t="str">
        <f>IFERROR(IF(AC155="","",IF(AC155&lt;='Listas y tablas'!$O$3,"Leve",IF(AC155&lt;='Listas y tablas'!$O$4,"Menor",IF(AC155&lt;='Listas y tablas'!$O$5,"Moderado",IF(AC155&lt;='Listas y tablas'!$O$6,"Mayor","Catastrófico"))))),"")</f>
        <v/>
      </c>
      <c r="AC155" s="158" t="str">
        <f t="shared" si="96"/>
        <v/>
      </c>
      <c r="AD155" s="161" t="str">
        <f t="shared" si="97"/>
        <v/>
      </c>
      <c r="AE155" s="388"/>
      <c r="AF155" s="116"/>
      <c r="AG155" s="116"/>
      <c r="AH155" s="116"/>
      <c r="AI155" s="116"/>
      <c r="AJ155" s="115"/>
      <c r="AK155" s="115"/>
      <c r="AL155" s="115"/>
      <c r="AM155" s="115"/>
      <c r="AN155" s="115"/>
      <c r="AO155" s="115"/>
      <c r="AP155" s="115"/>
      <c r="AQ155" s="115"/>
      <c r="AR155" s="115"/>
      <c r="AS155" s="115"/>
      <c r="AT155" s="346" t="str">
        <f t="shared" si="86"/>
        <v/>
      </c>
      <c r="AU155" s="346" t="str">
        <f t="shared" si="87"/>
        <v/>
      </c>
      <c r="AV155" s="346" t="str">
        <f t="shared" si="102"/>
        <v/>
      </c>
      <c r="AW155" s="115"/>
      <c r="AX155" s="115"/>
      <c r="AY155" s="115"/>
      <c r="AZ155" s="115"/>
      <c r="BA155" s="115"/>
      <c r="BB155" s="115"/>
      <c r="BC155" s="115"/>
      <c r="BD155" s="115"/>
      <c r="BE155" s="346" t="str">
        <f t="shared" si="88"/>
        <v/>
      </c>
      <c r="BF155" s="346" t="str">
        <f t="shared" si="89"/>
        <v/>
      </c>
      <c r="BG155" s="346" t="str">
        <f t="shared" si="103"/>
        <v/>
      </c>
      <c r="BH155" s="115"/>
      <c r="BI155" s="115"/>
      <c r="BJ155" s="115"/>
      <c r="BK155" s="115"/>
      <c r="BL155" s="115"/>
      <c r="BM155" s="115"/>
      <c r="BN155" s="115"/>
      <c r="BO155" s="115"/>
      <c r="BP155" s="346" t="str">
        <f t="shared" si="90"/>
        <v/>
      </c>
      <c r="BQ155" s="346" t="str">
        <f t="shared" si="91"/>
        <v/>
      </c>
      <c r="BR155" s="346" t="str">
        <f t="shared" si="104"/>
        <v/>
      </c>
      <c r="BS155" s="345" t="str">
        <f t="shared" si="92"/>
        <v/>
      </c>
      <c r="BT155" s="345" t="str">
        <f t="shared" si="93"/>
        <v/>
      </c>
      <c r="BU155" s="130"/>
      <c r="BV155" s="53"/>
      <c r="BW155" s="53"/>
      <c r="BX155" s="53"/>
      <c r="BY155" s="53"/>
      <c r="BZ155" s="53"/>
      <c r="CA155" s="152"/>
      <c r="CB155" s="152"/>
      <c r="CC155" s="152"/>
      <c r="CD155" s="152"/>
      <c r="CE155" s="152"/>
      <c r="CF155" s="152"/>
      <c r="CG155" s="121"/>
      <c r="CH155" s="196"/>
      <c r="CI155" s="104"/>
      <c r="CJ155" s="196"/>
      <c r="CK155" s="196"/>
      <c r="CL155" s="196"/>
      <c r="CM155" s="105"/>
      <c r="CN155" s="196"/>
      <c r="CO155" s="152"/>
      <c r="CP155" s="152"/>
      <c r="CQ155" s="152"/>
      <c r="CR155" s="152"/>
      <c r="CS155" s="152"/>
      <c r="CT155" s="152"/>
      <c r="CU155" s="121"/>
      <c r="CV155" s="196"/>
      <c r="CW155" s="104"/>
      <c r="CX155" s="196"/>
      <c r="CY155" s="196"/>
      <c r="CZ155" s="196"/>
      <c r="DA155" s="105"/>
      <c r="DB155" s="196"/>
      <c r="DC155" s="138"/>
      <c r="DD155" s="138"/>
      <c r="DE155" s="138"/>
      <c r="DF155" s="138"/>
      <c r="DG155" s="138"/>
      <c r="DH155" s="138"/>
      <c r="DI155" s="138"/>
      <c r="DJ155" s="196"/>
      <c r="DK155" s="196"/>
      <c r="DL155" s="196"/>
      <c r="DM155" s="196"/>
      <c r="DN155" s="196"/>
      <c r="DO155" s="105"/>
      <c r="DP155" s="196"/>
    </row>
    <row r="156" spans="1:120" s="337" customFormat="1" ht="151.5" customHeight="1">
      <c r="A156" s="138"/>
      <c r="B156" s="88" t="str">
        <f>IFERROR(VLOOKUP($A156,Riesgos!$A$7:$H$107,2,FALSE),"")</f>
        <v/>
      </c>
      <c r="C156" s="181" t="str">
        <f>IFERROR(VLOOKUP($A156,Riesgos!$A$7:$H$107,7,FALSE),"")</f>
        <v/>
      </c>
      <c r="D156" s="181" t="str">
        <f>IFERROR(VLOOKUP($A156,Riesgos!$A$7:$H$107,8,FALSE),"")</f>
        <v/>
      </c>
      <c r="E156" s="53"/>
      <c r="F156" s="57"/>
      <c r="G156" s="153" t="str">
        <f>IF(F156&lt;=0,"",IF(F156&lt;='Listas y tablas'!$B$3,"Muy Baja",IF(F156&lt;='Listas y tablas'!$B$4,"Baja",IF(F156&lt;='Listas y tablas'!$B$5,"Media",IF(F156&lt;='Listas y tablas'!$B$6,"Alta","Muy Alta")))))</f>
        <v/>
      </c>
      <c r="H156" s="154" t="str">
        <f>IF(G156="","",IF(G156="Muy Baja",'Listas y tablas'!$C$3,IF(G156="Baja",'Listas y tablas'!$C$4,IF(G156="Media",'Listas y tablas'!$C$5,IF(G156="Alta",'Listas y tablas'!$C$6,IF(G156="Muy Alta",'Listas y tablas'!$C$7,))))))</f>
        <v/>
      </c>
      <c r="I156" s="422"/>
      <c r="J156" s="154">
        <f ca="1">IF(NOT(ISERROR(MATCH(I156,'Tabla Impacto'!$B$221:$B$223,0))),'Tabla Impacto'!$F$223&amp;"Por favor no seleccionar los criterios de impacto(Afectación Económica o presupuestal y Pérdida Reputacional)",I156)</f>
        <v>0</v>
      </c>
      <c r="K156" s="153"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4" t="str">
        <f ca="1">IF(K156="","",IF(K156="Leve",'Listas y tablas'!$F$3,IF(K156="Menor",'Listas y tablas'!$F$4,IF(K156="Moderado",'Listas y tablas'!$F$5,IF(K156="Mayor",'Listas y tablas'!$F$6,IF(K156="Catastrófico",'Listas y tablas'!$F$7,))))))</f>
        <v/>
      </c>
      <c r="M156" s="155" t="str">
        <f t="shared" ca="1" si="98"/>
        <v/>
      </c>
      <c r="N156" s="155" t="str">
        <f t="shared" si="99"/>
        <v>G</v>
      </c>
      <c r="O156" s="156">
        <f t="shared" si="100"/>
        <v>149</v>
      </c>
      <c r="P156" s="156" t="str">
        <f t="shared" si="101"/>
        <v>G149</v>
      </c>
      <c r="Q156" s="182"/>
      <c r="R156" s="156" t="str">
        <f t="shared" si="84"/>
        <v/>
      </c>
      <c r="S156" s="394"/>
      <c r="T156" s="394"/>
      <c r="U156" s="158" t="str">
        <f t="shared" si="85"/>
        <v/>
      </c>
      <c r="V156" s="402"/>
      <c r="W156" s="402"/>
      <c r="X156" s="402"/>
      <c r="Y156" s="159" t="str">
        <f t="shared" si="94"/>
        <v/>
      </c>
      <c r="Z156" s="160" t="str">
        <f>IFERROR(IF(Y156="","",IF(Y156&lt;='Listas y tablas'!$L$3,"Muy Baja",IF(Y156&lt;='Listas y tablas'!$L$4,"Baja",IF(Y156&lt;='Listas y tablas'!$L$5,"Media",IF(Y156&lt;='Listas y tablas'!$L$6,"Alta","Muy Alta"))))),"")</f>
        <v/>
      </c>
      <c r="AA156" s="158" t="str">
        <f t="shared" si="95"/>
        <v/>
      </c>
      <c r="AB156" s="160" t="str">
        <f>IFERROR(IF(AC156="","",IF(AC156&lt;='Listas y tablas'!$O$3,"Leve",IF(AC156&lt;='Listas y tablas'!$O$4,"Menor",IF(AC156&lt;='Listas y tablas'!$O$5,"Moderado",IF(AC156&lt;='Listas y tablas'!$O$6,"Mayor","Catastrófico"))))),"")</f>
        <v/>
      </c>
      <c r="AC156" s="158" t="str">
        <f t="shared" si="96"/>
        <v/>
      </c>
      <c r="AD156" s="161" t="str">
        <f t="shared" si="97"/>
        <v/>
      </c>
      <c r="AE156" s="388"/>
      <c r="AF156" s="116"/>
      <c r="AG156" s="116"/>
      <c r="AH156" s="116"/>
      <c r="AI156" s="116"/>
      <c r="AJ156" s="115"/>
      <c r="AK156" s="115"/>
      <c r="AL156" s="115"/>
      <c r="AM156" s="115"/>
      <c r="AN156" s="115"/>
      <c r="AO156" s="115"/>
      <c r="AP156" s="115"/>
      <c r="AQ156" s="115"/>
      <c r="AR156" s="115"/>
      <c r="AS156" s="115"/>
      <c r="AT156" s="346" t="str">
        <f t="shared" si="86"/>
        <v/>
      </c>
      <c r="AU156" s="346" t="str">
        <f t="shared" si="87"/>
        <v/>
      </c>
      <c r="AV156" s="346" t="str">
        <f t="shared" si="102"/>
        <v/>
      </c>
      <c r="AW156" s="115"/>
      <c r="AX156" s="115"/>
      <c r="AY156" s="115"/>
      <c r="AZ156" s="115"/>
      <c r="BA156" s="115"/>
      <c r="BB156" s="115"/>
      <c r="BC156" s="115"/>
      <c r="BD156" s="115"/>
      <c r="BE156" s="346" t="str">
        <f t="shared" si="88"/>
        <v/>
      </c>
      <c r="BF156" s="346" t="str">
        <f t="shared" si="89"/>
        <v/>
      </c>
      <c r="BG156" s="346" t="str">
        <f t="shared" si="103"/>
        <v/>
      </c>
      <c r="BH156" s="115"/>
      <c r="BI156" s="115"/>
      <c r="BJ156" s="115"/>
      <c r="BK156" s="115"/>
      <c r="BL156" s="115"/>
      <c r="BM156" s="115"/>
      <c r="BN156" s="115"/>
      <c r="BO156" s="115"/>
      <c r="BP156" s="346" t="str">
        <f t="shared" si="90"/>
        <v/>
      </c>
      <c r="BQ156" s="346" t="str">
        <f t="shared" si="91"/>
        <v/>
      </c>
      <c r="BR156" s="346" t="str">
        <f t="shared" si="104"/>
        <v/>
      </c>
      <c r="BS156" s="345" t="str">
        <f t="shared" si="92"/>
        <v/>
      </c>
      <c r="BT156" s="345" t="str">
        <f t="shared" si="93"/>
        <v/>
      </c>
      <c r="BU156" s="130"/>
      <c r="BV156" s="53"/>
      <c r="BW156" s="53"/>
      <c r="BX156" s="53"/>
      <c r="BY156" s="53"/>
      <c r="BZ156" s="53"/>
      <c r="CA156" s="152"/>
      <c r="CB156" s="152"/>
      <c r="CC156" s="152"/>
      <c r="CD156" s="152"/>
      <c r="CE156" s="152"/>
      <c r="CF156" s="152"/>
      <c r="CG156" s="121"/>
      <c r="CH156" s="196"/>
      <c r="CI156" s="104"/>
      <c r="CJ156" s="196"/>
      <c r="CK156" s="196"/>
      <c r="CL156" s="196"/>
      <c r="CM156" s="105"/>
      <c r="CN156" s="196"/>
      <c r="CO156" s="152"/>
      <c r="CP156" s="152"/>
      <c r="CQ156" s="152"/>
      <c r="CR156" s="152"/>
      <c r="CS156" s="152"/>
      <c r="CT156" s="152"/>
      <c r="CU156" s="121"/>
      <c r="CV156" s="196"/>
      <c r="CW156" s="104"/>
      <c r="CX156" s="196"/>
      <c r="CY156" s="196"/>
      <c r="CZ156" s="196"/>
      <c r="DA156" s="105"/>
      <c r="DB156" s="196"/>
      <c r="DC156" s="138"/>
      <c r="DD156" s="138"/>
      <c r="DE156" s="138"/>
      <c r="DF156" s="138"/>
      <c r="DG156" s="138"/>
      <c r="DH156" s="138"/>
      <c r="DI156" s="138"/>
      <c r="DJ156" s="196"/>
      <c r="DK156" s="196"/>
      <c r="DL156" s="196"/>
      <c r="DM156" s="196"/>
      <c r="DN156" s="196"/>
      <c r="DO156" s="105"/>
      <c r="DP156" s="196"/>
    </row>
    <row r="157" spans="1:120" ht="151.5" customHeight="1">
      <c r="A157" s="138"/>
      <c r="B157" s="88" t="str">
        <f>IFERROR(VLOOKUP($A157,Riesgos!$A$7:$H$107,2,FALSE),"")</f>
        <v/>
      </c>
      <c r="C157" s="181" t="str">
        <f>IFERROR(VLOOKUP($A157,Riesgos!$A$7:$H$107,7,FALSE),"")</f>
        <v/>
      </c>
      <c r="D157" s="181" t="str">
        <f>IFERROR(VLOOKUP($A157,Riesgos!$A$7:$H$107,8,FALSE),"")</f>
        <v/>
      </c>
      <c r="E157" s="53"/>
      <c r="F157" s="57"/>
      <c r="G157" s="153" t="str">
        <f>IF(F157&lt;=0,"",IF(F157&lt;='Listas y tablas'!$B$3,"Muy Baja",IF(F157&lt;='Listas y tablas'!$B$4,"Baja",IF(F157&lt;='Listas y tablas'!$B$5,"Media",IF(F157&lt;='Listas y tablas'!$B$6,"Alta","Muy Alta")))))</f>
        <v/>
      </c>
      <c r="H157" s="154" t="str">
        <f>IF(G157="","",IF(G157="Muy Baja",'Listas y tablas'!$C$3,IF(G157="Baja",'Listas y tablas'!$C$4,IF(G157="Media",'Listas y tablas'!$C$5,IF(G157="Alta",'Listas y tablas'!$C$6,IF(G157="Muy Alta",'Listas y tablas'!$C$7,))))))</f>
        <v/>
      </c>
      <c r="I157" s="422"/>
      <c r="J157" s="154">
        <f ca="1">IF(NOT(ISERROR(MATCH(I157,'Tabla Impacto'!$B$221:$B$223,0))),'Tabla Impacto'!$F$223&amp;"Por favor no seleccionar los criterios de impacto(Afectación Económica o presupuestal y Pérdida Reputacional)",I157)</f>
        <v>0</v>
      </c>
      <c r="K157" s="153"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4" t="str">
        <f ca="1">IF(K157="","",IF(K157="Leve",'Listas y tablas'!$F$3,IF(K157="Menor",'Listas y tablas'!$F$4,IF(K157="Moderado",'Listas y tablas'!$F$5,IF(K157="Mayor",'Listas y tablas'!$F$6,IF(K157="Catastrófico",'Listas y tablas'!$F$7,))))))</f>
        <v/>
      </c>
      <c r="M157" s="155" t="str">
        <f t="shared" ca="1" si="98"/>
        <v/>
      </c>
      <c r="N157" s="155" t="str">
        <f t="shared" si="99"/>
        <v>G</v>
      </c>
      <c r="O157" s="156">
        <f t="shared" si="100"/>
        <v>150</v>
      </c>
      <c r="P157" s="156" t="str">
        <f t="shared" si="101"/>
        <v>G150</v>
      </c>
      <c r="Q157" s="182"/>
      <c r="R157" s="156" t="str">
        <f t="shared" si="84"/>
        <v/>
      </c>
      <c r="S157" s="394"/>
      <c r="T157" s="394"/>
      <c r="U157" s="158" t="str">
        <f t="shared" si="85"/>
        <v/>
      </c>
      <c r="V157" s="402"/>
      <c r="W157" s="402"/>
      <c r="X157" s="402"/>
      <c r="Y157" s="159" t="str">
        <f t="shared" si="94"/>
        <v/>
      </c>
      <c r="Z157" s="160" t="str">
        <f>IFERROR(IF(Y157="","",IF(Y157&lt;='Listas y tablas'!$L$3,"Muy Baja",IF(Y157&lt;='Listas y tablas'!$L$4,"Baja",IF(Y157&lt;='Listas y tablas'!$L$5,"Media",IF(Y157&lt;='Listas y tablas'!$L$6,"Alta","Muy Alta"))))),"")</f>
        <v/>
      </c>
      <c r="AA157" s="158" t="str">
        <f t="shared" si="95"/>
        <v/>
      </c>
      <c r="AB157" s="160" t="str">
        <f>IFERROR(IF(AC157="","",IF(AC157&lt;='Listas y tablas'!$O$3,"Leve",IF(AC157&lt;='Listas y tablas'!$O$4,"Menor",IF(AC157&lt;='Listas y tablas'!$O$5,"Moderado",IF(AC157&lt;='Listas y tablas'!$O$6,"Mayor","Catastrófico"))))),"")</f>
        <v/>
      </c>
      <c r="AC157" s="158" t="str">
        <f t="shared" si="96"/>
        <v/>
      </c>
      <c r="AD157" s="161" t="str">
        <f t="shared" si="97"/>
        <v/>
      </c>
      <c r="AE157" s="388"/>
      <c r="AF157" s="116"/>
      <c r="AG157" s="116"/>
      <c r="AH157" s="116"/>
      <c r="AI157" s="116"/>
      <c r="AJ157" s="115"/>
      <c r="AK157" s="115"/>
      <c r="AL157" s="115"/>
      <c r="AM157" s="115"/>
      <c r="AN157" s="115"/>
      <c r="AO157" s="115"/>
      <c r="AP157" s="115"/>
      <c r="AQ157" s="115"/>
      <c r="AR157" s="115"/>
      <c r="AS157" s="115"/>
      <c r="AT157" s="346" t="str">
        <f t="shared" si="86"/>
        <v/>
      </c>
      <c r="AU157" s="346" t="str">
        <f t="shared" si="87"/>
        <v/>
      </c>
      <c r="AV157" s="346" t="str">
        <f t="shared" si="102"/>
        <v/>
      </c>
      <c r="AW157" s="115"/>
      <c r="AX157" s="115"/>
      <c r="AY157" s="115"/>
      <c r="AZ157" s="115"/>
      <c r="BA157" s="115"/>
      <c r="BB157" s="115"/>
      <c r="BC157" s="115"/>
      <c r="BD157" s="115"/>
      <c r="BE157" s="346" t="str">
        <f t="shared" si="88"/>
        <v/>
      </c>
      <c r="BF157" s="346" t="str">
        <f t="shared" si="89"/>
        <v/>
      </c>
      <c r="BG157" s="346" t="str">
        <f t="shared" si="103"/>
        <v/>
      </c>
      <c r="BH157" s="115"/>
      <c r="BI157" s="115"/>
      <c r="BJ157" s="115"/>
      <c r="BK157" s="115"/>
      <c r="BL157" s="115"/>
      <c r="BM157" s="115"/>
      <c r="BN157" s="115"/>
      <c r="BO157" s="115"/>
      <c r="BP157" s="346" t="str">
        <f t="shared" si="90"/>
        <v/>
      </c>
      <c r="BQ157" s="346" t="str">
        <f t="shared" si="91"/>
        <v/>
      </c>
      <c r="BR157" s="346" t="str">
        <f t="shared" si="104"/>
        <v/>
      </c>
      <c r="BS157" s="345" t="str">
        <f t="shared" si="92"/>
        <v/>
      </c>
      <c r="BT157" s="345" t="str">
        <f t="shared" si="93"/>
        <v/>
      </c>
      <c r="BU157" s="130"/>
      <c r="BV157" s="53"/>
      <c r="BW157" s="53"/>
      <c r="BX157" s="53"/>
      <c r="BY157" s="53"/>
      <c r="BZ157" s="53"/>
      <c r="CA157" s="152"/>
      <c r="CB157" s="152"/>
      <c r="CC157" s="152"/>
      <c r="CD157" s="152"/>
      <c r="CE157" s="152"/>
      <c r="CF157" s="152"/>
      <c r="CG157" s="121"/>
      <c r="CH157" s="196"/>
      <c r="CI157" s="104"/>
      <c r="CJ157" s="196"/>
      <c r="CK157" s="196"/>
      <c r="CL157" s="196"/>
      <c r="CM157" s="105"/>
      <c r="CN157" s="196"/>
      <c r="CO157" s="152"/>
      <c r="CP157" s="152"/>
      <c r="CQ157" s="152"/>
      <c r="CR157" s="152"/>
      <c r="CS157" s="152"/>
      <c r="CT157" s="152"/>
      <c r="CU157" s="121"/>
      <c r="CV157" s="196"/>
      <c r="CW157" s="104"/>
      <c r="CX157" s="196"/>
      <c r="CY157" s="196"/>
      <c r="CZ157" s="196"/>
      <c r="DA157" s="105"/>
      <c r="DB157" s="196"/>
      <c r="DC157" s="138"/>
      <c r="DD157" s="138"/>
      <c r="DE157" s="138"/>
      <c r="DF157" s="138"/>
      <c r="DG157" s="138"/>
      <c r="DH157" s="138"/>
      <c r="DI157" s="138"/>
      <c r="DJ157" s="196"/>
      <c r="DK157" s="196"/>
      <c r="DL157" s="196"/>
      <c r="DM157" s="196"/>
      <c r="DN157" s="196"/>
      <c r="DO157" s="105"/>
      <c r="DP157" s="196"/>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38"/>
      <c r="CB159" s="138"/>
      <c r="CC159" s="138"/>
      <c r="CD159" s="138"/>
      <c r="CE159" s="138"/>
      <c r="CF159" s="138"/>
      <c r="CG159" s="138"/>
      <c r="CH159" s="196"/>
      <c r="CI159" s="196"/>
      <c r="CJ159" s="196"/>
      <c r="CK159" s="196"/>
      <c r="CL159" s="196"/>
      <c r="CM159" s="105"/>
      <c r="CN159" s="196"/>
      <c r="CO159" s="54"/>
      <c r="CP159" s="54"/>
      <c r="CQ159" s="54"/>
      <c r="CR159" s="54"/>
      <c r="CS159" s="138"/>
      <c r="CT159" s="54"/>
      <c r="CU159" s="54"/>
      <c r="CV159" s="47"/>
      <c r="CW159" s="47"/>
      <c r="CX159" s="47"/>
      <c r="CY159" s="47"/>
      <c r="CZ159" s="47"/>
      <c r="DA159" s="105"/>
      <c r="DB159" s="47"/>
      <c r="DC159" s="54"/>
      <c r="DD159" s="54"/>
      <c r="DE159" s="54"/>
      <c r="DF159" s="54"/>
      <c r="DG159" s="138"/>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38"/>
      <c r="CB160" s="138"/>
      <c r="CC160" s="138"/>
      <c r="CD160" s="138"/>
      <c r="CE160" s="138"/>
      <c r="CF160" s="138"/>
      <c r="CG160" s="138"/>
      <c r="CH160" s="196"/>
      <c r="CI160" s="196"/>
      <c r="CJ160" s="196"/>
      <c r="CK160" s="196"/>
      <c r="CL160" s="196"/>
      <c r="CM160" s="105"/>
      <c r="CN160" s="196"/>
      <c r="CO160" s="54"/>
      <c r="CP160" s="54"/>
      <c r="CQ160" s="54"/>
      <c r="CR160" s="54"/>
      <c r="CS160" s="138"/>
      <c r="CT160" s="54"/>
      <c r="CU160" s="54"/>
      <c r="CV160" s="47"/>
      <c r="CW160" s="47"/>
      <c r="CX160" s="47"/>
      <c r="CY160" s="47"/>
      <c r="CZ160" s="47"/>
      <c r="DA160" s="105"/>
      <c r="DB160" s="47"/>
      <c r="DC160" s="54"/>
      <c r="DD160" s="54"/>
      <c r="DE160" s="54"/>
      <c r="DF160" s="54"/>
      <c r="DG160" s="138"/>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38"/>
      <c r="CB161" s="138"/>
      <c r="CC161" s="138"/>
      <c r="CD161" s="138"/>
      <c r="CE161" s="138"/>
      <c r="CF161" s="138"/>
      <c r="CG161" s="138"/>
      <c r="CH161" s="196"/>
      <c r="CI161" s="196"/>
      <c r="CJ161" s="196"/>
      <c r="CK161" s="196"/>
      <c r="CL161" s="196"/>
      <c r="CM161" s="105"/>
      <c r="CN161" s="196"/>
      <c r="CO161" s="54"/>
      <c r="CP161" s="54"/>
      <c r="CQ161" s="54"/>
      <c r="CR161" s="54"/>
      <c r="CS161" s="138"/>
      <c r="CT161" s="54"/>
      <c r="CU161" s="54"/>
      <c r="CV161" s="47"/>
      <c r="CW161" s="47"/>
      <c r="CX161" s="47"/>
      <c r="CY161" s="47"/>
      <c r="CZ161" s="47"/>
      <c r="DA161" s="105"/>
      <c r="DB161" s="47"/>
      <c r="DC161" s="54"/>
      <c r="DD161" s="54"/>
      <c r="DE161" s="54"/>
      <c r="DF161" s="54"/>
      <c r="DG161" s="138"/>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38"/>
      <c r="CB162" s="138"/>
      <c r="CC162" s="138"/>
      <c r="CD162" s="138"/>
      <c r="CE162" s="138"/>
      <c r="CF162" s="138"/>
      <c r="CG162" s="138"/>
      <c r="CH162" s="196"/>
      <c r="CI162" s="196"/>
      <c r="CJ162" s="196"/>
      <c r="CK162" s="196"/>
      <c r="CL162" s="196"/>
      <c r="CM162" s="105"/>
      <c r="CN162" s="196"/>
      <c r="CO162" s="54"/>
      <c r="CP162" s="54"/>
      <c r="CQ162" s="54"/>
      <c r="CR162" s="54"/>
      <c r="CS162" s="138"/>
      <c r="CT162" s="54"/>
      <c r="CU162" s="54"/>
      <c r="CV162" s="47"/>
      <c r="CW162" s="47"/>
      <c r="CX162" s="47"/>
      <c r="CY162" s="47"/>
      <c r="CZ162" s="47"/>
      <c r="DA162" s="105"/>
      <c r="DB162" s="47"/>
      <c r="DC162" s="54"/>
      <c r="DD162" s="54"/>
      <c r="DE162" s="54"/>
      <c r="DF162" s="54"/>
      <c r="DG162" s="138"/>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38"/>
      <c r="CB163" s="138"/>
      <c r="CC163" s="138"/>
      <c r="CD163" s="138"/>
      <c r="CE163" s="138"/>
      <c r="CF163" s="138"/>
      <c r="CG163" s="138"/>
      <c r="CH163" s="196"/>
      <c r="CI163" s="196"/>
      <c r="CJ163" s="196"/>
      <c r="CK163" s="196"/>
      <c r="CL163" s="196"/>
      <c r="CM163" s="105"/>
      <c r="CN163" s="196"/>
      <c r="CO163" s="54"/>
      <c r="CP163" s="54"/>
      <c r="CQ163" s="54"/>
      <c r="CR163" s="54"/>
      <c r="CS163" s="138"/>
      <c r="CT163" s="54"/>
      <c r="CU163" s="54"/>
      <c r="CV163" s="47"/>
      <c r="CW163" s="47"/>
      <c r="CX163" s="47"/>
      <c r="CY163" s="47"/>
      <c r="CZ163" s="47"/>
      <c r="DA163" s="105"/>
      <c r="DB163" s="47"/>
      <c r="DC163" s="54"/>
      <c r="DD163" s="54"/>
      <c r="DE163" s="54"/>
      <c r="DF163" s="54"/>
      <c r="DG163" s="138"/>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38"/>
      <c r="CB164" s="138"/>
      <c r="CC164" s="138"/>
      <c r="CD164" s="138"/>
      <c r="CE164" s="138"/>
      <c r="CF164" s="138"/>
      <c r="CG164" s="138"/>
      <c r="CH164" s="196"/>
      <c r="CI164" s="196"/>
      <c r="CJ164" s="196"/>
      <c r="CK164" s="196"/>
      <c r="CL164" s="196"/>
      <c r="CM164" s="105"/>
      <c r="CN164" s="196"/>
      <c r="CO164" s="54"/>
      <c r="CP164" s="54"/>
      <c r="CQ164" s="54"/>
      <c r="CR164" s="54"/>
      <c r="CS164" s="138"/>
      <c r="CT164" s="54"/>
      <c r="CU164" s="54"/>
      <c r="CV164" s="47"/>
      <c r="CW164" s="47"/>
      <c r="CX164" s="47"/>
      <c r="CY164" s="47"/>
      <c r="CZ164" s="47"/>
      <c r="DA164" s="105"/>
      <c r="DB164" s="47"/>
      <c r="DC164" s="54"/>
      <c r="DD164" s="54"/>
      <c r="DE164" s="54"/>
      <c r="DF164" s="54"/>
      <c r="DG164" s="138"/>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38"/>
      <c r="CB165" s="138"/>
      <c r="CC165" s="138"/>
      <c r="CD165" s="138"/>
      <c r="CE165" s="138"/>
      <c r="CF165" s="138"/>
      <c r="CG165" s="138"/>
      <c r="CH165" s="196"/>
      <c r="CI165" s="196"/>
      <c r="CJ165" s="196"/>
      <c r="CK165" s="196"/>
      <c r="CL165" s="196"/>
      <c r="CM165" s="105"/>
      <c r="CN165" s="196"/>
      <c r="CO165" s="54"/>
      <c r="CP165" s="54"/>
      <c r="CQ165" s="54"/>
      <c r="CR165" s="54"/>
      <c r="CS165" s="138"/>
      <c r="CT165" s="54"/>
      <c r="CU165" s="54"/>
      <c r="CV165" s="47"/>
      <c r="CW165" s="47"/>
      <c r="CX165" s="47"/>
      <c r="CY165" s="47"/>
      <c r="CZ165" s="47"/>
      <c r="DA165" s="105"/>
      <c r="DB165" s="47"/>
      <c r="DC165" s="54"/>
      <c r="DD165" s="54"/>
      <c r="DE165" s="54"/>
      <c r="DF165" s="54"/>
      <c r="DG165" s="138"/>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38"/>
      <c r="CB166" s="138"/>
      <c r="CC166" s="138"/>
      <c r="CD166" s="138"/>
      <c r="CE166" s="138"/>
      <c r="CF166" s="138"/>
      <c r="CG166" s="138"/>
      <c r="CH166" s="196"/>
      <c r="CI166" s="196"/>
      <c r="CJ166" s="196"/>
      <c r="CK166" s="196"/>
      <c r="CL166" s="196"/>
      <c r="CM166" s="105"/>
      <c r="CN166" s="196"/>
      <c r="CO166" s="54"/>
      <c r="CP166" s="54"/>
      <c r="CQ166" s="54"/>
      <c r="CR166" s="54"/>
      <c r="CS166" s="138"/>
      <c r="CT166" s="54"/>
      <c r="CU166" s="54"/>
      <c r="CV166" s="47"/>
      <c r="CW166" s="47"/>
      <c r="CX166" s="47"/>
      <c r="CY166" s="47"/>
      <c r="CZ166" s="47"/>
      <c r="DA166" s="105"/>
      <c r="DB166" s="47"/>
      <c r="DC166" s="54"/>
      <c r="DD166" s="54"/>
      <c r="DE166" s="54"/>
      <c r="DF166" s="54"/>
      <c r="DG166" s="138"/>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38"/>
      <c r="CB167" s="138"/>
      <c r="CC167" s="138"/>
      <c r="CD167" s="138"/>
      <c r="CE167" s="138"/>
      <c r="CF167" s="138"/>
      <c r="CG167" s="138"/>
      <c r="CH167" s="196"/>
      <c r="CI167" s="196"/>
      <c r="CJ167" s="196"/>
      <c r="CK167" s="196"/>
      <c r="CL167" s="196"/>
      <c r="CM167" s="105"/>
      <c r="CN167" s="196"/>
      <c r="CO167" s="54"/>
      <c r="CP167" s="54"/>
      <c r="CQ167" s="54"/>
      <c r="CR167" s="54"/>
      <c r="CS167" s="138"/>
      <c r="CT167" s="54"/>
      <c r="CU167" s="54"/>
      <c r="CV167" s="47"/>
      <c r="CW167" s="47"/>
      <c r="CX167" s="47"/>
      <c r="CY167" s="47"/>
      <c r="CZ167" s="47"/>
      <c r="DA167" s="105"/>
      <c r="DB167" s="47"/>
      <c r="DC167" s="54"/>
      <c r="DD167" s="54"/>
      <c r="DE167" s="54"/>
      <c r="DF167" s="54"/>
      <c r="DG167" s="138"/>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38"/>
      <c r="CB168" s="138"/>
      <c r="CC168" s="138"/>
      <c r="CD168" s="138"/>
      <c r="CE168" s="138"/>
      <c r="CF168" s="138"/>
      <c r="CG168" s="138"/>
      <c r="CH168" s="196"/>
      <c r="CI168" s="196"/>
      <c r="CJ168" s="196"/>
      <c r="CK168" s="196"/>
      <c r="CL168" s="196"/>
      <c r="CM168" s="105"/>
      <c r="CN168" s="196"/>
      <c r="CO168" s="54"/>
      <c r="CP168" s="54"/>
      <c r="CQ168" s="54"/>
      <c r="CR168" s="54"/>
      <c r="CS168" s="138"/>
      <c r="CT168" s="54"/>
      <c r="CU168" s="54"/>
      <c r="CV168" s="47"/>
      <c r="CW168" s="47"/>
      <c r="CX168" s="47"/>
      <c r="CY168" s="47"/>
      <c r="CZ168" s="47"/>
      <c r="DA168" s="105"/>
      <c r="DB168" s="47"/>
      <c r="DC168" s="54"/>
      <c r="DD168" s="54"/>
      <c r="DE168" s="54"/>
      <c r="DF168" s="54"/>
      <c r="DG168" s="138"/>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38"/>
      <c r="CB169" s="138"/>
      <c r="CC169" s="138"/>
      <c r="CD169" s="138"/>
      <c r="CE169" s="138"/>
      <c r="CF169" s="138"/>
      <c r="CG169" s="138"/>
      <c r="CH169" s="196"/>
      <c r="CI169" s="196"/>
      <c r="CJ169" s="196"/>
      <c r="CK169" s="196"/>
      <c r="CL169" s="196"/>
      <c r="CM169" s="105"/>
      <c r="CN169" s="196"/>
      <c r="CO169" s="54"/>
      <c r="CP169" s="54"/>
      <c r="CQ169" s="54"/>
      <c r="CR169" s="54"/>
      <c r="CS169" s="138"/>
      <c r="CT169" s="54"/>
      <c r="CU169" s="54"/>
      <c r="CV169" s="47"/>
      <c r="CW169" s="47"/>
      <c r="CX169" s="47"/>
      <c r="CY169" s="47"/>
      <c r="CZ169" s="47"/>
      <c r="DA169" s="105"/>
      <c r="DB169" s="47"/>
      <c r="DC169" s="54"/>
      <c r="DD169" s="54"/>
      <c r="DE169" s="54"/>
      <c r="DF169" s="54"/>
      <c r="DG169" s="138"/>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38"/>
      <c r="CB170" s="138"/>
      <c r="CC170" s="138"/>
      <c r="CD170" s="138"/>
      <c r="CE170" s="138"/>
      <c r="CF170" s="138"/>
      <c r="CG170" s="138"/>
      <c r="CH170" s="196"/>
      <c r="CI170" s="196"/>
      <c r="CJ170" s="196"/>
      <c r="CK170" s="196"/>
      <c r="CL170" s="196"/>
      <c r="CM170" s="105"/>
      <c r="CN170" s="196"/>
      <c r="CO170" s="54"/>
      <c r="CP170" s="54"/>
      <c r="CQ170" s="54"/>
      <c r="CR170" s="54"/>
      <c r="CS170" s="138"/>
      <c r="CT170" s="54"/>
      <c r="CU170" s="54"/>
      <c r="CV170" s="47"/>
      <c r="CW170" s="47"/>
      <c r="CX170" s="47"/>
      <c r="CY170" s="47"/>
      <c r="CZ170" s="47"/>
      <c r="DA170" s="105"/>
      <c r="DB170" s="47"/>
      <c r="DC170" s="54"/>
      <c r="DD170" s="54"/>
      <c r="DE170" s="54"/>
      <c r="DF170" s="54"/>
      <c r="DG170" s="138"/>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38"/>
      <c r="CB171" s="138"/>
      <c r="CC171" s="138"/>
      <c r="CD171" s="138"/>
      <c r="CE171" s="138"/>
      <c r="CF171" s="138"/>
      <c r="CG171" s="138"/>
      <c r="CH171" s="196"/>
      <c r="CI171" s="196"/>
      <c r="CJ171" s="196"/>
      <c r="CK171" s="196"/>
      <c r="CL171" s="196"/>
      <c r="CM171" s="105"/>
      <c r="CN171" s="196"/>
      <c r="CO171" s="54"/>
      <c r="CP171" s="54"/>
      <c r="CQ171" s="54"/>
      <c r="CR171" s="54"/>
      <c r="CS171" s="138"/>
      <c r="CT171" s="54"/>
      <c r="CU171" s="54"/>
      <c r="CV171" s="47"/>
      <c r="CW171" s="47"/>
      <c r="CX171" s="47"/>
      <c r="CY171" s="47"/>
      <c r="CZ171" s="47"/>
      <c r="DA171" s="105"/>
      <c r="DB171" s="47"/>
      <c r="DC171" s="54"/>
      <c r="DD171" s="54"/>
      <c r="DE171" s="54"/>
      <c r="DF171" s="54"/>
      <c r="DG171" s="138"/>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38"/>
      <c r="CB172" s="138"/>
      <c r="CC172" s="138"/>
      <c r="CD172" s="138"/>
      <c r="CE172" s="138"/>
      <c r="CF172" s="138"/>
      <c r="CG172" s="138"/>
      <c r="CH172" s="196"/>
      <c r="CI172" s="196"/>
      <c r="CJ172" s="196"/>
      <c r="CK172" s="196"/>
      <c r="CL172" s="196"/>
      <c r="CM172" s="105"/>
      <c r="CN172" s="196"/>
      <c r="CO172" s="54"/>
      <c r="CP172" s="54"/>
      <c r="CQ172" s="54"/>
      <c r="CR172" s="54"/>
      <c r="CS172" s="138"/>
      <c r="CT172" s="54"/>
      <c r="CU172" s="54"/>
      <c r="CV172" s="47"/>
      <c r="CW172" s="47"/>
      <c r="CX172" s="47"/>
      <c r="CY172" s="47"/>
      <c r="CZ172" s="47"/>
      <c r="DA172" s="105"/>
      <c r="DB172" s="47"/>
      <c r="DC172" s="54"/>
      <c r="DD172" s="54"/>
      <c r="DE172" s="54"/>
      <c r="DF172" s="54"/>
      <c r="DG172" s="138"/>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38"/>
      <c r="CB173" s="138"/>
      <c r="CC173" s="138"/>
      <c r="CD173" s="138"/>
      <c r="CE173" s="138"/>
      <c r="CF173" s="138"/>
      <c r="CG173" s="138"/>
      <c r="CH173" s="196"/>
      <c r="CI173" s="196"/>
      <c r="CJ173" s="196"/>
      <c r="CK173" s="196"/>
      <c r="CL173" s="196"/>
      <c r="CM173" s="105"/>
      <c r="CN173" s="196"/>
      <c r="CO173" s="54"/>
      <c r="CP173" s="54"/>
      <c r="CQ173" s="54"/>
      <c r="CR173" s="54"/>
      <c r="CS173" s="138"/>
      <c r="CT173" s="54"/>
      <c r="CU173" s="54"/>
      <c r="CV173" s="47"/>
      <c r="CW173" s="47"/>
      <c r="CX173" s="47"/>
      <c r="CY173" s="47"/>
      <c r="CZ173" s="47"/>
      <c r="DA173" s="105"/>
      <c r="DB173" s="47"/>
      <c r="DC173" s="54"/>
      <c r="DD173" s="54"/>
      <c r="DE173" s="54"/>
      <c r="DF173" s="54"/>
      <c r="DG173" s="138"/>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38"/>
      <c r="CB174" s="138"/>
      <c r="CC174" s="138"/>
      <c r="CD174" s="138"/>
      <c r="CE174" s="138"/>
      <c r="CF174" s="138"/>
      <c r="CG174" s="138"/>
      <c r="CH174" s="196"/>
      <c r="CI174" s="196"/>
      <c r="CJ174" s="196"/>
      <c r="CK174" s="196"/>
      <c r="CL174" s="196"/>
      <c r="CM174" s="105"/>
      <c r="CN174" s="196"/>
      <c r="CO174" s="54"/>
      <c r="CP174" s="54"/>
      <c r="CQ174" s="54"/>
      <c r="CR174" s="54"/>
      <c r="CS174" s="138"/>
      <c r="CT174" s="54"/>
      <c r="CU174" s="54"/>
      <c r="CV174" s="47"/>
      <c r="CW174" s="47"/>
      <c r="CX174" s="47"/>
      <c r="CY174" s="47"/>
      <c r="CZ174" s="47"/>
      <c r="DA174" s="105"/>
      <c r="DB174" s="47"/>
      <c r="DC174" s="54"/>
      <c r="DD174" s="54"/>
      <c r="DE174" s="54"/>
      <c r="DF174" s="54"/>
      <c r="DG174" s="138"/>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38"/>
      <c r="CB175" s="138"/>
      <c r="CC175" s="138"/>
      <c r="CD175" s="138"/>
      <c r="CE175" s="138"/>
      <c r="CF175" s="138"/>
      <c r="CG175" s="138"/>
      <c r="CH175" s="196"/>
      <c r="CI175" s="196"/>
      <c r="CJ175" s="196"/>
      <c r="CK175" s="196"/>
      <c r="CL175" s="196"/>
      <c r="CM175" s="105"/>
      <c r="CN175" s="196"/>
      <c r="CO175" s="54"/>
      <c r="CP175" s="54"/>
      <c r="CQ175" s="54"/>
      <c r="CR175" s="54"/>
      <c r="CS175" s="138"/>
      <c r="CT175" s="54"/>
      <c r="CU175" s="54"/>
      <c r="CV175" s="47"/>
      <c r="CW175" s="47"/>
      <c r="CX175" s="47"/>
      <c r="CY175" s="47"/>
      <c r="CZ175" s="47"/>
      <c r="DA175" s="105"/>
      <c r="DB175" s="47"/>
      <c r="DC175" s="54"/>
      <c r="DD175" s="54"/>
      <c r="DE175" s="54"/>
      <c r="DF175" s="54"/>
      <c r="DG175" s="138"/>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38"/>
      <c r="CB176" s="138"/>
      <c r="CC176" s="138"/>
      <c r="CD176" s="138"/>
      <c r="CE176" s="138"/>
      <c r="CF176" s="138"/>
      <c r="CG176" s="138"/>
      <c r="CH176" s="196"/>
      <c r="CI176" s="196"/>
      <c r="CJ176" s="196"/>
      <c r="CK176" s="196"/>
      <c r="CL176" s="196"/>
      <c r="CM176" s="105"/>
      <c r="CN176" s="196"/>
      <c r="CO176" s="54"/>
      <c r="CP176" s="54"/>
      <c r="CQ176" s="54"/>
      <c r="CR176" s="54"/>
      <c r="CS176" s="138"/>
      <c r="CT176" s="54"/>
      <c r="CU176" s="54"/>
      <c r="CV176" s="47"/>
      <c r="CW176" s="47"/>
      <c r="CX176" s="47"/>
      <c r="CY176" s="47"/>
      <c r="CZ176" s="47"/>
      <c r="DA176" s="105"/>
      <c r="DB176" s="47"/>
      <c r="DC176" s="54"/>
      <c r="DD176" s="54"/>
      <c r="DE176" s="54"/>
      <c r="DF176" s="54"/>
      <c r="DG176" s="138"/>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38"/>
      <c r="CB177" s="138"/>
      <c r="CC177" s="138"/>
      <c r="CD177" s="138"/>
      <c r="CE177" s="138"/>
      <c r="CF177" s="138"/>
      <c r="CG177" s="138"/>
      <c r="CH177" s="196"/>
      <c r="CI177" s="196"/>
      <c r="CJ177" s="196"/>
      <c r="CK177" s="196"/>
      <c r="CL177" s="196"/>
      <c r="CM177" s="105"/>
      <c r="CN177" s="196"/>
      <c r="CO177" s="54"/>
      <c r="CP177" s="54"/>
      <c r="CQ177" s="54"/>
      <c r="CR177" s="54"/>
      <c r="CS177" s="138"/>
      <c r="CT177" s="54"/>
      <c r="CU177" s="54"/>
      <c r="CV177" s="47"/>
      <c r="CW177" s="47"/>
      <c r="CX177" s="47"/>
      <c r="CY177" s="47"/>
      <c r="CZ177" s="47"/>
      <c r="DA177" s="105"/>
      <c r="DB177" s="47"/>
      <c r="DC177" s="54"/>
      <c r="DD177" s="54"/>
      <c r="DE177" s="54"/>
      <c r="DF177" s="54"/>
      <c r="DG177" s="138"/>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38"/>
      <c r="CB178" s="138"/>
      <c r="CC178" s="138"/>
      <c r="CD178" s="138"/>
      <c r="CE178" s="138"/>
      <c r="CF178" s="138"/>
      <c r="CG178" s="138"/>
      <c r="CH178" s="196"/>
      <c r="CI178" s="196"/>
      <c r="CJ178" s="196"/>
      <c r="CK178" s="196"/>
      <c r="CL178" s="196"/>
      <c r="CM178" s="105"/>
      <c r="CN178" s="196"/>
      <c r="CO178" s="54"/>
      <c r="CP178" s="54"/>
      <c r="CQ178" s="54"/>
      <c r="CR178" s="54"/>
      <c r="CS178" s="138"/>
      <c r="CT178" s="54"/>
      <c r="CU178" s="54"/>
      <c r="CV178" s="47"/>
      <c r="CW178" s="47"/>
      <c r="CX178" s="47"/>
      <c r="CY178" s="47"/>
      <c r="CZ178" s="47"/>
      <c r="DA178" s="105"/>
      <c r="DB178" s="47"/>
      <c r="DC178" s="54"/>
      <c r="DD178" s="54"/>
      <c r="DE178" s="54"/>
      <c r="DF178" s="54"/>
      <c r="DG178" s="138"/>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38"/>
      <c r="CB179" s="138"/>
      <c r="CC179" s="138"/>
      <c r="CD179" s="138"/>
      <c r="CE179" s="138"/>
      <c r="CF179" s="138"/>
      <c r="CG179" s="138"/>
      <c r="CH179" s="196"/>
      <c r="CI179" s="196"/>
      <c r="CJ179" s="196"/>
      <c r="CK179" s="196"/>
      <c r="CL179" s="196"/>
      <c r="CM179" s="105"/>
      <c r="CN179" s="196"/>
      <c r="CO179" s="54"/>
      <c r="CP179" s="54"/>
      <c r="CQ179" s="54"/>
      <c r="CR179" s="54"/>
      <c r="CS179" s="138"/>
      <c r="CT179" s="54"/>
      <c r="CU179" s="54"/>
      <c r="CV179" s="47"/>
      <c r="CW179" s="47"/>
      <c r="CX179" s="47"/>
      <c r="CY179" s="47"/>
      <c r="CZ179" s="47"/>
      <c r="DA179" s="105"/>
      <c r="DB179" s="47"/>
      <c r="DC179" s="54"/>
      <c r="DD179" s="54"/>
      <c r="DE179" s="54"/>
      <c r="DF179" s="54"/>
      <c r="DG179" s="138"/>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38"/>
      <c r="CB180" s="138"/>
      <c r="CC180" s="138"/>
      <c r="CD180" s="138"/>
      <c r="CE180" s="138"/>
      <c r="CF180" s="138"/>
      <c r="CG180" s="138"/>
      <c r="CH180" s="196"/>
      <c r="CI180" s="196"/>
      <c r="CJ180" s="196"/>
      <c r="CK180" s="196"/>
      <c r="CL180" s="196"/>
      <c r="CM180" s="105"/>
      <c r="CN180" s="196"/>
      <c r="CO180" s="54"/>
      <c r="CP180" s="54"/>
      <c r="CQ180" s="54"/>
      <c r="CR180" s="54"/>
      <c r="CS180" s="138"/>
      <c r="CT180" s="54"/>
      <c r="CU180" s="54"/>
      <c r="CV180" s="47"/>
      <c r="CW180" s="47"/>
      <c r="CX180" s="47"/>
      <c r="CY180" s="47"/>
      <c r="CZ180" s="47"/>
      <c r="DA180" s="105"/>
      <c r="DB180" s="47"/>
      <c r="DC180" s="54"/>
      <c r="DD180" s="54"/>
      <c r="DE180" s="54"/>
      <c r="DF180" s="54"/>
      <c r="DG180" s="138"/>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38"/>
      <c r="CB181" s="138"/>
      <c r="CC181" s="138"/>
      <c r="CD181" s="138"/>
      <c r="CE181" s="138"/>
      <c r="CF181" s="138"/>
      <c r="CG181" s="138"/>
      <c r="CH181" s="196"/>
      <c r="CI181" s="196"/>
      <c r="CJ181" s="196"/>
      <c r="CK181" s="196"/>
      <c r="CL181" s="196"/>
      <c r="CM181" s="105"/>
      <c r="CN181" s="196"/>
      <c r="CO181" s="54"/>
      <c r="CP181" s="54"/>
      <c r="CQ181" s="54"/>
      <c r="CR181" s="54"/>
      <c r="CS181" s="138"/>
      <c r="CT181" s="54"/>
      <c r="CU181" s="54"/>
      <c r="CV181" s="47"/>
      <c r="CW181" s="47"/>
      <c r="CX181" s="47"/>
      <c r="CY181" s="47"/>
      <c r="CZ181" s="47"/>
      <c r="DA181" s="105"/>
      <c r="DB181" s="47"/>
      <c r="DC181" s="54"/>
      <c r="DD181" s="54"/>
      <c r="DE181" s="54"/>
      <c r="DF181" s="54"/>
      <c r="DG181" s="138"/>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38"/>
      <c r="CB182" s="138"/>
      <c r="CC182" s="138"/>
      <c r="CD182" s="138"/>
      <c r="CE182" s="138"/>
      <c r="CF182" s="138"/>
      <c r="CG182" s="138"/>
      <c r="CH182" s="196"/>
      <c r="CI182" s="196"/>
      <c r="CJ182" s="196"/>
      <c r="CK182" s="196"/>
      <c r="CL182" s="196"/>
      <c r="CM182" s="105"/>
      <c r="CN182" s="196"/>
      <c r="CO182" s="54"/>
      <c r="CP182" s="54"/>
      <c r="CQ182" s="54"/>
      <c r="CR182" s="54"/>
      <c r="CS182" s="138"/>
      <c r="CT182" s="54"/>
      <c r="CU182" s="54"/>
      <c r="CV182" s="47"/>
      <c r="CW182" s="47"/>
      <c r="CX182" s="47"/>
      <c r="CY182" s="47"/>
      <c r="CZ182" s="47"/>
      <c r="DA182" s="105"/>
      <c r="DB182" s="47"/>
      <c r="DC182" s="54"/>
      <c r="DD182" s="54"/>
      <c r="DE182" s="54"/>
      <c r="DF182" s="54"/>
      <c r="DG182" s="138"/>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38"/>
      <c r="CB183" s="138"/>
      <c r="CC183" s="138"/>
      <c r="CD183" s="138"/>
      <c r="CE183" s="138"/>
      <c r="CF183" s="138"/>
      <c r="CG183" s="138"/>
      <c r="CH183" s="196"/>
      <c r="CI183" s="196"/>
      <c r="CJ183" s="196"/>
      <c r="CK183" s="196"/>
      <c r="CL183" s="196"/>
      <c r="CM183" s="105"/>
      <c r="CN183" s="196"/>
      <c r="CO183" s="54"/>
      <c r="CP183" s="54"/>
      <c r="CQ183" s="54"/>
      <c r="CR183" s="54"/>
      <c r="CS183" s="138"/>
      <c r="CT183" s="54"/>
      <c r="CU183" s="54"/>
      <c r="CV183" s="47"/>
      <c r="CW183" s="47"/>
      <c r="CX183" s="47"/>
      <c r="CY183" s="47"/>
      <c r="CZ183" s="47"/>
      <c r="DA183" s="105"/>
      <c r="DB183" s="47"/>
      <c r="DC183" s="54"/>
      <c r="DD183" s="54"/>
      <c r="DE183" s="54"/>
      <c r="DF183" s="54"/>
      <c r="DG183" s="138"/>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38"/>
      <c r="CB184" s="138"/>
      <c r="CC184" s="138"/>
      <c r="CD184" s="138"/>
      <c r="CE184" s="138"/>
      <c r="CF184" s="138"/>
      <c r="CG184" s="138"/>
      <c r="CH184" s="196"/>
      <c r="CI184" s="196"/>
      <c r="CJ184" s="196"/>
      <c r="CK184" s="196"/>
      <c r="CL184" s="196"/>
      <c r="CM184" s="105"/>
      <c r="CN184" s="196"/>
      <c r="CO184" s="54"/>
      <c r="CP184" s="54"/>
      <c r="CQ184" s="54"/>
      <c r="CR184" s="54"/>
      <c r="CS184" s="138"/>
      <c r="CT184" s="54"/>
      <c r="CU184" s="54"/>
      <c r="CV184" s="47"/>
      <c r="CW184" s="47"/>
      <c r="CX184" s="47"/>
      <c r="CY184" s="47"/>
      <c r="CZ184" s="47"/>
      <c r="DA184" s="105"/>
      <c r="DB184" s="47"/>
      <c r="DC184" s="54"/>
      <c r="DD184" s="54"/>
      <c r="DE184" s="54"/>
      <c r="DF184" s="54"/>
      <c r="DG184" s="138"/>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38"/>
      <c r="CB185" s="138"/>
      <c r="CC185" s="138"/>
      <c r="CD185" s="138"/>
      <c r="CE185" s="138"/>
      <c r="CF185" s="138"/>
      <c r="CG185" s="138"/>
      <c r="CH185" s="196"/>
      <c r="CI185" s="196"/>
      <c r="CJ185" s="196"/>
      <c r="CK185" s="196"/>
      <c r="CL185" s="196"/>
      <c r="CM185" s="105"/>
      <c r="CN185" s="196"/>
      <c r="CO185" s="54"/>
      <c r="CP185" s="54"/>
      <c r="CQ185" s="54"/>
      <c r="CR185" s="54"/>
      <c r="CS185" s="138"/>
      <c r="CT185" s="54"/>
      <c r="CU185" s="54"/>
      <c r="CV185" s="47"/>
      <c r="CW185" s="47"/>
      <c r="CX185" s="47"/>
      <c r="CY185" s="47"/>
      <c r="CZ185" s="47"/>
      <c r="DA185" s="105"/>
      <c r="DB185" s="47"/>
      <c r="DC185" s="54"/>
      <c r="DD185" s="54"/>
      <c r="DE185" s="54"/>
      <c r="DF185" s="54"/>
      <c r="DG185" s="138"/>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38"/>
      <c r="CB186" s="138"/>
      <c r="CC186" s="138"/>
      <c r="CD186" s="138"/>
      <c r="CE186" s="138"/>
      <c r="CF186" s="138"/>
      <c r="CG186" s="138"/>
      <c r="CH186" s="196"/>
      <c r="CI186" s="196"/>
      <c r="CJ186" s="196"/>
      <c r="CK186" s="196"/>
      <c r="CL186" s="196"/>
      <c r="CM186" s="105"/>
      <c r="CN186" s="196"/>
      <c r="CO186" s="54"/>
      <c r="CP186" s="54"/>
      <c r="CQ186" s="54"/>
      <c r="CR186" s="54"/>
      <c r="CS186" s="138"/>
      <c r="CT186" s="54"/>
      <c r="CU186" s="54"/>
      <c r="CV186" s="47"/>
      <c r="CW186" s="47"/>
      <c r="CX186" s="47"/>
      <c r="CY186" s="47"/>
      <c r="CZ186" s="47"/>
      <c r="DA186" s="105"/>
      <c r="DB186" s="47"/>
      <c r="DC186" s="54"/>
      <c r="DD186" s="54"/>
      <c r="DE186" s="54"/>
      <c r="DF186" s="54"/>
      <c r="DG186" s="138"/>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38"/>
      <c r="CB187" s="138"/>
      <c r="CC187" s="138"/>
      <c r="CD187" s="138"/>
      <c r="CE187" s="138"/>
      <c r="CF187" s="138"/>
      <c r="CG187" s="138"/>
      <c r="CH187" s="196"/>
      <c r="CI187" s="196"/>
      <c r="CJ187" s="196"/>
      <c r="CK187" s="196"/>
      <c r="CL187" s="196"/>
      <c r="CM187" s="105"/>
      <c r="CN187" s="196"/>
      <c r="CO187" s="54"/>
      <c r="CP187" s="54"/>
      <c r="CQ187" s="54"/>
      <c r="CR187" s="54"/>
      <c r="CS187" s="138"/>
      <c r="CT187" s="54"/>
      <c r="CU187" s="54"/>
      <c r="CV187" s="47"/>
      <c r="CW187" s="47"/>
      <c r="CX187" s="47"/>
      <c r="CY187" s="47"/>
      <c r="CZ187" s="47"/>
      <c r="DA187" s="105"/>
      <c r="DB187" s="47"/>
      <c r="DC187" s="54"/>
      <c r="DD187" s="54"/>
      <c r="DE187" s="54"/>
      <c r="DF187" s="54"/>
      <c r="DG187" s="138"/>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38"/>
      <c r="CB188" s="138"/>
      <c r="CC188" s="138"/>
      <c r="CD188" s="138"/>
      <c r="CE188" s="138"/>
      <c r="CF188" s="138"/>
      <c r="CG188" s="138"/>
      <c r="CH188" s="196"/>
      <c r="CI188" s="196"/>
      <c r="CJ188" s="196"/>
      <c r="CK188" s="196"/>
      <c r="CL188" s="196"/>
      <c r="CM188" s="105"/>
      <c r="CN188" s="196"/>
      <c r="CO188" s="54"/>
      <c r="CP188" s="54"/>
      <c r="CQ188" s="54"/>
      <c r="CR188" s="54"/>
      <c r="CS188" s="138"/>
      <c r="CT188" s="54"/>
      <c r="CU188" s="54"/>
      <c r="CV188" s="47"/>
      <c r="CW188" s="47"/>
      <c r="CX188" s="47"/>
      <c r="CY188" s="47"/>
      <c r="CZ188" s="47"/>
      <c r="DA188" s="105"/>
      <c r="DB188" s="47"/>
      <c r="DC188" s="54"/>
      <c r="DD188" s="54"/>
      <c r="DE188" s="54"/>
      <c r="DF188" s="54"/>
      <c r="DG188" s="138"/>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38"/>
      <c r="CB189" s="138"/>
      <c r="CC189" s="138"/>
      <c r="CD189" s="138"/>
      <c r="CE189" s="138"/>
      <c r="CF189" s="138"/>
      <c r="CG189" s="138"/>
      <c r="CH189" s="196"/>
      <c r="CI189" s="196"/>
      <c r="CJ189" s="196"/>
      <c r="CK189" s="196"/>
      <c r="CL189" s="196"/>
      <c r="CM189" s="105"/>
      <c r="CN189" s="196"/>
      <c r="CO189" s="54"/>
      <c r="CP189" s="54"/>
      <c r="CQ189" s="54"/>
      <c r="CR189" s="54"/>
      <c r="CS189" s="138"/>
      <c r="CT189" s="54"/>
      <c r="CU189" s="54"/>
      <c r="CV189" s="47"/>
      <c r="CW189" s="47"/>
      <c r="CX189" s="47"/>
      <c r="CY189" s="47"/>
      <c r="CZ189" s="47"/>
      <c r="DA189" s="105"/>
      <c r="DB189" s="47"/>
      <c r="DC189" s="54"/>
      <c r="DD189" s="54"/>
      <c r="DE189" s="54"/>
      <c r="DF189" s="54"/>
      <c r="DG189" s="138"/>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38"/>
      <c r="CB190" s="138"/>
      <c r="CC190" s="138"/>
      <c r="CD190" s="138"/>
      <c r="CE190" s="138"/>
      <c r="CF190" s="138"/>
      <c r="CG190" s="138"/>
      <c r="CH190" s="196"/>
      <c r="CI190" s="196"/>
      <c r="CJ190" s="196"/>
      <c r="CK190" s="196"/>
      <c r="CL190" s="196"/>
      <c r="CM190" s="105"/>
      <c r="CN190" s="196"/>
      <c r="CO190" s="54"/>
      <c r="CP190" s="54"/>
      <c r="CQ190" s="54"/>
      <c r="CR190" s="54"/>
      <c r="CS190" s="138"/>
      <c r="CT190" s="54"/>
      <c r="CU190" s="54"/>
      <c r="CV190" s="47"/>
      <c r="CW190" s="47"/>
      <c r="CX190" s="47"/>
      <c r="CY190" s="47"/>
      <c r="CZ190" s="47"/>
      <c r="DA190" s="105"/>
      <c r="DB190" s="47"/>
      <c r="DC190" s="54"/>
      <c r="DD190" s="54"/>
      <c r="DE190" s="54"/>
      <c r="DF190" s="54"/>
      <c r="DG190" s="138"/>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38"/>
      <c r="CB191" s="138"/>
      <c r="CC191" s="138"/>
      <c r="CD191" s="138"/>
      <c r="CE191" s="138"/>
      <c r="CF191" s="138"/>
      <c r="CG191" s="138"/>
      <c r="CH191" s="196"/>
      <c r="CI191" s="196"/>
      <c r="CJ191" s="196"/>
      <c r="CK191" s="196"/>
      <c r="CL191" s="196"/>
      <c r="CM191" s="105"/>
      <c r="CN191" s="196"/>
      <c r="CO191" s="54"/>
      <c r="CP191" s="54"/>
      <c r="CQ191" s="54"/>
      <c r="CR191" s="54"/>
      <c r="CS191" s="138"/>
      <c r="CT191" s="54"/>
      <c r="CU191" s="54"/>
      <c r="CV191" s="47"/>
      <c r="CW191" s="47"/>
      <c r="CX191" s="47"/>
      <c r="CY191" s="47"/>
      <c r="CZ191" s="47"/>
      <c r="DA191" s="105"/>
      <c r="DB191" s="47"/>
      <c r="DC191" s="54"/>
      <c r="DD191" s="54"/>
      <c r="DE191" s="54"/>
      <c r="DF191" s="54"/>
      <c r="DG191" s="138"/>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38"/>
      <c r="CB192" s="138"/>
      <c r="CC192" s="138"/>
      <c r="CD192" s="138"/>
      <c r="CE192" s="138"/>
      <c r="CF192" s="138"/>
      <c r="CG192" s="138"/>
      <c r="CH192" s="196"/>
      <c r="CI192" s="196"/>
      <c r="CJ192" s="196"/>
      <c r="CK192" s="196"/>
      <c r="CL192" s="196"/>
      <c r="CM192" s="105"/>
      <c r="CN192" s="196"/>
      <c r="CO192" s="54"/>
      <c r="CP192" s="54"/>
      <c r="CQ192" s="54"/>
      <c r="CR192" s="54"/>
      <c r="CS192" s="138"/>
      <c r="CT192" s="54"/>
      <c r="CU192" s="54"/>
      <c r="CV192" s="47"/>
      <c r="CW192" s="47"/>
      <c r="CX192" s="47"/>
      <c r="CY192" s="47"/>
      <c r="CZ192" s="47"/>
      <c r="DA192" s="105"/>
      <c r="DB192" s="47"/>
      <c r="DC192" s="54"/>
      <c r="DD192" s="54"/>
      <c r="DE192" s="54"/>
      <c r="DF192" s="54"/>
      <c r="DG192" s="138"/>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38"/>
      <c r="CB193" s="138"/>
      <c r="CC193" s="138"/>
      <c r="CD193" s="138"/>
      <c r="CE193" s="138"/>
      <c r="CF193" s="138"/>
      <c r="CG193" s="138"/>
      <c r="CH193" s="196"/>
      <c r="CI193" s="196"/>
      <c r="CJ193" s="196"/>
      <c r="CK193" s="196"/>
      <c r="CL193" s="196"/>
      <c r="CM193" s="105"/>
      <c r="CN193" s="196"/>
      <c r="CO193" s="54"/>
      <c r="CP193" s="54"/>
      <c r="CQ193" s="54"/>
      <c r="CR193" s="54"/>
      <c r="CS193" s="138"/>
      <c r="CT193" s="54"/>
      <c r="CU193" s="54"/>
      <c r="CV193" s="47"/>
      <c r="CW193" s="47"/>
      <c r="CX193" s="47"/>
      <c r="CY193" s="47"/>
      <c r="CZ193" s="47"/>
      <c r="DA193" s="105"/>
      <c r="DB193" s="47"/>
      <c r="DC193" s="54"/>
      <c r="DD193" s="54"/>
      <c r="DE193" s="54"/>
      <c r="DF193" s="54"/>
      <c r="DG193" s="138"/>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38"/>
      <c r="CB194" s="138"/>
      <c r="CC194" s="138"/>
      <c r="CD194" s="138"/>
      <c r="CE194" s="138"/>
      <c r="CF194" s="138"/>
      <c r="CG194" s="138"/>
      <c r="CH194" s="196"/>
      <c r="CI194" s="196"/>
      <c r="CJ194" s="196"/>
      <c r="CK194" s="196"/>
      <c r="CL194" s="196"/>
      <c r="CM194" s="105"/>
      <c r="CN194" s="196"/>
      <c r="CO194" s="54"/>
      <c r="CP194" s="54"/>
      <c r="CQ194" s="54"/>
      <c r="CR194" s="54"/>
      <c r="CS194" s="138"/>
      <c r="CT194" s="54"/>
      <c r="CU194" s="54"/>
      <c r="CV194" s="47"/>
      <c r="CW194" s="47"/>
      <c r="CX194" s="47"/>
      <c r="CY194" s="47"/>
      <c r="CZ194" s="47"/>
      <c r="DA194" s="105"/>
      <c r="DB194" s="47"/>
      <c r="DC194" s="54"/>
      <c r="DD194" s="54"/>
      <c r="DE194" s="54"/>
      <c r="DF194" s="54"/>
      <c r="DG194" s="138"/>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38"/>
      <c r="CB195" s="138"/>
      <c r="CC195" s="138"/>
      <c r="CD195" s="138"/>
      <c r="CE195" s="138"/>
      <c r="CF195" s="138"/>
      <c r="CG195" s="138"/>
      <c r="CH195" s="196"/>
      <c r="CI195" s="196"/>
      <c r="CJ195" s="196"/>
      <c r="CK195" s="196"/>
      <c r="CL195" s="196"/>
      <c r="CM195" s="105"/>
      <c r="CN195" s="196"/>
      <c r="CO195" s="54"/>
      <c r="CP195" s="54"/>
      <c r="CQ195" s="54"/>
      <c r="CR195" s="54"/>
      <c r="CS195" s="138"/>
      <c r="CT195" s="54"/>
      <c r="CU195" s="54"/>
      <c r="CV195" s="47"/>
      <c r="CW195" s="47"/>
      <c r="CX195" s="47"/>
      <c r="CY195" s="47"/>
      <c r="CZ195" s="47"/>
      <c r="DA195" s="105"/>
      <c r="DB195" s="47"/>
      <c r="DC195" s="54"/>
      <c r="DD195" s="54"/>
      <c r="DE195" s="54"/>
      <c r="DF195" s="54"/>
      <c r="DG195" s="138"/>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38"/>
      <c r="CB196" s="138"/>
      <c r="CC196" s="138"/>
      <c r="CD196" s="138"/>
      <c r="CE196" s="138"/>
      <c r="CF196" s="138"/>
      <c r="CG196" s="138"/>
      <c r="CH196" s="196"/>
      <c r="CI196" s="196"/>
      <c r="CJ196" s="196"/>
      <c r="CK196" s="196"/>
      <c r="CL196" s="196"/>
      <c r="CM196" s="105"/>
      <c r="CN196" s="196"/>
      <c r="CO196" s="54"/>
      <c r="CP196" s="54"/>
      <c r="CQ196" s="54"/>
      <c r="CR196" s="54"/>
      <c r="CS196" s="138"/>
      <c r="CT196" s="54"/>
      <c r="CU196" s="54"/>
      <c r="CV196" s="47"/>
      <c r="CW196" s="47"/>
      <c r="CX196" s="47"/>
      <c r="CY196" s="47"/>
      <c r="CZ196" s="47"/>
      <c r="DA196" s="105"/>
      <c r="DB196" s="47"/>
      <c r="DC196" s="54"/>
      <c r="DD196" s="54"/>
      <c r="DE196" s="54"/>
      <c r="DF196" s="54"/>
      <c r="DG196" s="138"/>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38"/>
      <c r="CB197" s="138"/>
      <c r="CC197" s="138"/>
      <c r="CD197" s="138"/>
      <c r="CE197" s="138"/>
      <c r="CF197" s="138"/>
      <c r="CG197" s="138"/>
      <c r="CH197" s="196"/>
      <c r="CI197" s="196"/>
      <c r="CJ197" s="196"/>
      <c r="CK197" s="196"/>
      <c r="CL197" s="196"/>
      <c r="CM197" s="105"/>
      <c r="CN197" s="196"/>
      <c r="CO197" s="54"/>
      <c r="CP197" s="54"/>
      <c r="CQ197" s="54"/>
      <c r="CR197" s="54"/>
      <c r="CS197" s="138"/>
      <c r="CT197" s="54"/>
      <c r="CU197" s="54"/>
      <c r="CV197" s="47"/>
      <c r="CW197" s="47"/>
      <c r="CX197" s="47"/>
      <c r="CY197" s="47"/>
      <c r="CZ197" s="47"/>
      <c r="DA197" s="105"/>
      <c r="DB197" s="47"/>
      <c r="DC197" s="54"/>
      <c r="DD197" s="54"/>
      <c r="DE197" s="54"/>
      <c r="DF197" s="54"/>
      <c r="DG197" s="138"/>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38"/>
      <c r="CB198" s="138"/>
      <c r="CC198" s="138"/>
      <c r="CD198" s="138"/>
      <c r="CE198" s="138"/>
      <c r="CF198" s="138"/>
      <c r="CG198" s="138"/>
      <c r="CH198" s="196"/>
      <c r="CI198" s="196"/>
      <c r="CJ198" s="196"/>
      <c r="CK198" s="196"/>
      <c r="CL198" s="196"/>
      <c r="CM198" s="105"/>
      <c r="CN198" s="196"/>
      <c r="CO198" s="54"/>
      <c r="CP198" s="54"/>
      <c r="CQ198" s="54"/>
      <c r="CR198" s="54"/>
      <c r="CS198" s="138"/>
      <c r="CT198" s="54"/>
      <c r="CU198" s="54"/>
      <c r="CV198" s="47"/>
      <c r="CW198" s="47"/>
      <c r="CX198" s="47"/>
      <c r="CY198" s="47"/>
      <c r="CZ198" s="47"/>
      <c r="DA198" s="105"/>
      <c r="DB198" s="47"/>
      <c r="DC198" s="54"/>
      <c r="DD198" s="54"/>
      <c r="DE198" s="54"/>
      <c r="DF198" s="54"/>
      <c r="DG198" s="138"/>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38"/>
      <c r="CB199" s="138"/>
      <c r="CC199" s="138"/>
      <c r="CD199" s="138"/>
      <c r="CE199" s="138"/>
      <c r="CF199" s="138"/>
      <c r="CG199" s="138"/>
      <c r="CH199" s="196"/>
      <c r="CI199" s="196"/>
      <c r="CJ199" s="196"/>
      <c r="CK199" s="196"/>
      <c r="CL199" s="196"/>
      <c r="CM199" s="105"/>
      <c r="CN199" s="196"/>
      <c r="CO199" s="54"/>
      <c r="CP199" s="54"/>
      <c r="CQ199" s="54"/>
      <c r="CR199" s="54"/>
      <c r="CS199" s="138"/>
      <c r="CT199" s="54"/>
      <c r="CU199" s="54"/>
      <c r="CV199" s="47"/>
      <c r="CW199" s="47"/>
      <c r="CX199" s="47"/>
      <c r="CY199" s="47"/>
      <c r="CZ199" s="47"/>
      <c r="DA199" s="105"/>
      <c r="DB199" s="47"/>
      <c r="DC199" s="54"/>
      <c r="DD199" s="54"/>
      <c r="DE199" s="54"/>
      <c r="DF199" s="54"/>
      <c r="DG199" s="138"/>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38"/>
      <c r="CB200" s="138"/>
      <c r="CC200" s="138"/>
      <c r="CD200" s="138"/>
      <c r="CE200" s="138"/>
      <c r="CF200" s="138"/>
      <c r="CG200" s="138"/>
      <c r="CH200" s="196"/>
      <c r="CI200" s="196"/>
      <c r="CJ200" s="196"/>
      <c r="CK200" s="196"/>
      <c r="CL200" s="196"/>
      <c r="CM200" s="105"/>
      <c r="CN200" s="196"/>
      <c r="CO200" s="54"/>
      <c r="CP200" s="54"/>
      <c r="CQ200" s="54"/>
      <c r="CR200" s="54"/>
      <c r="CS200" s="138"/>
      <c r="CT200" s="54"/>
      <c r="CU200" s="54"/>
      <c r="CV200" s="47"/>
      <c r="CW200" s="47"/>
      <c r="CX200" s="47"/>
      <c r="CY200" s="47"/>
      <c r="CZ200" s="47"/>
      <c r="DA200" s="105"/>
      <c r="DB200" s="47"/>
      <c r="DC200" s="54"/>
      <c r="DD200" s="54"/>
      <c r="DE200" s="54"/>
      <c r="DF200" s="54"/>
      <c r="DG200" s="138"/>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38"/>
      <c r="CB201" s="138"/>
      <c r="CC201" s="138"/>
      <c r="CD201" s="138"/>
      <c r="CE201" s="138"/>
      <c r="CF201" s="138"/>
      <c r="CG201" s="138"/>
      <c r="CH201" s="196"/>
      <c r="CI201" s="196"/>
      <c r="CJ201" s="196"/>
      <c r="CK201" s="196"/>
      <c r="CL201" s="196"/>
      <c r="CM201" s="105"/>
      <c r="CN201" s="196"/>
      <c r="CO201" s="54"/>
      <c r="CP201" s="54"/>
      <c r="CQ201" s="54"/>
      <c r="CR201" s="54"/>
      <c r="CS201" s="138"/>
      <c r="CT201" s="54"/>
      <c r="CU201" s="54"/>
      <c r="CV201" s="47"/>
      <c r="CW201" s="47"/>
      <c r="CX201" s="47"/>
      <c r="CY201" s="47"/>
      <c r="CZ201" s="47"/>
      <c r="DA201" s="105"/>
      <c r="DB201" s="47"/>
      <c r="DC201" s="54"/>
      <c r="DD201" s="54"/>
      <c r="DE201" s="54"/>
      <c r="DF201" s="54"/>
      <c r="DG201" s="138"/>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38"/>
      <c r="CB202" s="138"/>
      <c r="CC202" s="138"/>
      <c r="CD202" s="138"/>
      <c r="CE202" s="138"/>
      <c r="CF202" s="138"/>
      <c r="CG202" s="138"/>
      <c r="CH202" s="196"/>
      <c r="CI202" s="196"/>
      <c r="CJ202" s="196"/>
      <c r="CK202" s="196"/>
      <c r="CL202" s="196"/>
      <c r="CM202" s="105"/>
      <c r="CN202" s="196"/>
      <c r="CO202" s="54"/>
      <c r="CP202" s="54"/>
      <c r="CQ202" s="54"/>
      <c r="CR202" s="54"/>
      <c r="CS202" s="138"/>
      <c r="CT202" s="54"/>
      <c r="CU202" s="54"/>
      <c r="CV202" s="47"/>
      <c r="CW202" s="47"/>
      <c r="CX202" s="47"/>
      <c r="CY202" s="47"/>
      <c r="CZ202" s="47"/>
      <c r="DA202" s="105"/>
      <c r="DB202" s="47"/>
      <c r="DC202" s="54"/>
      <c r="DD202" s="54"/>
      <c r="DE202" s="54"/>
      <c r="DF202" s="54"/>
      <c r="DG202" s="138"/>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38"/>
      <c r="CB203" s="138"/>
      <c r="CC203" s="138"/>
      <c r="CD203" s="138"/>
      <c r="CE203" s="138"/>
      <c r="CF203" s="138"/>
      <c r="CG203" s="138"/>
      <c r="CH203" s="196"/>
      <c r="CI203" s="196"/>
      <c r="CJ203" s="196"/>
      <c r="CK203" s="196"/>
      <c r="CL203" s="196"/>
      <c r="CM203" s="105"/>
      <c r="CN203" s="196"/>
      <c r="CO203" s="54"/>
      <c r="CP203" s="54"/>
      <c r="CQ203" s="54"/>
      <c r="CR203" s="54"/>
      <c r="CS203" s="138"/>
      <c r="CT203" s="54"/>
      <c r="CU203" s="54"/>
      <c r="CV203" s="47"/>
      <c r="CW203" s="47"/>
      <c r="CX203" s="47"/>
      <c r="CY203" s="47"/>
      <c r="CZ203" s="47"/>
      <c r="DA203" s="105"/>
      <c r="DB203" s="47"/>
      <c r="DC203" s="54"/>
      <c r="DD203" s="54"/>
      <c r="DE203" s="54"/>
      <c r="DF203" s="54"/>
      <c r="DG203" s="138"/>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38"/>
      <c r="CB204" s="138"/>
      <c r="CC204" s="138"/>
      <c r="CD204" s="138"/>
      <c r="CE204" s="138"/>
      <c r="CF204" s="138"/>
      <c r="CG204" s="138"/>
      <c r="CH204" s="196"/>
      <c r="CI204" s="196"/>
      <c r="CJ204" s="196"/>
      <c r="CK204" s="196"/>
      <c r="CL204" s="196"/>
      <c r="CM204" s="105"/>
      <c r="CN204" s="196"/>
      <c r="CO204" s="54"/>
      <c r="CP204" s="54"/>
      <c r="CQ204" s="54"/>
      <c r="CR204" s="54"/>
      <c r="CS204" s="138"/>
      <c r="CT204" s="54"/>
      <c r="CU204" s="54"/>
      <c r="CV204" s="47"/>
      <c r="CW204" s="47"/>
      <c r="CX204" s="47"/>
      <c r="CY204" s="47"/>
      <c r="CZ204" s="47"/>
      <c r="DA204" s="105"/>
      <c r="DB204" s="47"/>
      <c r="DC204" s="54"/>
      <c r="DD204" s="54"/>
      <c r="DE204" s="54"/>
      <c r="DF204" s="54"/>
      <c r="DG204" s="138"/>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38"/>
      <c r="CB205" s="138"/>
      <c r="CC205" s="138"/>
      <c r="CD205" s="138"/>
      <c r="CE205" s="138"/>
      <c r="CF205" s="138"/>
      <c r="CG205" s="138"/>
      <c r="CH205" s="196"/>
      <c r="CI205" s="196"/>
      <c r="CJ205" s="196"/>
      <c r="CK205" s="196"/>
      <c r="CL205" s="196"/>
      <c r="CM205" s="105"/>
      <c r="CN205" s="196"/>
      <c r="CO205" s="54"/>
      <c r="CP205" s="54"/>
      <c r="CQ205" s="54"/>
      <c r="CR205" s="54"/>
      <c r="CS205" s="138"/>
      <c r="CT205" s="54"/>
      <c r="CU205" s="54"/>
      <c r="CV205" s="47"/>
      <c r="CW205" s="47"/>
      <c r="CX205" s="47"/>
      <c r="CY205" s="47"/>
      <c r="CZ205" s="47"/>
      <c r="DA205" s="105"/>
      <c r="DB205" s="47"/>
      <c r="DC205" s="54"/>
      <c r="DD205" s="54"/>
      <c r="DE205" s="54"/>
      <c r="DF205" s="54"/>
      <c r="DG205" s="138"/>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38"/>
      <c r="CB206" s="138"/>
      <c r="CC206" s="138"/>
      <c r="CD206" s="138"/>
      <c r="CE206" s="138"/>
      <c r="CF206" s="138"/>
      <c r="CG206" s="138"/>
      <c r="CH206" s="196"/>
      <c r="CI206" s="196"/>
      <c r="CJ206" s="196"/>
      <c r="CK206" s="196"/>
      <c r="CL206" s="196"/>
      <c r="CM206" s="105"/>
      <c r="CN206" s="196"/>
      <c r="CO206" s="54"/>
      <c r="CP206" s="54"/>
      <c r="CQ206" s="54"/>
      <c r="CR206" s="54"/>
      <c r="CS206" s="138"/>
      <c r="CT206" s="54"/>
      <c r="CU206" s="54"/>
      <c r="CV206" s="47"/>
      <c r="CW206" s="47"/>
      <c r="CX206" s="47"/>
      <c r="CY206" s="47"/>
      <c r="CZ206" s="47"/>
      <c r="DA206" s="105"/>
      <c r="DB206" s="47"/>
      <c r="DC206" s="54"/>
      <c r="DD206" s="54"/>
      <c r="DE206" s="54"/>
      <c r="DF206" s="54"/>
      <c r="DG206" s="138"/>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38"/>
      <c r="CB207" s="138"/>
      <c r="CC207" s="138"/>
      <c r="CD207" s="138"/>
      <c r="CE207" s="138"/>
      <c r="CF207" s="138"/>
      <c r="CG207" s="138"/>
      <c r="CH207" s="196"/>
      <c r="CI207" s="196"/>
      <c r="CJ207" s="196"/>
      <c r="CK207" s="196"/>
      <c r="CL207" s="196"/>
      <c r="CM207" s="105"/>
      <c r="CN207" s="196"/>
      <c r="CO207" s="54"/>
      <c r="CP207" s="54"/>
      <c r="CQ207" s="54"/>
      <c r="CR207" s="54"/>
      <c r="CS207" s="138"/>
      <c r="CT207" s="54"/>
      <c r="CU207" s="54"/>
      <c r="CV207" s="47"/>
      <c r="CW207" s="47"/>
      <c r="CX207" s="47"/>
      <c r="CY207" s="47"/>
      <c r="CZ207" s="47"/>
      <c r="DA207" s="105"/>
      <c r="DB207" s="47"/>
      <c r="DC207" s="54"/>
      <c r="DD207" s="54"/>
      <c r="DE207" s="54"/>
      <c r="DF207" s="54"/>
      <c r="DG207" s="138"/>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38"/>
      <c r="CB208" s="138"/>
      <c r="CC208" s="138"/>
      <c r="CD208" s="138"/>
      <c r="CE208" s="138"/>
      <c r="CF208" s="138"/>
      <c r="CG208" s="138"/>
      <c r="CH208" s="196"/>
      <c r="CI208" s="196"/>
      <c r="CJ208" s="196"/>
      <c r="CK208" s="196"/>
      <c r="CL208" s="196"/>
      <c r="CM208" s="105"/>
      <c r="CN208" s="196"/>
      <c r="CO208" s="54"/>
      <c r="CP208" s="54"/>
      <c r="CQ208" s="54"/>
      <c r="CR208" s="54"/>
      <c r="CS208" s="138"/>
      <c r="CT208" s="54"/>
      <c r="CU208" s="54"/>
      <c r="CV208" s="47"/>
      <c r="CW208" s="47"/>
      <c r="CX208" s="47"/>
      <c r="CY208" s="47"/>
      <c r="CZ208" s="47"/>
      <c r="DA208" s="105"/>
      <c r="DB208" s="47"/>
      <c r="DC208" s="54"/>
      <c r="DD208" s="54"/>
      <c r="DE208" s="54"/>
      <c r="DF208" s="54"/>
      <c r="DG208" s="138"/>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38"/>
      <c r="CB209" s="138"/>
      <c r="CC209" s="138"/>
      <c r="CD209" s="138"/>
      <c r="CE209" s="138"/>
      <c r="CF209" s="138"/>
      <c r="CG209" s="138"/>
      <c r="CH209" s="196"/>
      <c r="CI209" s="196"/>
      <c r="CJ209" s="196"/>
      <c r="CK209" s="196"/>
      <c r="CL209" s="196"/>
      <c r="CM209" s="105"/>
      <c r="CN209" s="196"/>
      <c r="CO209" s="54"/>
      <c r="CP209" s="54"/>
      <c r="CQ209" s="54"/>
      <c r="CR209" s="54"/>
      <c r="CS209" s="138"/>
      <c r="CT209" s="54"/>
      <c r="CU209" s="54"/>
      <c r="CV209" s="47"/>
      <c r="CW209" s="47"/>
      <c r="CX209" s="47"/>
      <c r="CY209" s="47"/>
      <c r="CZ209" s="47"/>
      <c r="DA209" s="105"/>
      <c r="DB209" s="47"/>
      <c r="DC209" s="54"/>
      <c r="DD209" s="54"/>
      <c r="DE209" s="54"/>
      <c r="DF209" s="54"/>
      <c r="DG209" s="138"/>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38"/>
      <c r="CB210" s="138"/>
      <c r="CC210" s="138"/>
      <c r="CD210" s="138"/>
      <c r="CE210" s="138"/>
      <c r="CF210" s="138"/>
      <c r="CG210" s="138"/>
      <c r="CH210" s="196"/>
      <c r="CI210" s="196"/>
      <c r="CJ210" s="196"/>
      <c r="CK210" s="196"/>
      <c r="CL210" s="196"/>
      <c r="CM210" s="105"/>
      <c r="CN210" s="196"/>
      <c r="CO210" s="54"/>
      <c r="CP210" s="54"/>
      <c r="CQ210" s="54"/>
      <c r="CR210" s="54"/>
      <c r="CS210" s="138"/>
      <c r="CT210" s="54"/>
      <c r="CU210" s="54"/>
      <c r="CV210" s="47"/>
      <c r="CW210" s="47"/>
      <c r="CX210" s="47"/>
      <c r="CY210" s="47"/>
      <c r="CZ210" s="47"/>
      <c r="DA210" s="105"/>
      <c r="DB210" s="47"/>
      <c r="DC210" s="54"/>
      <c r="DD210" s="54"/>
      <c r="DE210" s="54"/>
      <c r="DF210" s="54"/>
      <c r="DG210" s="138"/>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38"/>
      <c r="CB211" s="138"/>
      <c r="CC211" s="138"/>
      <c r="CD211" s="138"/>
      <c r="CE211" s="138"/>
      <c r="CF211" s="138"/>
      <c r="CG211" s="138"/>
      <c r="CH211" s="196"/>
      <c r="CI211" s="196"/>
      <c r="CJ211" s="196"/>
      <c r="CK211" s="196"/>
      <c r="CL211" s="196"/>
      <c r="CM211" s="105"/>
      <c r="CN211" s="196"/>
      <c r="CO211" s="54"/>
      <c r="CP211" s="54"/>
      <c r="CQ211" s="54"/>
      <c r="CR211" s="54"/>
      <c r="CS211" s="138"/>
      <c r="CT211" s="54"/>
      <c r="CU211" s="54"/>
      <c r="CV211" s="47"/>
      <c r="CW211" s="47"/>
      <c r="CX211" s="47"/>
      <c r="CY211" s="47"/>
      <c r="CZ211" s="47"/>
      <c r="DA211" s="105"/>
      <c r="DB211" s="47"/>
      <c r="DC211" s="54"/>
      <c r="DD211" s="54"/>
      <c r="DE211" s="54"/>
      <c r="DF211" s="54"/>
      <c r="DG211" s="138"/>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38"/>
      <c r="CB212" s="138"/>
      <c r="CC212" s="138"/>
      <c r="CD212" s="138"/>
      <c r="CE212" s="138"/>
      <c r="CF212" s="138"/>
      <c r="CG212" s="138"/>
      <c r="CH212" s="196"/>
      <c r="CI212" s="196"/>
      <c r="CJ212" s="196"/>
      <c r="CK212" s="196"/>
      <c r="CL212" s="196"/>
      <c r="CM212" s="105"/>
      <c r="CN212" s="196"/>
      <c r="CO212" s="54"/>
      <c r="CP212" s="54"/>
      <c r="CQ212" s="54"/>
      <c r="CR212" s="54"/>
      <c r="CS212" s="138"/>
      <c r="CT212" s="54"/>
      <c r="CU212" s="54"/>
      <c r="CV212" s="47"/>
      <c r="CW212" s="47"/>
      <c r="CX212" s="47"/>
      <c r="CY212" s="47"/>
      <c r="CZ212" s="47"/>
      <c r="DA212" s="105"/>
      <c r="DB212" s="47"/>
      <c r="DC212" s="54"/>
      <c r="DD212" s="54"/>
      <c r="DE212" s="54"/>
      <c r="DF212" s="54"/>
      <c r="DG212" s="138"/>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38"/>
      <c r="CB213" s="138"/>
      <c r="CC213" s="138"/>
      <c r="CD213" s="138"/>
      <c r="CE213" s="138"/>
      <c r="CF213" s="138"/>
      <c r="CG213" s="138"/>
      <c r="CH213" s="196"/>
      <c r="CI213" s="196"/>
      <c r="CJ213" s="196"/>
      <c r="CK213" s="196"/>
      <c r="CL213" s="196"/>
      <c r="CM213" s="105"/>
      <c r="CN213" s="196"/>
      <c r="CO213" s="54"/>
      <c r="CP213" s="54"/>
      <c r="CQ213" s="54"/>
      <c r="CR213" s="54"/>
      <c r="CS213" s="138"/>
      <c r="CT213" s="54"/>
      <c r="CU213" s="54"/>
      <c r="CV213" s="47"/>
      <c r="CW213" s="47"/>
      <c r="CX213" s="47"/>
      <c r="CY213" s="47"/>
      <c r="CZ213" s="47"/>
      <c r="DA213" s="105"/>
      <c r="DB213" s="47"/>
      <c r="DC213" s="54"/>
      <c r="DD213" s="54"/>
      <c r="DE213" s="54"/>
      <c r="DF213" s="54"/>
      <c r="DG213" s="138"/>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38"/>
      <c r="CB214" s="138"/>
      <c r="CC214" s="138"/>
      <c r="CD214" s="138"/>
      <c r="CE214" s="138"/>
      <c r="CF214" s="138"/>
      <c r="CG214" s="138"/>
      <c r="CH214" s="196"/>
      <c r="CI214" s="196"/>
      <c r="CJ214" s="196"/>
      <c r="CK214" s="196"/>
      <c r="CL214" s="196"/>
      <c r="CM214" s="105"/>
      <c r="CN214" s="196"/>
      <c r="CO214" s="54"/>
      <c r="CP214" s="54"/>
      <c r="CQ214" s="54"/>
      <c r="CR214" s="54"/>
      <c r="CS214" s="138"/>
      <c r="CT214" s="54"/>
      <c r="CU214" s="54"/>
      <c r="CV214" s="47"/>
      <c r="CW214" s="47"/>
      <c r="CX214" s="47"/>
      <c r="CY214" s="47"/>
      <c r="CZ214" s="47"/>
      <c r="DA214" s="105"/>
      <c r="DB214" s="47"/>
      <c r="DC214" s="54"/>
      <c r="DD214" s="54"/>
      <c r="DE214" s="54"/>
      <c r="DF214" s="54"/>
      <c r="DG214" s="138"/>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38"/>
      <c r="CB215" s="138"/>
      <c r="CC215" s="138"/>
      <c r="CD215" s="138"/>
      <c r="CE215" s="138"/>
      <c r="CF215" s="138"/>
      <c r="CG215" s="138"/>
      <c r="CH215" s="196"/>
      <c r="CI215" s="196"/>
      <c r="CJ215" s="196"/>
      <c r="CK215" s="196"/>
      <c r="CL215" s="196"/>
      <c r="CM215" s="105"/>
      <c r="CN215" s="196"/>
      <c r="CO215" s="54"/>
      <c r="CP215" s="54"/>
      <c r="CQ215" s="54"/>
      <c r="CR215" s="54"/>
      <c r="CS215" s="138"/>
      <c r="CT215" s="54"/>
      <c r="CU215" s="54"/>
      <c r="CV215" s="47"/>
      <c r="CW215" s="47"/>
      <c r="CX215" s="47"/>
      <c r="CY215" s="47"/>
      <c r="CZ215" s="47"/>
      <c r="DA215" s="105"/>
      <c r="DB215" s="47"/>
      <c r="DC215" s="54"/>
      <c r="DD215" s="54"/>
      <c r="DE215" s="54"/>
      <c r="DF215" s="54"/>
      <c r="DG215" s="138"/>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38"/>
      <c r="CB216" s="138"/>
      <c r="CC216" s="138"/>
      <c r="CD216" s="138"/>
      <c r="CE216" s="138"/>
      <c r="CF216" s="138"/>
      <c r="CG216" s="138"/>
      <c r="CH216" s="196"/>
      <c r="CI216" s="196"/>
      <c r="CJ216" s="196"/>
      <c r="CK216" s="196"/>
      <c r="CL216" s="196"/>
      <c r="CM216" s="105"/>
      <c r="CN216" s="196"/>
      <c r="CO216" s="54"/>
      <c r="CP216" s="54"/>
      <c r="CQ216" s="54"/>
      <c r="CR216" s="54"/>
      <c r="CS216" s="138"/>
      <c r="CT216" s="54"/>
      <c r="CU216" s="54"/>
      <c r="CV216" s="47"/>
      <c r="CW216" s="47"/>
      <c r="CX216" s="47"/>
      <c r="CY216" s="47"/>
      <c r="CZ216" s="47"/>
      <c r="DA216" s="105"/>
      <c r="DB216" s="47"/>
      <c r="DC216" s="54"/>
      <c r="DD216" s="54"/>
      <c r="DE216" s="54"/>
      <c r="DF216" s="54"/>
      <c r="DG216" s="138"/>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38"/>
      <c r="CB217" s="138"/>
      <c r="CC217" s="138"/>
      <c r="CD217" s="138"/>
      <c r="CE217" s="138"/>
      <c r="CF217" s="138"/>
      <c r="CG217" s="138"/>
      <c r="CH217" s="196"/>
      <c r="CI217" s="196"/>
      <c r="CJ217" s="196"/>
      <c r="CK217" s="196"/>
      <c r="CL217" s="196"/>
      <c r="CM217" s="105"/>
      <c r="CN217" s="196"/>
      <c r="CO217" s="54"/>
      <c r="CP217" s="54"/>
      <c r="CQ217" s="54"/>
      <c r="CR217" s="54"/>
      <c r="CS217" s="138"/>
      <c r="CT217" s="54"/>
      <c r="CU217" s="54"/>
      <c r="CV217" s="47"/>
      <c r="CW217" s="47"/>
      <c r="CX217" s="47"/>
      <c r="CY217" s="47"/>
      <c r="CZ217" s="47"/>
      <c r="DA217" s="105"/>
      <c r="DB217" s="47"/>
      <c r="DC217" s="54"/>
      <c r="DD217" s="54"/>
      <c r="DE217" s="54"/>
      <c r="DF217" s="54"/>
      <c r="DG217" s="138"/>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38"/>
      <c r="CB218" s="138"/>
      <c r="CC218" s="138"/>
      <c r="CD218" s="138"/>
      <c r="CE218" s="138"/>
      <c r="CF218" s="138"/>
      <c r="CG218" s="138"/>
      <c r="CH218" s="196"/>
      <c r="CI218" s="196"/>
      <c r="CJ218" s="196"/>
      <c r="CK218" s="196"/>
      <c r="CL218" s="196"/>
      <c r="CM218" s="105"/>
      <c r="CN218" s="196"/>
      <c r="CO218" s="54"/>
      <c r="CP218" s="54"/>
      <c r="CQ218" s="54"/>
      <c r="CR218" s="54"/>
      <c r="CS218" s="138"/>
      <c r="CT218" s="54"/>
      <c r="CU218" s="54"/>
      <c r="CV218" s="47"/>
      <c r="CW218" s="47"/>
      <c r="CX218" s="47"/>
      <c r="CY218" s="47"/>
      <c r="CZ218" s="47"/>
      <c r="DA218" s="105"/>
      <c r="DB218" s="47"/>
      <c r="DC218" s="54"/>
      <c r="DD218" s="54"/>
      <c r="DE218" s="54"/>
      <c r="DF218" s="54"/>
      <c r="DG218" s="138"/>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38"/>
      <c r="CB219" s="138"/>
      <c r="CC219" s="138"/>
      <c r="CD219" s="138"/>
      <c r="CE219" s="138"/>
      <c r="CF219" s="138"/>
      <c r="CG219" s="138"/>
      <c r="CH219" s="196"/>
      <c r="CI219" s="196"/>
      <c r="CJ219" s="196"/>
      <c r="CK219" s="196"/>
      <c r="CL219" s="196"/>
      <c r="CM219" s="105"/>
      <c r="CN219" s="196"/>
      <c r="CO219" s="54"/>
      <c r="CP219" s="54"/>
      <c r="CQ219" s="54"/>
      <c r="CR219" s="54"/>
      <c r="CS219" s="138"/>
      <c r="CT219" s="54"/>
      <c r="CU219" s="54"/>
      <c r="CV219" s="47"/>
      <c r="CW219" s="47"/>
      <c r="CX219" s="47"/>
      <c r="CY219" s="47"/>
      <c r="CZ219" s="47"/>
      <c r="DA219" s="105"/>
      <c r="DB219" s="47"/>
      <c r="DC219" s="54"/>
      <c r="DD219" s="54"/>
      <c r="DE219" s="54"/>
      <c r="DF219" s="54"/>
      <c r="DG219" s="138"/>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38"/>
      <c r="CB220" s="138"/>
      <c r="CC220" s="138"/>
      <c r="CD220" s="138"/>
      <c r="CE220" s="138"/>
      <c r="CF220" s="138"/>
      <c r="CG220" s="138"/>
      <c r="CH220" s="196"/>
      <c r="CI220" s="196"/>
      <c r="CJ220" s="196"/>
      <c r="CK220" s="196"/>
      <c r="CL220" s="196"/>
      <c r="CM220" s="105"/>
      <c r="CN220" s="196"/>
      <c r="CO220" s="54"/>
      <c r="CP220" s="54"/>
      <c r="CQ220" s="54"/>
      <c r="CR220" s="54"/>
      <c r="CS220" s="138"/>
      <c r="CT220" s="54"/>
      <c r="CU220" s="54"/>
      <c r="CV220" s="47"/>
      <c r="CW220" s="47"/>
      <c r="CX220" s="47"/>
      <c r="CY220" s="47"/>
      <c r="CZ220" s="47"/>
      <c r="DA220" s="105"/>
      <c r="DB220" s="47"/>
      <c r="DC220" s="54"/>
      <c r="DD220" s="54"/>
      <c r="DE220" s="54"/>
      <c r="DF220" s="54"/>
      <c r="DG220" s="138"/>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38"/>
      <c r="CB221" s="138"/>
      <c r="CC221" s="138"/>
      <c r="CD221" s="138"/>
      <c r="CE221" s="138"/>
      <c r="CF221" s="138"/>
      <c r="CG221" s="138"/>
      <c r="CH221" s="196"/>
      <c r="CI221" s="196"/>
      <c r="CJ221" s="196"/>
      <c r="CK221" s="196"/>
      <c r="CL221" s="196"/>
      <c r="CM221" s="105"/>
      <c r="CN221" s="196"/>
      <c r="CO221" s="54"/>
      <c r="CP221" s="54"/>
      <c r="CQ221" s="54"/>
      <c r="CR221" s="54"/>
      <c r="CS221" s="138"/>
      <c r="CT221" s="54"/>
      <c r="CU221" s="54"/>
      <c r="CV221" s="47"/>
      <c r="CW221" s="47"/>
      <c r="CX221" s="47"/>
      <c r="CY221" s="47"/>
      <c r="CZ221" s="47"/>
      <c r="DA221" s="105"/>
      <c r="DB221" s="47"/>
      <c r="DC221" s="54"/>
      <c r="DD221" s="54"/>
      <c r="DE221" s="54"/>
      <c r="DF221" s="54"/>
      <c r="DG221" s="138"/>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38"/>
      <c r="CB222" s="138"/>
      <c r="CC222" s="138"/>
      <c r="CD222" s="138"/>
      <c r="CE222" s="138"/>
      <c r="CF222" s="138"/>
      <c r="CG222" s="138"/>
      <c r="CH222" s="196"/>
      <c r="CI222" s="196"/>
      <c r="CJ222" s="196"/>
      <c r="CK222" s="196"/>
      <c r="CL222" s="196"/>
      <c r="CM222" s="105"/>
      <c r="CN222" s="196"/>
      <c r="CO222" s="54"/>
      <c r="CP222" s="54"/>
      <c r="CQ222" s="54"/>
      <c r="CR222" s="54"/>
      <c r="CS222" s="138"/>
      <c r="CT222" s="54"/>
      <c r="CU222" s="54"/>
      <c r="CV222" s="47"/>
      <c r="CW222" s="47"/>
      <c r="CX222" s="47"/>
      <c r="CY222" s="47"/>
      <c r="CZ222" s="47"/>
      <c r="DA222" s="105"/>
      <c r="DB222" s="47"/>
      <c r="DC222" s="54"/>
      <c r="DD222" s="54"/>
      <c r="DE222" s="54"/>
      <c r="DF222" s="54"/>
      <c r="DG222" s="138"/>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38"/>
      <c r="CB223" s="138"/>
      <c r="CC223" s="138"/>
      <c r="CD223" s="138"/>
      <c r="CE223" s="138"/>
      <c r="CF223" s="138"/>
      <c r="CG223" s="138"/>
      <c r="CH223" s="196"/>
      <c r="CI223" s="196"/>
      <c r="CJ223" s="196"/>
      <c r="CK223" s="196"/>
      <c r="CL223" s="196"/>
      <c r="CM223" s="105"/>
      <c r="CN223" s="196"/>
      <c r="CO223" s="54"/>
      <c r="CP223" s="54"/>
      <c r="CQ223" s="54"/>
      <c r="CR223" s="54"/>
      <c r="CS223" s="138"/>
      <c r="CT223" s="54"/>
      <c r="CU223" s="54"/>
      <c r="CV223" s="47"/>
      <c r="CW223" s="47"/>
      <c r="CX223" s="47"/>
      <c r="CY223" s="47"/>
      <c r="CZ223" s="47"/>
      <c r="DA223" s="105"/>
      <c r="DB223" s="47"/>
      <c r="DC223" s="54"/>
      <c r="DD223" s="54"/>
      <c r="DE223" s="54"/>
      <c r="DF223" s="54"/>
      <c r="DG223" s="138"/>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38"/>
      <c r="CB224" s="138"/>
      <c r="CC224" s="138"/>
      <c r="CD224" s="138"/>
      <c r="CE224" s="138"/>
      <c r="CF224" s="138"/>
      <c r="CG224" s="138"/>
      <c r="CH224" s="196"/>
      <c r="CI224" s="196"/>
      <c r="CJ224" s="196"/>
      <c r="CK224" s="196"/>
      <c r="CL224" s="196"/>
      <c r="CM224" s="105"/>
      <c r="CN224" s="196"/>
      <c r="CO224" s="54"/>
      <c r="CP224" s="54"/>
      <c r="CQ224" s="54"/>
      <c r="CR224" s="54"/>
      <c r="CS224" s="138"/>
      <c r="CT224" s="54"/>
      <c r="CU224" s="54"/>
      <c r="CV224" s="47"/>
      <c r="CW224" s="47"/>
      <c r="CX224" s="47"/>
      <c r="CY224" s="47"/>
      <c r="CZ224" s="47"/>
      <c r="DA224" s="105"/>
      <c r="DB224" s="47"/>
      <c r="DC224" s="54"/>
      <c r="DD224" s="54"/>
      <c r="DE224" s="54"/>
      <c r="DF224" s="54"/>
      <c r="DG224" s="138"/>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38"/>
      <c r="CB225" s="138"/>
      <c r="CC225" s="138"/>
      <c r="CD225" s="138"/>
      <c r="CE225" s="138"/>
      <c r="CF225" s="138"/>
      <c r="CG225" s="138"/>
      <c r="CH225" s="196"/>
      <c r="CI225" s="196"/>
      <c r="CJ225" s="196"/>
      <c r="CK225" s="196"/>
      <c r="CL225" s="196"/>
      <c r="CM225" s="105"/>
      <c r="CN225" s="196"/>
      <c r="CO225" s="54"/>
      <c r="CP225" s="54"/>
      <c r="CQ225" s="54"/>
      <c r="CR225" s="54"/>
      <c r="CS225" s="138"/>
      <c r="CT225" s="54"/>
      <c r="CU225" s="54"/>
      <c r="CV225" s="47"/>
      <c r="CW225" s="47"/>
      <c r="CX225" s="47"/>
      <c r="CY225" s="47"/>
      <c r="CZ225" s="47"/>
      <c r="DA225" s="105"/>
      <c r="DB225" s="47"/>
      <c r="DC225" s="54"/>
      <c r="DD225" s="54"/>
      <c r="DE225" s="54"/>
      <c r="DF225" s="54"/>
      <c r="DG225" s="138"/>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38"/>
      <c r="CB226" s="138"/>
      <c r="CC226" s="138"/>
      <c r="CD226" s="138"/>
      <c r="CE226" s="138"/>
      <c r="CF226" s="138"/>
      <c r="CG226" s="138"/>
      <c r="CH226" s="196"/>
      <c r="CI226" s="196"/>
      <c r="CJ226" s="196"/>
      <c r="CK226" s="196"/>
      <c r="CL226" s="196"/>
      <c r="CM226" s="105"/>
      <c r="CN226" s="196"/>
      <c r="CO226" s="54"/>
      <c r="CP226" s="54"/>
      <c r="CQ226" s="54"/>
      <c r="CR226" s="54"/>
      <c r="CS226" s="138"/>
      <c r="CT226" s="54"/>
      <c r="CU226" s="54"/>
      <c r="CV226" s="47"/>
      <c r="CW226" s="47"/>
      <c r="CX226" s="47"/>
      <c r="CY226" s="47"/>
      <c r="CZ226" s="47"/>
      <c r="DA226" s="105"/>
      <c r="DB226" s="47"/>
      <c r="DC226" s="54"/>
      <c r="DD226" s="54"/>
      <c r="DE226" s="54"/>
      <c r="DF226" s="54"/>
      <c r="DG226" s="138"/>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38"/>
      <c r="CB227" s="138"/>
      <c r="CC227" s="138"/>
      <c r="CD227" s="138"/>
      <c r="CE227" s="138"/>
      <c r="CF227" s="138"/>
      <c r="CG227" s="138"/>
      <c r="CH227" s="196"/>
      <c r="CI227" s="196"/>
      <c r="CJ227" s="196"/>
      <c r="CK227" s="196"/>
      <c r="CL227" s="196"/>
      <c r="CM227" s="105"/>
      <c r="CN227" s="196"/>
      <c r="CO227" s="54"/>
      <c r="CP227" s="54"/>
      <c r="CQ227" s="54"/>
      <c r="CR227" s="54"/>
      <c r="CS227" s="138"/>
      <c r="CT227" s="54"/>
      <c r="CU227" s="54"/>
      <c r="CV227" s="47"/>
      <c r="CW227" s="47"/>
      <c r="CX227" s="47"/>
      <c r="CY227" s="47"/>
      <c r="CZ227" s="47"/>
      <c r="DA227" s="105"/>
      <c r="DB227" s="47"/>
      <c r="DC227" s="54"/>
      <c r="DD227" s="54"/>
      <c r="DE227" s="54"/>
      <c r="DF227" s="54"/>
      <c r="DG227" s="138"/>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38"/>
      <c r="CB228" s="138"/>
      <c r="CC228" s="138"/>
      <c r="CD228" s="138"/>
      <c r="CE228" s="138"/>
      <c r="CF228" s="138"/>
      <c r="CG228" s="138"/>
      <c r="CH228" s="196"/>
      <c r="CI228" s="196"/>
      <c r="CJ228" s="196"/>
      <c r="CK228" s="196"/>
      <c r="CL228" s="196"/>
      <c r="CM228" s="105"/>
      <c r="CN228" s="196"/>
      <c r="CO228" s="54"/>
      <c r="CP228" s="54"/>
      <c r="CQ228" s="54"/>
      <c r="CR228" s="54"/>
      <c r="CS228" s="138"/>
      <c r="CT228" s="54"/>
      <c r="CU228" s="54"/>
      <c r="CV228" s="47"/>
      <c r="CW228" s="47"/>
      <c r="CX228" s="47"/>
      <c r="CY228" s="47"/>
      <c r="CZ228" s="47"/>
      <c r="DA228" s="105"/>
      <c r="DB228" s="47"/>
      <c r="DC228" s="54"/>
      <c r="DD228" s="54"/>
      <c r="DE228" s="54"/>
      <c r="DF228" s="54"/>
      <c r="DG228" s="138"/>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38"/>
      <c r="CB229" s="138"/>
      <c r="CC229" s="138"/>
      <c r="CD229" s="138"/>
      <c r="CE229" s="138"/>
      <c r="CF229" s="138"/>
      <c r="CG229" s="138"/>
      <c r="CH229" s="196"/>
      <c r="CI229" s="196"/>
      <c r="CJ229" s="196"/>
      <c r="CK229" s="196"/>
      <c r="CL229" s="196"/>
      <c r="CM229" s="105"/>
      <c r="CN229" s="196"/>
      <c r="CO229" s="54"/>
      <c r="CP229" s="54"/>
      <c r="CQ229" s="54"/>
      <c r="CR229" s="54"/>
      <c r="CS229" s="138"/>
      <c r="CT229" s="54"/>
      <c r="CU229" s="54"/>
      <c r="CV229" s="47"/>
      <c r="CW229" s="47"/>
      <c r="CX229" s="47"/>
      <c r="CY229" s="47"/>
      <c r="CZ229" s="47"/>
      <c r="DA229" s="105"/>
      <c r="DB229" s="47"/>
      <c r="DC229" s="54"/>
      <c r="DD229" s="54"/>
      <c r="DE229" s="54"/>
      <c r="DF229" s="54"/>
      <c r="DG229" s="138"/>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38"/>
      <c r="CB230" s="138"/>
      <c r="CC230" s="138"/>
      <c r="CD230" s="138"/>
      <c r="CE230" s="138"/>
      <c r="CF230" s="138"/>
      <c r="CG230" s="138"/>
      <c r="CH230" s="196"/>
      <c r="CI230" s="196"/>
      <c r="CJ230" s="196"/>
      <c r="CK230" s="196"/>
      <c r="CL230" s="196"/>
      <c r="CM230" s="105"/>
      <c r="CN230" s="196"/>
      <c r="CO230" s="54"/>
      <c r="CP230" s="54"/>
      <c r="CQ230" s="54"/>
      <c r="CR230" s="54"/>
      <c r="CS230" s="138"/>
      <c r="CT230" s="54"/>
      <c r="CU230" s="54"/>
      <c r="CV230" s="47"/>
      <c r="CW230" s="47"/>
      <c r="CX230" s="47"/>
      <c r="CY230" s="47"/>
      <c r="CZ230" s="47"/>
      <c r="DA230" s="105"/>
      <c r="DB230" s="47"/>
      <c r="DC230" s="54"/>
      <c r="DD230" s="54"/>
      <c r="DE230" s="54"/>
      <c r="DF230" s="54"/>
      <c r="DG230" s="138"/>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38"/>
      <c r="CB231" s="138"/>
      <c r="CC231" s="138"/>
      <c r="CD231" s="138"/>
      <c r="CE231" s="138"/>
      <c r="CF231" s="138"/>
      <c r="CG231" s="138"/>
      <c r="CH231" s="196"/>
      <c r="CI231" s="196"/>
      <c r="CJ231" s="196"/>
      <c r="CK231" s="196"/>
      <c r="CL231" s="196"/>
      <c r="CM231" s="105"/>
      <c r="CN231" s="196"/>
      <c r="CO231" s="54"/>
      <c r="CP231" s="54"/>
      <c r="CQ231" s="54"/>
      <c r="CR231" s="54"/>
      <c r="CS231" s="138"/>
      <c r="CT231" s="54"/>
      <c r="CU231" s="54"/>
      <c r="CV231" s="47"/>
      <c r="CW231" s="47"/>
      <c r="CX231" s="47"/>
      <c r="CY231" s="47"/>
      <c r="CZ231" s="47"/>
      <c r="DA231" s="105"/>
      <c r="DB231" s="47"/>
      <c r="DC231" s="54"/>
      <c r="DD231" s="54"/>
      <c r="DE231" s="54"/>
      <c r="DF231" s="54"/>
      <c r="DG231" s="138"/>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38"/>
      <c r="CB232" s="138"/>
      <c r="CC232" s="138"/>
      <c r="CD232" s="138"/>
      <c r="CE232" s="138"/>
      <c r="CF232" s="138"/>
      <c r="CG232" s="138"/>
      <c r="CH232" s="196"/>
      <c r="CI232" s="196"/>
      <c r="CJ232" s="196"/>
      <c r="CK232" s="196"/>
      <c r="CL232" s="196"/>
      <c r="CM232" s="105"/>
      <c r="CN232" s="196"/>
      <c r="CO232" s="54"/>
      <c r="CP232" s="54"/>
      <c r="CQ232" s="54"/>
      <c r="CR232" s="54"/>
      <c r="CS232" s="138"/>
      <c r="CT232" s="54"/>
      <c r="CU232" s="54"/>
      <c r="CV232" s="47"/>
      <c r="CW232" s="47"/>
      <c r="CX232" s="47"/>
      <c r="CY232" s="47"/>
      <c r="CZ232" s="47"/>
      <c r="DA232" s="105"/>
      <c r="DB232" s="47"/>
      <c r="DC232" s="54"/>
      <c r="DD232" s="54"/>
      <c r="DE232" s="54"/>
      <c r="DF232" s="54"/>
      <c r="DG232" s="138"/>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38"/>
      <c r="CB233" s="138"/>
      <c r="CC233" s="138"/>
      <c r="CD233" s="138"/>
      <c r="CE233" s="138"/>
      <c r="CF233" s="138"/>
      <c r="CG233" s="138"/>
      <c r="CH233" s="196"/>
      <c r="CI233" s="196"/>
      <c r="CJ233" s="196"/>
      <c r="CK233" s="196"/>
      <c r="CL233" s="196"/>
      <c r="CM233" s="105"/>
      <c r="CN233" s="196"/>
      <c r="CO233" s="54"/>
      <c r="CP233" s="54"/>
      <c r="CQ233" s="54"/>
      <c r="CR233" s="54"/>
      <c r="CS233" s="138"/>
      <c r="CT233" s="54"/>
      <c r="CU233" s="54"/>
      <c r="CV233" s="47"/>
      <c r="CW233" s="47"/>
      <c r="CX233" s="47"/>
      <c r="CY233" s="47"/>
      <c r="CZ233" s="47"/>
      <c r="DA233" s="105"/>
      <c r="DB233" s="47"/>
      <c r="DC233" s="54"/>
      <c r="DD233" s="54"/>
      <c r="DE233" s="54"/>
      <c r="DF233" s="54"/>
      <c r="DG233" s="138"/>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38"/>
      <c r="CB234" s="138"/>
      <c r="CC234" s="138"/>
      <c r="CD234" s="138"/>
      <c r="CE234" s="138"/>
      <c r="CF234" s="138"/>
      <c r="CG234" s="138"/>
      <c r="CH234" s="196"/>
      <c r="CI234" s="196"/>
      <c r="CJ234" s="196"/>
      <c r="CK234" s="196"/>
      <c r="CL234" s="196"/>
      <c r="CM234" s="105"/>
      <c r="CN234" s="196"/>
      <c r="CO234" s="54"/>
      <c r="CP234" s="54"/>
      <c r="CQ234" s="54"/>
      <c r="CR234" s="54"/>
      <c r="CS234" s="138"/>
      <c r="CT234" s="54"/>
      <c r="CU234" s="54"/>
      <c r="CV234" s="47"/>
      <c r="CW234" s="47"/>
      <c r="CX234" s="47"/>
      <c r="CY234" s="47"/>
      <c r="CZ234" s="47"/>
      <c r="DA234" s="105"/>
      <c r="DB234" s="47"/>
      <c r="DC234" s="54"/>
      <c r="DD234" s="54"/>
      <c r="DE234" s="54"/>
      <c r="DF234" s="54"/>
      <c r="DG234" s="138"/>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38"/>
      <c r="CB235" s="138"/>
      <c r="CC235" s="138"/>
      <c r="CD235" s="138"/>
      <c r="CE235" s="138"/>
      <c r="CF235" s="138"/>
      <c r="CG235" s="138"/>
      <c r="CH235" s="196"/>
      <c r="CI235" s="196"/>
      <c r="CJ235" s="196"/>
      <c r="CK235" s="196"/>
      <c r="CL235" s="196"/>
      <c r="CM235" s="105"/>
      <c r="CN235" s="196"/>
      <c r="CO235" s="54"/>
      <c r="CP235" s="54"/>
      <c r="CQ235" s="54"/>
      <c r="CR235" s="54"/>
      <c r="CS235" s="138"/>
      <c r="CT235" s="54"/>
      <c r="CU235" s="54"/>
      <c r="CV235" s="47"/>
      <c r="CW235" s="47"/>
      <c r="CX235" s="47"/>
      <c r="CY235" s="47"/>
      <c r="CZ235" s="47"/>
      <c r="DA235" s="105"/>
      <c r="DB235" s="47"/>
      <c r="DC235" s="54"/>
      <c r="DD235" s="54"/>
      <c r="DE235" s="54"/>
      <c r="DF235" s="54"/>
      <c r="DG235" s="138"/>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38"/>
      <c r="CB236" s="138"/>
      <c r="CC236" s="138"/>
      <c r="CD236" s="138"/>
      <c r="CE236" s="138"/>
      <c r="CF236" s="138"/>
      <c r="CG236" s="138"/>
      <c r="CH236" s="196"/>
      <c r="CI236" s="196"/>
      <c r="CJ236" s="196"/>
      <c r="CK236" s="196"/>
      <c r="CL236" s="196"/>
      <c r="CM236" s="105"/>
      <c r="CN236" s="196"/>
      <c r="CO236" s="54"/>
      <c r="CP236" s="54"/>
      <c r="CQ236" s="54"/>
      <c r="CR236" s="54"/>
      <c r="CS236" s="138"/>
      <c r="CT236" s="54"/>
      <c r="CU236" s="54"/>
      <c r="CV236" s="47"/>
      <c r="CW236" s="47"/>
      <c r="CX236" s="47"/>
      <c r="CY236" s="47"/>
      <c r="CZ236" s="47"/>
      <c r="DA236" s="105"/>
      <c r="DB236" s="47"/>
      <c r="DC236" s="54"/>
      <c r="DD236" s="54"/>
      <c r="DE236" s="54"/>
      <c r="DF236" s="54"/>
      <c r="DG236" s="138"/>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38"/>
      <c r="CB237" s="138"/>
      <c r="CC237" s="138"/>
      <c r="CD237" s="138"/>
      <c r="CE237" s="138"/>
      <c r="CF237" s="138"/>
      <c r="CG237" s="138"/>
      <c r="CH237" s="196"/>
      <c r="CI237" s="196"/>
      <c r="CJ237" s="196"/>
      <c r="CK237" s="196"/>
      <c r="CL237" s="196"/>
      <c r="CM237" s="105"/>
      <c r="CN237" s="196"/>
      <c r="CO237" s="54"/>
      <c r="CP237" s="54"/>
      <c r="CQ237" s="54"/>
      <c r="CR237" s="54"/>
      <c r="CS237" s="138"/>
      <c r="CT237" s="54"/>
      <c r="CU237" s="54"/>
      <c r="CV237" s="47"/>
      <c r="CW237" s="47"/>
      <c r="CX237" s="47"/>
      <c r="CY237" s="47"/>
      <c r="CZ237" s="47"/>
      <c r="DA237" s="105"/>
      <c r="DB237" s="47"/>
      <c r="DC237" s="54"/>
      <c r="DD237" s="54"/>
      <c r="DE237" s="54"/>
      <c r="DF237" s="54"/>
      <c r="DG237" s="138"/>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38"/>
      <c r="CB238" s="138"/>
      <c r="CC238" s="138"/>
      <c r="CD238" s="138"/>
      <c r="CE238" s="138"/>
      <c r="CF238" s="138"/>
      <c r="CG238" s="138"/>
      <c r="CH238" s="196"/>
      <c r="CI238" s="196"/>
      <c r="CJ238" s="196"/>
      <c r="CK238" s="196"/>
      <c r="CL238" s="196"/>
      <c r="CM238" s="105"/>
      <c r="CN238" s="196"/>
      <c r="CO238" s="54"/>
      <c r="CP238" s="54"/>
      <c r="CQ238" s="54"/>
      <c r="CR238" s="54"/>
      <c r="CS238" s="138"/>
      <c r="CT238" s="54"/>
      <c r="CU238" s="54"/>
      <c r="CV238" s="47"/>
      <c r="CW238" s="47"/>
      <c r="CX238" s="47"/>
      <c r="CY238" s="47"/>
      <c r="CZ238" s="47"/>
      <c r="DA238" s="105"/>
      <c r="DB238" s="47"/>
      <c r="DC238" s="54"/>
      <c r="DD238" s="54"/>
      <c r="DE238" s="54"/>
      <c r="DF238" s="54"/>
      <c r="DG238" s="138"/>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38"/>
      <c r="CB239" s="138"/>
      <c r="CC239" s="138"/>
      <c r="CD239" s="138"/>
      <c r="CE239" s="138"/>
      <c r="CF239" s="138"/>
      <c r="CG239" s="138"/>
      <c r="CH239" s="196"/>
      <c r="CI239" s="196"/>
      <c r="CJ239" s="196"/>
      <c r="CK239" s="196"/>
      <c r="CL239" s="196"/>
      <c r="CM239" s="105"/>
      <c r="CN239" s="196"/>
      <c r="CO239" s="54"/>
      <c r="CP239" s="54"/>
      <c r="CQ239" s="54"/>
      <c r="CR239" s="54"/>
      <c r="CS239" s="138"/>
      <c r="CT239" s="54"/>
      <c r="CU239" s="54"/>
      <c r="CV239" s="47"/>
      <c r="CW239" s="47"/>
      <c r="CX239" s="47"/>
      <c r="CY239" s="47"/>
      <c r="CZ239" s="47"/>
      <c r="DA239" s="105"/>
      <c r="DB239" s="47"/>
      <c r="DC239" s="54"/>
      <c r="DD239" s="54"/>
      <c r="DE239" s="54"/>
      <c r="DF239" s="54"/>
      <c r="DG239" s="138"/>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38"/>
      <c r="CB240" s="138"/>
      <c r="CC240" s="138"/>
      <c r="CD240" s="138"/>
      <c r="CE240" s="138"/>
      <c r="CF240" s="138"/>
      <c r="CG240" s="138"/>
      <c r="CH240" s="196"/>
      <c r="CI240" s="196"/>
      <c r="CJ240" s="196"/>
      <c r="CK240" s="196"/>
      <c r="CL240" s="196"/>
      <c r="CM240" s="105"/>
      <c r="CN240" s="196"/>
      <c r="CO240" s="54"/>
      <c r="CP240" s="54"/>
      <c r="CQ240" s="54"/>
      <c r="CR240" s="54"/>
      <c r="CS240" s="138"/>
      <c r="CT240" s="54"/>
      <c r="CU240" s="54"/>
      <c r="CV240" s="47"/>
      <c r="CW240" s="47"/>
      <c r="CX240" s="47"/>
      <c r="CY240" s="47"/>
      <c r="CZ240" s="47"/>
      <c r="DA240" s="105"/>
      <c r="DB240" s="47"/>
      <c r="DC240" s="54"/>
      <c r="DD240" s="54"/>
      <c r="DE240" s="54"/>
      <c r="DF240" s="54"/>
      <c r="DG240" s="138"/>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38"/>
      <c r="CB241" s="138"/>
      <c r="CC241" s="138"/>
      <c r="CD241" s="138"/>
      <c r="CE241" s="138"/>
      <c r="CF241" s="138"/>
      <c r="CG241" s="138"/>
      <c r="CH241" s="196"/>
      <c r="CI241" s="196"/>
      <c r="CJ241" s="196"/>
      <c r="CK241" s="196"/>
      <c r="CL241" s="196"/>
      <c r="CM241" s="105"/>
      <c r="CN241" s="196"/>
      <c r="CO241" s="54"/>
      <c r="CP241" s="54"/>
      <c r="CQ241" s="54"/>
      <c r="CR241" s="54"/>
      <c r="CS241" s="138"/>
      <c r="CT241" s="54"/>
      <c r="CU241" s="54"/>
      <c r="CV241" s="47"/>
      <c r="CW241" s="47"/>
      <c r="CX241" s="47"/>
      <c r="CY241" s="47"/>
      <c r="CZ241" s="47"/>
      <c r="DA241" s="105"/>
      <c r="DB241" s="47"/>
      <c r="DC241" s="54"/>
      <c r="DD241" s="54"/>
      <c r="DE241" s="54"/>
      <c r="DF241" s="54"/>
      <c r="DG241" s="138"/>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38"/>
      <c r="CB242" s="138"/>
      <c r="CC242" s="138"/>
      <c r="CD242" s="138"/>
      <c r="CE242" s="138"/>
      <c r="CF242" s="138"/>
      <c r="CG242" s="138"/>
      <c r="CH242" s="196"/>
      <c r="CI242" s="196"/>
      <c r="CJ242" s="196"/>
      <c r="CK242" s="196"/>
      <c r="CL242" s="196"/>
      <c r="CM242" s="105"/>
      <c r="CN242" s="196"/>
      <c r="CO242" s="54"/>
      <c r="CP242" s="54"/>
      <c r="CQ242" s="54"/>
      <c r="CR242" s="54"/>
      <c r="CS242" s="138"/>
      <c r="CT242" s="54"/>
      <c r="CU242" s="54"/>
      <c r="CV242" s="47"/>
      <c r="CW242" s="47"/>
      <c r="CX242" s="47"/>
      <c r="CY242" s="47"/>
      <c r="CZ242" s="47"/>
      <c r="DA242" s="105"/>
      <c r="DB242" s="47"/>
      <c r="DC242" s="54"/>
      <c r="DD242" s="54"/>
      <c r="DE242" s="54"/>
      <c r="DF242" s="54"/>
      <c r="DG242" s="138"/>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38"/>
      <c r="CB243" s="138"/>
      <c r="CC243" s="138"/>
      <c r="CD243" s="138"/>
      <c r="CE243" s="138"/>
      <c r="CF243" s="138"/>
      <c r="CG243" s="138"/>
      <c r="CH243" s="196"/>
      <c r="CI243" s="196"/>
      <c r="CJ243" s="196"/>
      <c r="CK243" s="196"/>
      <c r="CL243" s="196"/>
      <c r="CM243" s="105"/>
      <c r="CN243" s="196"/>
      <c r="CO243" s="54"/>
      <c r="CP243" s="54"/>
      <c r="CQ243" s="54"/>
      <c r="CR243" s="54"/>
      <c r="CS243" s="138"/>
      <c r="CT243" s="54"/>
      <c r="CU243" s="54"/>
      <c r="CV243" s="47"/>
      <c r="CW243" s="47"/>
      <c r="CX243" s="47"/>
      <c r="CY243" s="47"/>
      <c r="CZ243" s="47"/>
      <c r="DA243" s="105"/>
      <c r="DB243" s="47"/>
      <c r="DC243" s="54"/>
      <c r="DD243" s="54"/>
      <c r="DE243" s="54"/>
      <c r="DF243" s="54"/>
      <c r="DG243" s="138"/>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38"/>
      <c r="CB244" s="138"/>
      <c r="CC244" s="138"/>
      <c r="CD244" s="138"/>
      <c r="CE244" s="138"/>
      <c r="CF244" s="138"/>
      <c r="CG244" s="138"/>
      <c r="CH244" s="196"/>
      <c r="CI244" s="196"/>
      <c r="CJ244" s="196"/>
      <c r="CK244" s="196"/>
      <c r="CL244" s="196"/>
      <c r="CM244" s="105"/>
      <c r="CN244" s="196"/>
      <c r="CO244" s="54"/>
      <c r="CP244" s="54"/>
      <c r="CQ244" s="54"/>
      <c r="CR244" s="54"/>
      <c r="CS244" s="138"/>
      <c r="CT244" s="54"/>
      <c r="CU244" s="54"/>
      <c r="CV244" s="47"/>
      <c r="CW244" s="47"/>
      <c r="CX244" s="47"/>
      <c r="CY244" s="47"/>
      <c r="CZ244" s="47"/>
      <c r="DA244" s="105"/>
      <c r="DB244" s="47"/>
      <c r="DC244" s="54"/>
      <c r="DD244" s="54"/>
      <c r="DE244" s="54"/>
      <c r="DF244" s="54"/>
      <c r="DG244" s="138"/>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38"/>
      <c r="CB245" s="138"/>
      <c r="CC245" s="138"/>
      <c r="CD245" s="138"/>
      <c r="CE245" s="138"/>
      <c r="CF245" s="138"/>
      <c r="CG245" s="138"/>
      <c r="CH245" s="196"/>
      <c r="CI245" s="196"/>
      <c r="CJ245" s="196"/>
      <c r="CK245" s="196"/>
      <c r="CL245" s="196"/>
      <c r="CM245" s="105"/>
      <c r="CN245" s="196"/>
      <c r="CO245" s="54"/>
      <c r="CP245" s="54"/>
      <c r="CQ245" s="54"/>
      <c r="CR245" s="54"/>
      <c r="CS245" s="138"/>
      <c r="CT245" s="54"/>
      <c r="CU245" s="54"/>
      <c r="CV245" s="47"/>
      <c r="CW245" s="47"/>
      <c r="CX245" s="47"/>
      <c r="CY245" s="47"/>
      <c r="CZ245" s="47"/>
      <c r="DA245" s="105"/>
      <c r="DB245" s="47"/>
      <c r="DC245" s="54"/>
      <c r="DD245" s="54"/>
      <c r="DE245" s="54"/>
      <c r="DF245" s="54"/>
      <c r="DG245" s="138"/>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38"/>
      <c r="CB246" s="138"/>
      <c r="CC246" s="138"/>
      <c r="CD246" s="138"/>
      <c r="CE246" s="138"/>
      <c r="CF246" s="138"/>
      <c r="CG246" s="138"/>
      <c r="CH246" s="196"/>
      <c r="CI246" s="196"/>
      <c r="CJ246" s="196"/>
      <c r="CK246" s="196"/>
      <c r="CL246" s="196"/>
      <c r="CM246" s="105"/>
      <c r="CN246" s="196"/>
      <c r="CO246" s="54"/>
      <c r="CP246" s="54"/>
      <c r="CQ246" s="54"/>
      <c r="CR246" s="54"/>
      <c r="CS246" s="138"/>
      <c r="CT246" s="54"/>
      <c r="CU246" s="54"/>
      <c r="CV246" s="47"/>
      <c r="CW246" s="47"/>
      <c r="CX246" s="47"/>
      <c r="CY246" s="47"/>
      <c r="CZ246" s="47"/>
      <c r="DA246" s="105"/>
      <c r="DB246" s="47"/>
      <c r="DC246" s="54"/>
      <c r="DD246" s="54"/>
      <c r="DE246" s="54"/>
      <c r="DF246" s="54"/>
      <c r="DG246" s="138"/>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38"/>
      <c r="CB247" s="138"/>
      <c r="CC247" s="138"/>
      <c r="CD247" s="138"/>
      <c r="CE247" s="138"/>
      <c r="CF247" s="138"/>
      <c r="CG247" s="138"/>
      <c r="CH247" s="196"/>
      <c r="CI247" s="196"/>
      <c r="CJ247" s="196"/>
      <c r="CK247" s="196"/>
      <c r="CL247" s="196"/>
      <c r="CM247" s="105"/>
      <c r="CN247" s="196"/>
      <c r="CO247" s="54"/>
      <c r="CP247" s="54"/>
      <c r="CQ247" s="54"/>
      <c r="CR247" s="54"/>
      <c r="CS247" s="138"/>
      <c r="CT247" s="54"/>
      <c r="CU247" s="54"/>
      <c r="CV247" s="47"/>
      <c r="CW247" s="47"/>
      <c r="CX247" s="47"/>
      <c r="CY247" s="47"/>
      <c r="CZ247" s="47"/>
      <c r="DA247" s="105"/>
      <c r="DB247" s="47"/>
      <c r="DC247" s="54"/>
      <c r="DD247" s="54"/>
      <c r="DE247" s="54"/>
      <c r="DF247" s="54"/>
      <c r="DG247" s="138"/>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38"/>
      <c r="CB248" s="138"/>
      <c r="CC248" s="138"/>
      <c r="CD248" s="138"/>
      <c r="CE248" s="138"/>
      <c r="CF248" s="138"/>
      <c r="CG248" s="138"/>
      <c r="CH248" s="196"/>
      <c r="CI248" s="196"/>
      <c r="CJ248" s="196"/>
      <c r="CK248" s="196"/>
      <c r="CL248" s="196"/>
      <c r="CM248" s="105"/>
      <c r="CN248" s="196"/>
      <c r="CO248" s="54"/>
      <c r="CP248" s="54"/>
      <c r="CQ248" s="54"/>
      <c r="CR248" s="54"/>
      <c r="CS248" s="138"/>
      <c r="CT248" s="54"/>
      <c r="CU248" s="54"/>
      <c r="CV248" s="47"/>
      <c r="CW248" s="47"/>
      <c r="CX248" s="47"/>
      <c r="CY248" s="47"/>
      <c r="CZ248" s="47"/>
      <c r="DA248" s="105"/>
      <c r="DB248" s="47"/>
      <c r="DC248" s="54"/>
      <c r="DD248" s="54"/>
      <c r="DE248" s="54"/>
      <c r="DF248" s="54"/>
      <c r="DG248" s="138"/>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38"/>
      <c r="CB249" s="138"/>
      <c r="CC249" s="138"/>
      <c r="CD249" s="138"/>
      <c r="CE249" s="138"/>
      <c r="CF249" s="138"/>
      <c r="CG249" s="138"/>
      <c r="CH249" s="196"/>
      <c r="CI249" s="196"/>
      <c r="CJ249" s="196"/>
      <c r="CK249" s="196"/>
      <c r="CL249" s="196"/>
      <c r="CM249" s="105"/>
      <c r="CN249" s="196"/>
      <c r="CO249" s="54"/>
      <c r="CP249" s="54"/>
      <c r="CQ249" s="54"/>
      <c r="CR249" s="54"/>
      <c r="CS249" s="138"/>
      <c r="CT249" s="54"/>
      <c r="CU249" s="54"/>
      <c r="CV249" s="47"/>
      <c r="CW249" s="47"/>
      <c r="CX249" s="47"/>
      <c r="CY249" s="47"/>
      <c r="CZ249" s="47"/>
      <c r="DA249" s="105"/>
      <c r="DB249" s="47"/>
      <c r="DC249" s="54"/>
      <c r="DD249" s="54"/>
      <c r="DE249" s="54"/>
      <c r="DF249" s="54"/>
      <c r="DG249" s="138"/>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38"/>
      <c r="CB250" s="138"/>
      <c r="CC250" s="138"/>
      <c r="CD250" s="138"/>
      <c r="CE250" s="138"/>
      <c r="CF250" s="138"/>
      <c r="CG250" s="138"/>
      <c r="CH250" s="196"/>
      <c r="CI250" s="196"/>
      <c r="CJ250" s="196"/>
      <c r="CK250" s="196"/>
      <c r="CL250" s="196"/>
      <c r="CM250" s="105"/>
      <c r="CN250" s="196"/>
      <c r="CO250" s="54"/>
      <c r="CP250" s="54"/>
      <c r="CQ250" s="54"/>
      <c r="CR250" s="54"/>
      <c r="CS250" s="138"/>
      <c r="CT250" s="54"/>
      <c r="CU250" s="54"/>
      <c r="CV250" s="47"/>
      <c r="CW250" s="47"/>
      <c r="CX250" s="47"/>
      <c r="CY250" s="47"/>
      <c r="CZ250" s="47"/>
      <c r="DA250" s="105"/>
      <c r="DB250" s="47"/>
      <c r="DC250" s="54"/>
      <c r="DD250" s="54"/>
      <c r="DE250" s="54"/>
      <c r="DF250" s="54"/>
      <c r="DG250" s="138"/>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38"/>
      <c r="CB251" s="138"/>
      <c r="CC251" s="138"/>
      <c r="CD251" s="138"/>
      <c r="CE251" s="138"/>
      <c r="CF251" s="138"/>
      <c r="CG251" s="138"/>
      <c r="CH251" s="196"/>
      <c r="CI251" s="196"/>
      <c r="CJ251" s="196"/>
      <c r="CK251" s="196"/>
      <c r="CL251" s="196"/>
      <c r="CM251" s="105"/>
      <c r="CN251" s="196"/>
      <c r="CO251" s="54"/>
      <c r="CP251" s="54"/>
      <c r="CQ251" s="54"/>
      <c r="CR251" s="54"/>
      <c r="CS251" s="138"/>
      <c r="CT251" s="54"/>
      <c r="CU251" s="54"/>
      <c r="CV251" s="47"/>
      <c r="CW251" s="47"/>
      <c r="CX251" s="47"/>
      <c r="CY251" s="47"/>
      <c r="CZ251" s="47"/>
      <c r="DA251" s="105"/>
      <c r="DB251" s="47"/>
      <c r="DC251" s="54"/>
      <c r="DD251" s="54"/>
      <c r="DE251" s="54"/>
      <c r="DF251" s="54"/>
      <c r="DG251" s="138"/>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38"/>
      <c r="CB252" s="138"/>
      <c r="CC252" s="138"/>
      <c r="CD252" s="138"/>
      <c r="CE252" s="138"/>
      <c r="CF252" s="138"/>
      <c r="CG252" s="138"/>
      <c r="CH252" s="196"/>
      <c r="CI252" s="196"/>
      <c r="CJ252" s="196"/>
      <c r="CK252" s="196"/>
      <c r="CL252" s="196"/>
      <c r="CM252" s="105"/>
      <c r="CN252" s="196"/>
      <c r="CO252" s="54"/>
      <c r="CP252" s="54"/>
      <c r="CQ252" s="54"/>
      <c r="CR252" s="54"/>
      <c r="CS252" s="138"/>
      <c r="CT252" s="54"/>
      <c r="CU252" s="54"/>
      <c r="CV252" s="47"/>
      <c r="CW252" s="47"/>
      <c r="CX252" s="47"/>
      <c r="CY252" s="47"/>
      <c r="CZ252" s="47"/>
      <c r="DA252" s="105"/>
      <c r="DB252" s="47"/>
      <c r="DC252" s="54"/>
      <c r="DD252" s="54"/>
      <c r="DE252" s="54"/>
      <c r="DF252" s="54"/>
      <c r="DG252" s="138"/>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38"/>
      <c r="CB253" s="138"/>
      <c r="CC253" s="138"/>
      <c r="CD253" s="138"/>
      <c r="CE253" s="138"/>
      <c r="CF253" s="138"/>
      <c r="CG253" s="138"/>
      <c r="CH253" s="196"/>
      <c r="CI253" s="196"/>
      <c r="CJ253" s="196"/>
      <c r="CK253" s="196"/>
      <c r="CL253" s="196"/>
      <c r="CM253" s="105"/>
      <c r="CN253" s="196"/>
      <c r="CO253" s="54"/>
      <c r="CP253" s="54"/>
      <c r="CQ253" s="54"/>
      <c r="CR253" s="54"/>
      <c r="CS253" s="138"/>
      <c r="CT253" s="54"/>
      <c r="CU253" s="54"/>
      <c r="CV253" s="47"/>
      <c r="CW253" s="47"/>
      <c r="CX253" s="47"/>
      <c r="CY253" s="47"/>
      <c r="CZ253" s="47"/>
      <c r="DA253" s="105"/>
      <c r="DB253" s="47"/>
      <c r="DC253" s="54"/>
      <c r="DD253" s="54"/>
      <c r="DE253" s="54"/>
      <c r="DF253" s="54"/>
      <c r="DG253" s="138"/>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38"/>
      <c r="CB254" s="138"/>
      <c r="CC254" s="138"/>
      <c r="CD254" s="138"/>
      <c r="CE254" s="138"/>
      <c r="CF254" s="138"/>
      <c r="CG254" s="138"/>
      <c r="CH254" s="196"/>
      <c r="CI254" s="196"/>
      <c r="CJ254" s="196"/>
      <c r="CK254" s="196"/>
      <c r="CL254" s="196"/>
      <c r="CM254" s="105"/>
      <c r="CN254" s="196"/>
      <c r="CO254" s="54"/>
      <c r="CP254" s="54"/>
      <c r="CQ254" s="54"/>
      <c r="CR254" s="54"/>
      <c r="CS254" s="138"/>
      <c r="CT254" s="54"/>
      <c r="CU254" s="54"/>
      <c r="CV254" s="47"/>
      <c r="CW254" s="47"/>
      <c r="CX254" s="47"/>
      <c r="CY254" s="47"/>
      <c r="CZ254" s="47"/>
      <c r="DA254" s="105"/>
      <c r="DB254" s="47"/>
      <c r="DC254" s="54"/>
      <c r="DD254" s="54"/>
      <c r="DE254" s="54"/>
      <c r="DF254" s="54"/>
      <c r="DG254" s="138"/>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38"/>
      <c r="CB255" s="138"/>
      <c r="CC255" s="138"/>
      <c r="CD255" s="138"/>
      <c r="CE255" s="138"/>
      <c r="CF255" s="138"/>
      <c r="CG255" s="138"/>
      <c r="CH255" s="196"/>
      <c r="CI255" s="196"/>
      <c r="CJ255" s="196"/>
      <c r="CK255" s="196"/>
      <c r="CL255" s="196"/>
      <c r="CM255" s="105"/>
      <c r="CN255" s="196"/>
      <c r="CO255" s="54"/>
      <c r="CP255" s="54"/>
      <c r="CQ255" s="54"/>
      <c r="CR255" s="54"/>
      <c r="CS255" s="138"/>
      <c r="CT255" s="54"/>
      <c r="CU255" s="54"/>
      <c r="CV255" s="47"/>
      <c r="CW255" s="47"/>
      <c r="CX255" s="47"/>
      <c r="CY255" s="47"/>
      <c r="CZ255" s="47"/>
      <c r="DA255" s="105"/>
      <c r="DB255" s="47"/>
      <c r="DC255" s="54"/>
      <c r="DD255" s="54"/>
      <c r="DE255" s="54"/>
      <c r="DF255" s="54"/>
      <c r="DG255" s="138"/>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38"/>
      <c r="CB256" s="138"/>
      <c r="CC256" s="138"/>
      <c r="CD256" s="138"/>
      <c r="CE256" s="138"/>
      <c r="CF256" s="138"/>
      <c r="CG256" s="138"/>
      <c r="CH256" s="196"/>
      <c r="CI256" s="196"/>
      <c r="CJ256" s="196"/>
      <c r="CK256" s="196"/>
      <c r="CL256" s="196"/>
      <c r="CM256" s="105"/>
      <c r="CN256" s="196"/>
      <c r="CO256" s="54"/>
      <c r="CP256" s="54"/>
      <c r="CQ256" s="54"/>
      <c r="CR256" s="54"/>
      <c r="CS256" s="138"/>
      <c r="CT256" s="54"/>
      <c r="CU256" s="54"/>
      <c r="CV256" s="47"/>
      <c r="CW256" s="47"/>
      <c r="CX256" s="47"/>
      <c r="CY256" s="47"/>
      <c r="CZ256" s="47"/>
      <c r="DA256" s="105"/>
      <c r="DB256" s="47"/>
      <c r="DC256" s="54"/>
      <c r="DD256" s="54"/>
      <c r="DE256" s="54"/>
      <c r="DF256" s="54"/>
      <c r="DG256" s="138"/>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38"/>
      <c r="CB257" s="138"/>
      <c r="CC257" s="138"/>
      <c r="CD257" s="138"/>
      <c r="CE257" s="138"/>
      <c r="CF257" s="138"/>
      <c r="CG257" s="138"/>
      <c r="CH257" s="196"/>
      <c r="CI257" s="196"/>
      <c r="CJ257" s="196"/>
      <c r="CK257" s="196"/>
      <c r="CL257" s="196"/>
      <c r="CM257" s="105"/>
      <c r="CN257" s="196"/>
      <c r="CO257" s="54"/>
      <c r="CP257" s="54"/>
      <c r="CQ257" s="54"/>
      <c r="CR257" s="54"/>
      <c r="CS257" s="138"/>
      <c r="CT257" s="54"/>
      <c r="CU257" s="54"/>
      <c r="CV257" s="47"/>
      <c r="CW257" s="47"/>
      <c r="CX257" s="47"/>
      <c r="CY257" s="47"/>
      <c r="CZ257" s="47"/>
      <c r="DA257" s="105"/>
      <c r="DB257" s="47"/>
      <c r="DC257" s="54"/>
      <c r="DD257" s="54"/>
      <c r="DE257" s="54"/>
      <c r="DF257" s="54"/>
      <c r="DG257" s="138"/>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38"/>
      <c r="CB258" s="138"/>
      <c r="CC258" s="138"/>
      <c r="CD258" s="138"/>
      <c r="CE258" s="138"/>
      <c r="CF258" s="138"/>
      <c r="CG258" s="138"/>
      <c r="CH258" s="196"/>
      <c r="CI258" s="196"/>
      <c r="CJ258" s="196"/>
      <c r="CK258" s="196"/>
      <c r="CL258" s="196"/>
      <c r="CM258" s="105"/>
      <c r="CN258" s="196"/>
      <c r="CO258" s="54"/>
      <c r="CP258" s="54"/>
      <c r="CQ258" s="54"/>
      <c r="CR258" s="54"/>
      <c r="CS258" s="138"/>
      <c r="CT258" s="54"/>
      <c r="CU258" s="54"/>
      <c r="CV258" s="47"/>
      <c r="CW258" s="47"/>
      <c r="CX258" s="47"/>
      <c r="CY258" s="47"/>
      <c r="CZ258" s="47"/>
      <c r="DA258" s="105"/>
      <c r="DB258" s="47"/>
      <c r="DC258" s="54"/>
      <c r="DD258" s="54"/>
      <c r="DE258" s="54"/>
      <c r="DF258" s="54"/>
      <c r="DG258" s="138"/>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38"/>
      <c r="CB259" s="138"/>
      <c r="CC259" s="138"/>
      <c r="CD259" s="138"/>
      <c r="CE259" s="138"/>
      <c r="CF259" s="138"/>
      <c r="CG259" s="138"/>
      <c r="CH259" s="196"/>
      <c r="CI259" s="196"/>
      <c r="CJ259" s="196"/>
      <c r="CK259" s="196"/>
      <c r="CL259" s="196"/>
      <c r="CM259" s="105"/>
      <c r="CN259" s="196"/>
      <c r="CO259" s="54"/>
      <c r="CP259" s="54"/>
      <c r="CQ259" s="54"/>
      <c r="CR259" s="54"/>
      <c r="CS259" s="138"/>
      <c r="CT259" s="54"/>
      <c r="CU259" s="54"/>
      <c r="CV259" s="47"/>
      <c r="CW259" s="47"/>
      <c r="CX259" s="47"/>
      <c r="CY259" s="47"/>
      <c r="CZ259" s="47"/>
      <c r="DA259" s="105"/>
      <c r="DB259" s="47"/>
      <c r="DC259" s="54"/>
      <c r="DD259" s="54"/>
      <c r="DE259" s="54"/>
      <c r="DF259" s="54"/>
      <c r="DG259" s="138"/>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38"/>
      <c r="CB260" s="138"/>
      <c r="CC260" s="138"/>
      <c r="CD260" s="138"/>
      <c r="CE260" s="138"/>
      <c r="CF260" s="138"/>
      <c r="CG260" s="138"/>
      <c r="CH260" s="196"/>
      <c r="CI260" s="196"/>
      <c r="CJ260" s="196"/>
      <c r="CK260" s="196"/>
      <c r="CL260" s="196"/>
      <c r="CM260" s="105"/>
      <c r="CN260" s="196"/>
      <c r="CO260" s="54"/>
      <c r="CP260" s="54"/>
      <c r="CQ260" s="54"/>
      <c r="CR260" s="54"/>
      <c r="CS260" s="138"/>
      <c r="CT260" s="54"/>
      <c r="CU260" s="54"/>
      <c r="CV260" s="47"/>
      <c r="CW260" s="47"/>
      <c r="CX260" s="47"/>
      <c r="CY260" s="47"/>
      <c r="CZ260" s="47"/>
      <c r="DA260" s="105"/>
      <c r="DB260" s="47"/>
      <c r="DC260" s="54"/>
      <c r="DD260" s="54"/>
      <c r="DE260" s="54"/>
      <c r="DF260" s="54"/>
      <c r="DG260" s="138"/>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38"/>
      <c r="CB261" s="138"/>
      <c r="CC261" s="138"/>
      <c r="CD261" s="138"/>
      <c r="CE261" s="138"/>
      <c r="CF261" s="138"/>
      <c r="CG261" s="138"/>
      <c r="CH261" s="196"/>
      <c r="CI261" s="196"/>
      <c r="CJ261" s="196"/>
      <c r="CK261" s="196"/>
      <c r="CL261" s="196"/>
      <c r="CM261" s="105"/>
      <c r="CN261" s="196"/>
      <c r="CO261" s="54"/>
      <c r="CP261" s="54"/>
      <c r="CQ261" s="54"/>
      <c r="CR261" s="54"/>
      <c r="CS261" s="138"/>
      <c r="CT261" s="54"/>
      <c r="CU261" s="54"/>
      <c r="CV261" s="47"/>
      <c r="CW261" s="47"/>
      <c r="CX261" s="47"/>
      <c r="CY261" s="47"/>
      <c r="CZ261" s="47"/>
      <c r="DA261" s="105"/>
      <c r="DB261" s="47"/>
      <c r="DC261" s="54"/>
      <c r="DD261" s="54"/>
      <c r="DE261" s="54"/>
      <c r="DF261" s="54"/>
      <c r="DG261" s="138"/>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38"/>
      <c r="CB262" s="138"/>
      <c r="CC262" s="138"/>
      <c r="CD262" s="138"/>
      <c r="CE262" s="138"/>
      <c r="CF262" s="138"/>
      <c r="CG262" s="138"/>
      <c r="CH262" s="196"/>
      <c r="CI262" s="196"/>
      <c r="CJ262" s="196"/>
      <c r="CK262" s="196"/>
      <c r="CL262" s="196"/>
      <c r="CM262" s="105"/>
      <c r="CN262" s="196"/>
      <c r="CO262" s="54"/>
      <c r="CP262" s="54"/>
      <c r="CQ262" s="54"/>
      <c r="CR262" s="54"/>
      <c r="CS262" s="138"/>
      <c r="CT262" s="54"/>
      <c r="CU262" s="54"/>
      <c r="CV262" s="47"/>
      <c r="CW262" s="47"/>
      <c r="CX262" s="47"/>
      <c r="CY262" s="47"/>
      <c r="CZ262" s="47"/>
      <c r="DA262" s="105"/>
      <c r="DB262" s="47"/>
      <c r="DC262" s="54"/>
      <c r="DD262" s="54"/>
      <c r="DE262" s="54"/>
      <c r="DF262" s="54"/>
      <c r="DG262" s="138"/>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38"/>
      <c r="CB263" s="138"/>
      <c r="CC263" s="138"/>
      <c r="CD263" s="138"/>
      <c r="CE263" s="138"/>
      <c r="CF263" s="138"/>
      <c r="CG263" s="138"/>
      <c r="CH263" s="196"/>
      <c r="CI263" s="196"/>
      <c r="CJ263" s="196"/>
      <c r="CK263" s="196"/>
      <c r="CL263" s="196"/>
      <c r="CM263" s="105"/>
      <c r="CN263" s="196"/>
      <c r="CO263" s="54"/>
      <c r="CP263" s="54"/>
      <c r="CQ263" s="54"/>
      <c r="CR263" s="54"/>
      <c r="CS263" s="138"/>
      <c r="CT263" s="54"/>
      <c r="CU263" s="54"/>
      <c r="CV263" s="47"/>
      <c r="CW263" s="47"/>
      <c r="CX263" s="47"/>
      <c r="CY263" s="47"/>
      <c r="CZ263" s="47"/>
      <c r="DA263" s="105"/>
      <c r="DB263" s="47"/>
      <c r="DC263" s="54"/>
      <c r="DD263" s="54"/>
      <c r="DE263" s="54"/>
      <c r="DF263" s="54"/>
      <c r="DG263" s="138"/>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38"/>
      <c r="CB264" s="138"/>
      <c r="CC264" s="138"/>
      <c r="CD264" s="138"/>
      <c r="CE264" s="138"/>
      <c r="CF264" s="138"/>
      <c r="CG264" s="138"/>
      <c r="CH264" s="196"/>
      <c r="CI264" s="196"/>
      <c r="CJ264" s="196"/>
      <c r="CK264" s="196"/>
      <c r="CL264" s="196"/>
      <c r="CM264" s="105"/>
      <c r="CN264" s="196"/>
      <c r="CO264" s="54"/>
      <c r="CP264" s="54"/>
      <c r="CQ264" s="54"/>
      <c r="CR264" s="54"/>
      <c r="CS264" s="138"/>
      <c r="CT264" s="54"/>
      <c r="CU264" s="54"/>
      <c r="CV264" s="47"/>
      <c r="CW264" s="47"/>
      <c r="CX264" s="47"/>
      <c r="CY264" s="47"/>
      <c r="CZ264" s="47"/>
      <c r="DA264" s="105"/>
      <c r="DB264" s="47"/>
      <c r="DC264" s="54"/>
      <c r="DD264" s="54"/>
      <c r="DE264" s="54"/>
      <c r="DF264" s="54"/>
      <c r="DG264" s="138"/>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38"/>
      <c r="CB265" s="138"/>
      <c r="CC265" s="138"/>
      <c r="CD265" s="138"/>
      <c r="CE265" s="138"/>
      <c r="CF265" s="138"/>
      <c r="CG265" s="138"/>
      <c r="CH265" s="196"/>
      <c r="CI265" s="196"/>
      <c r="CJ265" s="196"/>
      <c r="CK265" s="196"/>
      <c r="CL265" s="196"/>
      <c r="CM265" s="105"/>
      <c r="CN265" s="196"/>
      <c r="CO265" s="54"/>
      <c r="CP265" s="54"/>
      <c r="CQ265" s="54"/>
      <c r="CR265" s="54"/>
      <c r="CS265" s="138"/>
      <c r="CT265" s="54"/>
      <c r="CU265" s="54"/>
      <c r="CV265" s="47"/>
      <c r="CW265" s="47"/>
      <c r="CX265" s="47"/>
      <c r="CY265" s="47"/>
      <c r="CZ265" s="47"/>
      <c r="DA265" s="105"/>
      <c r="DB265" s="47"/>
      <c r="DC265" s="54"/>
      <c r="DD265" s="54"/>
      <c r="DE265" s="54"/>
      <c r="DF265" s="54"/>
      <c r="DG265" s="138"/>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38"/>
      <c r="CB266" s="138"/>
      <c r="CC266" s="138"/>
      <c r="CD266" s="138"/>
      <c r="CE266" s="138"/>
      <c r="CF266" s="138"/>
      <c r="CG266" s="138"/>
      <c r="CH266" s="196"/>
      <c r="CI266" s="196"/>
      <c r="CJ266" s="196"/>
      <c r="CK266" s="196"/>
      <c r="CL266" s="196"/>
      <c r="CM266" s="105"/>
      <c r="CN266" s="196"/>
      <c r="CO266" s="54"/>
      <c r="CP266" s="54"/>
      <c r="CQ266" s="54"/>
      <c r="CR266" s="54"/>
      <c r="CS266" s="138"/>
      <c r="CT266" s="54"/>
      <c r="CU266" s="54"/>
      <c r="CV266" s="47"/>
      <c r="CW266" s="47"/>
      <c r="CX266" s="47"/>
      <c r="CY266" s="47"/>
      <c r="CZ266" s="47"/>
      <c r="DA266" s="105"/>
      <c r="DB266" s="47"/>
      <c r="DC266" s="54"/>
      <c r="DD266" s="54"/>
      <c r="DE266" s="54"/>
      <c r="DF266" s="54"/>
      <c r="DG266" s="138"/>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38"/>
      <c r="CB267" s="138"/>
      <c r="CC267" s="138"/>
      <c r="CD267" s="138"/>
      <c r="CE267" s="138"/>
      <c r="CF267" s="138"/>
      <c r="CG267" s="138"/>
      <c r="CH267" s="196"/>
      <c r="CI267" s="196"/>
      <c r="CJ267" s="196"/>
      <c r="CK267" s="196"/>
      <c r="CL267" s="196"/>
      <c r="CM267" s="105"/>
      <c r="CN267" s="196"/>
      <c r="CO267" s="54"/>
      <c r="CP267" s="54"/>
      <c r="CQ267" s="54"/>
      <c r="CR267" s="54"/>
      <c r="CS267" s="138"/>
      <c r="CT267" s="54"/>
      <c r="CU267" s="54"/>
      <c r="CV267" s="47"/>
      <c r="CW267" s="47"/>
      <c r="CX267" s="47"/>
      <c r="CY267" s="47"/>
      <c r="CZ267" s="47"/>
      <c r="DA267" s="105"/>
      <c r="DB267" s="47"/>
      <c r="DC267" s="54"/>
      <c r="DD267" s="54"/>
      <c r="DE267" s="54"/>
      <c r="DF267" s="54"/>
      <c r="DG267" s="138"/>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38"/>
      <c r="CB268" s="138"/>
      <c r="CC268" s="138"/>
      <c r="CD268" s="138"/>
      <c r="CE268" s="138"/>
      <c r="CF268" s="138"/>
      <c r="CG268" s="138"/>
      <c r="CH268" s="196"/>
      <c r="CI268" s="196"/>
      <c r="CJ268" s="196"/>
      <c r="CK268" s="196"/>
      <c r="CL268" s="196"/>
      <c r="CM268" s="105"/>
      <c r="CN268" s="196"/>
      <c r="CO268" s="54"/>
      <c r="CP268" s="54"/>
      <c r="CQ268" s="54"/>
      <c r="CR268" s="54"/>
      <c r="CS268" s="138"/>
      <c r="CT268" s="54"/>
      <c r="CU268" s="54"/>
      <c r="CV268" s="47"/>
      <c r="CW268" s="47"/>
      <c r="CX268" s="47"/>
      <c r="CY268" s="47"/>
      <c r="CZ268" s="47"/>
      <c r="DA268" s="105"/>
      <c r="DB268" s="47"/>
      <c r="DC268" s="54"/>
      <c r="DD268" s="54"/>
      <c r="DE268" s="54"/>
      <c r="DF268" s="54"/>
      <c r="DG268" s="138"/>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38"/>
      <c r="CB269" s="138"/>
      <c r="CC269" s="138"/>
      <c r="CD269" s="138"/>
      <c r="CE269" s="138"/>
      <c r="CF269" s="138"/>
      <c r="CG269" s="138"/>
      <c r="CH269" s="196"/>
      <c r="CI269" s="196"/>
      <c r="CJ269" s="196"/>
      <c r="CK269" s="196"/>
      <c r="CL269" s="196"/>
      <c r="CM269" s="105"/>
      <c r="CN269" s="196"/>
      <c r="CO269" s="54"/>
      <c r="CP269" s="54"/>
      <c r="CQ269" s="54"/>
      <c r="CR269" s="54"/>
      <c r="CS269" s="138"/>
      <c r="CT269" s="54"/>
      <c r="CU269" s="54"/>
      <c r="CV269" s="47"/>
      <c r="CW269" s="47"/>
      <c r="CX269" s="47"/>
      <c r="CY269" s="47"/>
      <c r="CZ269" s="47"/>
      <c r="DA269" s="105"/>
      <c r="DB269" s="47"/>
      <c r="DC269" s="54"/>
      <c r="DD269" s="54"/>
      <c r="DE269" s="54"/>
      <c r="DF269" s="54"/>
      <c r="DG269" s="138"/>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38"/>
      <c r="CB270" s="138"/>
      <c r="CC270" s="138"/>
      <c r="CD270" s="138"/>
      <c r="CE270" s="138"/>
      <c r="CF270" s="138"/>
      <c r="CG270" s="138"/>
      <c r="CH270" s="196"/>
      <c r="CI270" s="196"/>
      <c r="CJ270" s="196"/>
      <c r="CK270" s="196"/>
      <c r="CL270" s="196"/>
      <c r="CM270" s="105"/>
      <c r="CN270" s="196"/>
      <c r="CO270" s="54"/>
      <c r="CP270" s="54"/>
      <c r="CQ270" s="54"/>
      <c r="CR270" s="54"/>
      <c r="CS270" s="138"/>
      <c r="CT270" s="54"/>
      <c r="CU270" s="54"/>
      <c r="CV270" s="47"/>
      <c r="CW270" s="47"/>
      <c r="CX270" s="47"/>
      <c r="CY270" s="47"/>
      <c r="CZ270" s="47"/>
      <c r="DA270" s="105"/>
      <c r="DB270" s="47"/>
      <c r="DC270" s="54"/>
      <c r="DD270" s="54"/>
      <c r="DE270" s="54"/>
      <c r="DF270" s="54"/>
      <c r="DG270" s="138"/>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38"/>
      <c r="CB271" s="138"/>
      <c r="CC271" s="138"/>
      <c r="CD271" s="138"/>
      <c r="CE271" s="138"/>
      <c r="CF271" s="138"/>
      <c r="CG271" s="138"/>
      <c r="CH271" s="196"/>
      <c r="CI271" s="196"/>
      <c r="CJ271" s="196"/>
      <c r="CK271" s="196"/>
      <c r="CL271" s="196"/>
      <c r="CM271" s="105"/>
      <c r="CN271" s="196"/>
      <c r="CO271" s="54"/>
      <c r="CP271" s="54"/>
      <c r="CQ271" s="54"/>
      <c r="CR271" s="54"/>
      <c r="CS271" s="138"/>
      <c r="CT271" s="54"/>
      <c r="CU271" s="54"/>
      <c r="CV271" s="47"/>
      <c r="CW271" s="47"/>
      <c r="CX271" s="47"/>
      <c r="CY271" s="47"/>
      <c r="CZ271" s="47"/>
      <c r="DA271" s="105"/>
      <c r="DB271" s="47"/>
      <c r="DC271" s="54"/>
      <c r="DD271" s="54"/>
      <c r="DE271" s="54"/>
      <c r="DF271" s="54"/>
      <c r="DG271" s="138"/>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38"/>
      <c r="CB272" s="138"/>
      <c r="CC272" s="138"/>
      <c r="CD272" s="138"/>
      <c r="CE272" s="138"/>
      <c r="CF272" s="138"/>
      <c r="CG272" s="138"/>
      <c r="CH272" s="196"/>
      <c r="CI272" s="196"/>
      <c r="CJ272" s="196"/>
      <c r="CK272" s="196"/>
      <c r="CL272" s="196"/>
      <c r="CM272" s="105"/>
      <c r="CN272" s="196"/>
      <c r="CO272" s="54"/>
      <c r="CP272" s="54"/>
      <c r="CQ272" s="54"/>
      <c r="CR272" s="54"/>
      <c r="CS272" s="138"/>
      <c r="CT272" s="54"/>
      <c r="CU272" s="54"/>
      <c r="CV272" s="47"/>
      <c r="CW272" s="47"/>
      <c r="CX272" s="47"/>
      <c r="CY272" s="47"/>
      <c r="CZ272" s="47"/>
      <c r="DA272" s="105"/>
      <c r="DB272" s="47"/>
      <c r="DC272" s="54"/>
      <c r="DD272" s="54"/>
      <c r="DE272" s="54"/>
      <c r="DF272" s="54"/>
      <c r="DG272" s="138"/>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38"/>
      <c r="CB273" s="138"/>
      <c r="CC273" s="138"/>
      <c r="CD273" s="138"/>
      <c r="CE273" s="138"/>
      <c r="CF273" s="138"/>
      <c r="CG273" s="138"/>
      <c r="CH273" s="196"/>
      <c r="CI273" s="196"/>
      <c r="CJ273" s="196"/>
      <c r="CK273" s="196"/>
      <c r="CL273" s="196"/>
      <c r="CM273" s="105"/>
      <c r="CN273" s="196"/>
      <c r="CO273" s="54"/>
      <c r="CP273" s="54"/>
      <c r="CQ273" s="54"/>
      <c r="CR273" s="54"/>
      <c r="CS273" s="138"/>
      <c r="CT273" s="54"/>
      <c r="CU273" s="54"/>
      <c r="CV273" s="47"/>
      <c r="CW273" s="47"/>
      <c r="CX273" s="47"/>
      <c r="CY273" s="47"/>
      <c r="CZ273" s="47"/>
      <c r="DA273" s="105"/>
      <c r="DB273" s="47"/>
      <c r="DC273" s="54"/>
      <c r="DD273" s="54"/>
      <c r="DE273" s="54"/>
      <c r="DF273" s="54"/>
      <c r="DG273" s="138"/>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38"/>
      <c r="CB274" s="138"/>
      <c r="CC274" s="138"/>
      <c r="CD274" s="138"/>
      <c r="CE274" s="138"/>
      <c r="CF274" s="138"/>
      <c r="CG274" s="138"/>
      <c r="CH274" s="196"/>
      <c r="CI274" s="196"/>
      <c r="CJ274" s="196"/>
      <c r="CK274" s="196"/>
      <c r="CL274" s="196"/>
      <c r="CM274" s="105"/>
      <c r="CN274" s="196"/>
      <c r="CO274" s="54"/>
      <c r="CP274" s="54"/>
      <c r="CQ274" s="54"/>
      <c r="CR274" s="54"/>
      <c r="CS274" s="138"/>
      <c r="CT274" s="54"/>
      <c r="CU274" s="54"/>
      <c r="CV274" s="47"/>
      <c r="CW274" s="47"/>
      <c r="CX274" s="47"/>
      <c r="CY274" s="47"/>
      <c r="CZ274" s="47"/>
      <c r="DA274" s="105"/>
      <c r="DB274" s="47"/>
      <c r="DC274" s="54"/>
      <c r="DD274" s="54"/>
      <c r="DE274" s="54"/>
      <c r="DF274" s="54"/>
      <c r="DG274" s="138"/>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38"/>
      <c r="CB275" s="138"/>
      <c r="CC275" s="138"/>
      <c r="CD275" s="138"/>
      <c r="CE275" s="138"/>
      <c r="CF275" s="138"/>
      <c r="CG275" s="138"/>
      <c r="CH275" s="196"/>
      <c r="CI275" s="196"/>
      <c r="CJ275" s="196"/>
      <c r="CK275" s="196"/>
      <c r="CL275" s="196"/>
      <c r="CM275" s="105"/>
      <c r="CN275" s="196"/>
      <c r="CO275" s="54"/>
      <c r="CP275" s="54"/>
      <c r="CQ275" s="54"/>
      <c r="CR275" s="54"/>
      <c r="CS275" s="138"/>
      <c r="CT275" s="54"/>
      <c r="CU275" s="54"/>
      <c r="CV275" s="47"/>
      <c r="CW275" s="47"/>
      <c r="CX275" s="47"/>
      <c r="CY275" s="47"/>
      <c r="CZ275" s="47"/>
      <c r="DA275" s="105"/>
      <c r="DB275" s="47"/>
      <c r="DC275" s="54"/>
      <c r="DD275" s="54"/>
      <c r="DE275" s="54"/>
      <c r="DF275" s="54"/>
      <c r="DG275" s="138"/>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38"/>
      <c r="CB276" s="138"/>
      <c r="CC276" s="138"/>
      <c r="CD276" s="138"/>
      <c r="CE276" s="138"/>
      <c r="CF276" s="138"/>
      <c r="CG276" s="138"/>
      <c r="CH276" s="196"/>
      <c r="CI276" s="196"/>
      <c r="CJ276" s="196"/>
      <c r="CK276" s="196"/>
      <c r="CL276" s="196"/>
      <c r="CM276" s="105"/>
      <c r="CN276" s="196"/>
      <c r="CO276" s="54"/>
      <c r="CP276" s="54"/>
      <c r="CQ276" s="54"/>
      <c r="CR276" s="54"/>
      <c r="CS276" s="138"/>
      <c r="CT276" s="54"/>
      <c r="CU276" s="54"/>
      <c r="CV276" s="47"/>
      <c r="CW276" s="47"/>
      <c r="CX276" s="47"/>
      <c r="CY276" s="47"/>
      <c r="CZ276" s="47"/>
      <c r="DA276" s="105"/>
      <c r="DB276" s="47"/>
      <c r="DC276" s="54"/>
      <c r="DD276" s="54"/>
      <c r="DE276" s="54"/>
      <c r="DF276" s="54"/>
      <c r="DG276" s="138"/>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38"/>
      <c r="CB277" s="138"/>
      <c r="CC277" s="138"/>
      <c r="CD277" s="138"/>
      <c r="CE277" s="138"/>
      <c r="CF277" s="138"/>
      <c r="CG277" s="138"/>
      <c r="CH277" s="196"/>
      <c r="CI277" s="196"/>
      <c r="CJ277" s="196"/>
      <c r="CK277" s="196"/>
      <c r="CL277" s="196"/>
      <c r="CM277" s="105"/>
      <c r="CN277" s="196"/>
      <c r="CO277" s="54"/>
      <c r="CP277" s="54"/>
      <c r="CQ277" s="54"/>
      <c r="CR277" s="54"/>
      <c r="CS277" s="138"/>
      <c r="CT277" s="54"/>
      <c r="CU277" s="54"/>
      <c r="CV277" s="47"/>
      <c r="CW277" s="47"/>
      <c r="CX277" s="47"/>
      <c r="CY277" s="47"/>
      <c r="CZ277" s="47"/>
      <c r="DA277" s="105"/>
      <c r="DB277" s="47"/>
      <c r="DC277" s="54"/>
      <c r="DD277" s="54"/>
      <c r="DE277" s="54"/>
      <c r="DF277" s="54"/>
      <c r="DG277" s="138"/>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38"/>
      <c r="CB278" s="138"/>
      <c r="CC278" s="138"/>
      <c r="CD278" s="138"/>
      <c r="CE278" s="138"/>
      <c r="CF278" s="138"/>
      <c r="CG278" s="138"/>
      <c r="CH278" s="196"/>
      <c r="CI278" s="196"/>
      <c r="CJ278" s="196"/>
      <c r="CK278" s="196"/>
      <c r="CL278" s="196"/>
      <c r="CM278" s="105"/>
      <c r="CN278" s="196"/>
      <c r="CO278" s="54"/>
      <c r="CP278" s="54"/>
      <c r="CQ278" s="54"/>
      <c r="CR278" s="54"/>
      <c r="CS278" s="138"/>
      <c r="CT278" s="54"/>
      <c r="CU278" s="54"/>
      <c r="CV278" s="47"/>
      <c r="CW278" s="47"/>
      <c r="CX278" s="47"/>
      <c r="CY278" s="47"/>
      <c r="CZ278" s="47"/>
      <c r="DA278" s="105"/>
      <c r="DB278" s="47"/>
      <c r="DC278" s="54"/>
      <c r="DD278" s="54"/>
      <c r="DE278" s="54"/>
      <c r="DF278" s="54"/>
      <c r="DG278" s="138"/>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38"/>
      <c r="CB279" s="138"/>
      <c r="CC279" s="138"/>
      <c r="CD279" s="138"/>
      <c r="CE279" s="138"/>
      <c r="CF279" s="138"/>
      <c r="CG279" s="138"/>
      <c r="CH279" s="196"/>
      <c r="CI279" s="196"/>
      <c r="CJ279" s="196"/>
      <c r="CK279" s="196"/>
      <c r="CL279" s="196"/>
      <c r="CM279" s="105"/>
      <c r="CN279" s="196"/>
      <c r="CO279" s="54"/>
      <c r="CP279" s="54"/>
      <c r="CQ279" s="54"/>
      <c r="CR279" s="54"/>
      <c r="CS279" s="138"/>
      <c r="CT279" s="54"/>
      <c r="CU279" s="54"/>
      <c r="CV279" s="47"/>
      <c r="CW279" s="47"/>
      <c r="CX279" s="47"/>
      <c r="CY279" s="47"/>
      <c r="CZ279" s="47"/>
      <c r="DA279" s="105"/>
      <c r="DB279" s="47"/>
      <c r="DC279" s="54"/>
      <c r="DD279" s="54"/>
      <c r="DE279" s="54"/>
      <c r="DF279" s="54"/>
      <c r="DG279" s="138"/>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38"/>
      <c r="CB280" s="138"/>
      <c r="CC280" s="138"/>
      <c r="CD280" s="138"/>
      <c r="CE280" s="138"/>
      <c r="CF280" s="138"/>
      <c r="CG280" s="138"/>
      <c r="CH280" s="196"/>
      <c r="CI280" s="196"/>
      <c r="CJ280" s="196"/>
      <c r="CK280" s="196"/>
      <c r="CL280" s="196"/>
      <c r="CM280" s="105"/>
      <c r="CN280" s="196"/>
      <c r="CO280" s="54"/>
      <c r="CP280" s="54"/>
      <c r="CQ280" s="54"/>
      <c r="CR280" s="54"/>
      <c r="CS280" s="138"/>
      <c r="CT280" s="54"/>
      <c r="CU280" s="54"/>
      <c r="CV280" s="47"/>
      <c r="CW280" s="47"/>
      <c r="CX280" s="47"/>
      <c r="CY280" s="47"/>
      <c r="CZ280" s="47"/>
      <c r="DA280" s="105"/>
      <c r="DB280" s="47"/>
      <c r="DC280" s="54"/>
      <c r="DD280" s="54"/>
      <c r="DE280" s="54"/>
      <c r="DF280" s="54"/>
      <c r="DG280" s="138"/>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38"/>
      <c r="CB281" s="138"/>
      <c r="CC281" s="138"/>
      <c r="CD281" s="138"/>
      <c r="CE281" s="138"/>
      <c r="CF281" s="138"/>
      <c r="CG281" s="138"/>
      <c r="CH281" s="196"/>
      <c r="CI281" s="196"/>
      <c r="CJ281" s="196"/>
      <c r="CK281" s="196"/>
      <c r="CL281" s="196"/>
      <c r="CM281" s="105"/>
      <c r="CN281" s="196"/>
      <c r="CO281" s="54"/>
      <c r="CP281" s="54"/>
      <c r="CQ281" s="54"/>
      <c r="CR281" s="54"/>
      <c r="CS281" s="138"/>
      <c r="CT281" s="54"/>
      <c r="CU281" s="54"/>
      <c r="CV281" s="47"/>
      <c r="CW281" s="47"/>
      <c r="CX281" s="47"/>
      <c r="CY281" s="47"/>
      <c r="CZ281" s="47"/>
      <c r="DA281" s="105"/>
      <c r="DB281" s="47"/>
      <c r="DC281" s="54"/>
      <c r="DD281" s="54"/>
      <c r="DE281" s="54"/>
      <c r="DF281" s="54"/>
      <c r="DG281" s="138"/>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38"/>
      <c r="CB282" s="138"/>
      <c r="CC282" s="138"/>
      <c r="CD282" s="138"/>
      <c r="CE282" s="138"/>
      <c r="CF282" s="138"/>
      <c r="CG282" s="138"/>
      <c r="CH282" s="196"/>
      <c r="CI282" s="196"/>
      <c r="CJ282" s="196"/>
      <c r="CK282" s="196"/>
      <c r="CL282" s="196"/>
      <c r="CM282" s="105"/>
      <c r="CN282" s="196"/>
      <c r="CO282" s="54"/>
      <c r="CP282" s="54"/>
      <c r="CQ282" s="54"/>
      <c r="CR282" s="54"/>
      <c r="CS282" s="138"/>
      <c r="CT282" s="54"/>
      <c r="CU282" s="54"/>
      <c r="CV282" s="47"/>
      <c r="CW282" s="47"/>
      <c r="CX282" s="47"/>
      <c r="CY282" s="47"/>
      <c r="CZ282" s="47"/>
      <c r="DA282" s="105"/>
      <c r="DB282" s="47"/>
      <c r="DC282" s="54"/>
      <c r="DD282" s="54"/>
      <c r="DE282" s="54"/>
      <c r="DF282" s="54"/>
      <c r="DG282" s="138"/>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38"/>
      <c r="CB283" s="138"/>
      <c r="CC283" s="138"/>
      <c r="CD283" s="138"/>
      <c r="CE283" s="138"/>
      <c r="CF283" s="138"/>
      <c r="CG283" s="138"/>
      <c r="CH283" s="196"/>
      <c r="CI283" s="196"/>
      <c r="CJ283" s="196"/>
      <c r="CK283" s="196"/>
      <c r="CL283" s="196"/>
      <c r="CM283" s="105"/>
      <c r="CN283" s="196"/>
      <c r="CO283" s="54"/>
      <c r="CP283" s="54"/>
      <c r="CQ283" s="54"/>
      <c r="CR283" s="54"/>
      <c r="CS283" s="138"/>
      <c r="CT283" s="54"/>
      <c r="CU283" s="54"/>
      <c r="CV283" s="47"/>
      <c r="CW283" s="47"/>
      <c r="CX283" s="47"/>
      <c r="CY283" s="47"/>
      <c r="CZ283" s="47"/>
      <c r="DA283" s="105"/>
      <c r="DB283" s="47"/>
      <c r="DC283" s="54"/>
      <c r="DD283" s="54"/>
      <c r="DE283" s="54"/>
      <c r="DF283" s="54"/>
      <c r="DG283" s="138"/>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38"/>
      <c r="CB284" s="138"/>
      <c r="CC284" s="138"/>
      <c r="CD284" s="138"/>
      <c r="CE284" s="138"/>
      <c r="CF284" s="138"/>
      <c r="CG284" s="138"/>
      <c r="CH284" s="196"/>
      <c r="CI284" s="196"/>
      <c r="CJ284" s="196"/>
      <c r="CK284" s="196"/>
      <c r="CL284" s="196"/>
      <c r="CM284" s="105"/>
      <c r="CN284" s="196"/>
      <c r="CO284" s="54"/>
      <c r="CP284" s="54"/>
      <c r="CQ284" s="54"/>
      <c r="CR284" s="54"/>
      <c r="CS284" s="138"/>
      <c r="CT284" s="54"/>
      <c r="CU284" s="54"/>
      <c r="CV284" s="47"/>
      <c r="CW284" s="47"/>
      <c r="CX284" s="47"/>
      <c r="CY284" s="47"/>
      <c r="CZ284" s="47"/>
      <c r="DA284" s="105"/>
      <c r="DB284" s="47"/>
      <c r="DC284" s="54"/>
      <c r="DD284" s="54"/>
      <c r="DE284" s="54"/>
      <c r="DF284" s="54"/>
      <c r="DG284" s="138"/>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38"/>
      <c r="CB285" s="138"/>
      <c r="CC285" s="138"/>
      <c r="CD285" s="138"/>
      <c r="CE285" s="138"/>
      <c r="CF285" s="138"/>
      <c r="CG285" s="138"/>
      <c r="CH285" s="196"/>
      <c r="CI285" s="196"/>
      <c r="CJ285" s="196"/>
      <c r="CK285" s="196"/>
      <c r="CL285" s="196"/>
      <c r="CM285" s="105"/>
      <c r="CN285" s="196"/>
      <c r="CO285" s="54"/>
      <c r="CP285" s="54"/>
      <c r="CQ285" s="54"/>
      <c r="CR285" s="54"/>
      <c r="CS285" s="138"/>
      <c r="CT285" s="54"/>
      <c r="CU285" s="54"/>
      <c r="CV285" s="47"/>
      <c r="CW285" s="47"/>
      <c r="CX285" s="47"/>
      <c r="CY285" s="47"/>
      <c r="CZ285" s="47"/>
      <c r="DA285" s="105"/>
      <c r="DB285" s="47"/>
      <c r="DC285" s="54"/>
      <c r="DD285" s="54"/>
      <c r="DE285" s="54"/>
      <c r="DF285" s="54"/>
      <c r="DG285" s="138"/>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38"/>
      <c r="CB286" s="138"/>
      <c r="CC286" s="138"/>
      <c r="CD286" s="138"/>
      <c r="CE286" s="138"/>
      <c r="CF286" s="138"/>
      <c r="CG286" s="138"/>
      <c r="CH286" s="196"/>
      <c r="CI286" s="196"/>
      <c r="CJ286" s="196"/>
      <c r="CK286" s="196"/>
      <c r="CL286" s="196"/>
      <c r="CM286" s="105"/>
      <c r="CN286" s="196"/>
      <c r="CO286" s="54"/>
      <c r="CP286" s="54"/>
      <c r="CQ286" s="54"/>
      <c r="CR286" s="54"/>
      <c r="CS286" s="138"/>
      <c r="CT286" s="54"/>
      <c r="CU286" s="54"/>
      <c r="CV286" s="47"/>
      <c r="CW286" s="47"/>
      <c r="CX286" s="47"/>
      <c r="CY286" s="47"/>
      <c r="CZ286" s="47"/>
      <c r="DA286" s="105"/>
      <c r="DB286" s="47"/>
      <c r="DC286" s="54"/>
      <c r="DD286" s="54"/>
      <c r="DE286" s="54"/>
      <c r="DF286" s="54"/>
      <c r="DG286" s="138"/>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38"/>
      <c r="CB287" s="138"/>
      <c r="CC287" s="138"/>
      <c r="CD287" s="138"/>
      <c r="CE287" s="138"/>
      <c r="CF287" s="138"/>
      <c r="CG287" s="138"/>
      <c r="CH287" s="196"/>
      <c r="CI287" s="196"/>
      <c r="CJ287" s="196"/>
      <c r="CK287" s="196"/>
      <c r="CL287" s="196"/>
      <c r="CM287" s="105"/>
      <c r="CN287" s="196"/>
      <c r="CO287" s="54"/>
      <c r="CP287" s="54"/>
      <c r="CQ287" s="54"/>
      <c r="CR287" s="54"/>
      <c r="CS287" s="138"/>
      <c r="CT287" s="54"/>
      <c r="CU287" s="54"/>
      <c r="CV287" s="47"/>
      <c r="CW287" s="47"/>
      <c r="CX287" s="47"/>
      <c r="CY287" s="47"/>
      <c r="CZ287" s="47"/>
      <c r="DA287" s="105"/>
      <c r="DB287" s="47"/>
      <c r="DC287" s="54"/>
      <c r="DD287" s="54"/>
      <c r="DE287" s="54"/>
      <c r="DF287" s="54"/>
      <c r="DG287" s="138"/>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38"/>
      <c r="CB288" s="138"/>
      <c r="CC288" s="138"/>
      <c r="CD288" s="138"/>
      <c r="CE288" s="138"/>
      <c r="CF288" s="138"/>
      <c r="CG288" s="138"/>
      <c r="CH288" s="196"/>
      <c r="CI288" s="196"/>
      <c r="CJ288" s="196"/>
      <c r="CK288" s="196"/>
      <c r="CL288" s="196"/>
      <c r="CM288" s="105"/>
      <c r="CN288" s="196"/>
      <c r="CO288" s="54"/>
      <c r="CP288" s="54"/>
      <c r="CQ288" s="54"/>
      <c r="CR288" s="54"/>
      <c r="CS288" s="138"/>
      <c r="CT288" s="54"/>
      <c r="CU288" s="54"/>
      <c r="CV288" s="47"/>
      <c r="CW288" s="47"/>
      <c r="CX288" s="47"/>
      <c r="CY288" s="47"/>
      <c r="CZ288" s="47"/>
      <c r="DA288" s="105"/>
      <c r="DB288" s="47"/>
      <c r="DC288" s="54"/>
      <c r="DD288" s="54"/>
      <c r="DE288" s="54"/>
      <c r="DF288" s="54"/>
      <c r="DG288" s="138"/>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38"/>
      <c r="CB289" s="138"/>
      <c r="CC289" s="138"/>
      <c r="CD289" s="138"/>
      <c r="CE289" s="138"/>
      <c r="CF289" s="138"/>
      <c r="CG289" s="138"/>
      <c r="CH289" s="196"/>
      <c r="CI289" s="196"/>
      <c r="CJ289" s="196"/>
      <c r="CK289" s="196"/>
      <c r="CL289" s="196"/>
      <c r="CM289" s="105"/>
      <c r="CN289" s="196"/>
      <c r="CO289" s="54"/>
      <c r="CP289" s="54"/>
      <c r="CQ289" s="54"/>
      <c r="CR289" s="54"/>
      <c r="CS289" s="138"/>
      <c r="CT289" s="54"/>
      <c r="CU289" s="54"/>
      <c r="CV289" s="47"/>
      <c r="CW289" s="47"/>
      <c r="CX289" s="47"/>
      <c r="CY289" s="47"/>
      <c r="CZ289" s="47"/>
      <c r="DA289" s="105"/>
      <c r="DB289" s="47"/>
      <c r="DC289" s="54"/>
      <c r="DD289" s="54"/>
      <c r="DE289" s="54"/>
      <c r="DF289" s="54"/>
      <c r="DG289" s="138"/>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38"/>
      <c r="CB290" s="138"/>
      <c r="CC290" s="138"/>
      <c r="CD290" s="138"/>
      <c r="CE290" s="138"/>
      <c r="CF290" s="138"/>
      <c r="CG290" s="138"/>
      <c r="CH290" s="196"/>
      <c r="CI290" s="196"/>
      <c r="CJ290" s="196"/>
      <c r="CK290" s="196"/>
      <c r="CL290" s="196"/>
      <c r="CM290" s="105"/>
      <c r="CN290" s="196"/>
      <c r="CO290" s="54"/>
      <c r="CP290" s="54"/>
      <c r="CQ290" s="54"/>
      <c r="CR290" s="54"/>
      <c r="CS290" s="138"/>
      <c r="CT290" s="54"/>
      <c r="CU290" s="54"/>
      <c r="CV290" s="47"/>
      <c r="CW290" s="47"/>
      <c r="CX290" s="47"/>
      <c r="CY290" s="47"/>
      <c r="CZ290" s="47"/>
      <c r="DA290" s="105"/>
      <c r="DB290" s="47"/>
      <c r="DC290" s="54"/>
      <c r="DD290" s="54"/>
      <c r="DE290" s="54"/>
      <c r="DF290" s="54"/>
      <c r="DG290" s="138"/>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38"/>
      <c r="CB291" s="138"/>
      <c r="CC291" s="138"/>
      <c r="CD291" s="138"/>
      <c r="CE291" s="138"/>
      <c r="CF291" s="138"/>
      <c r="CG291" s="138"/>
      <c r="CH291" s="196"/>
      <c r="CI291" s="196"/>
      <c r="CJ291" s="196"/>
      <c r="CK291" s="196"/>
      <c r="CL291" s="196"/>
      <c r="CM291" s="105"/>
      <c r="CN291" s="196"/>
      <c r="CO291" s="54"/>
      <c r="CP291" s="54"/>
      <c r="CQ291" s="54"/>
      <c r="CR291" s="54"/>
      <c r="CS291" s="138"/>
      <c r="CT291" s="54"/>
      <c r="CU291" s="54"/>
      <c r="CV291" s="47"/>
      <c r="CW291" s="47"/>
      <c r="CX291" s="47"/>
      <c r="CY291" s="47"/>
      <c r="CZ291" s="47"/>
      <c r="DA291" s="105"/>
      <c r="DB291" s="47"/>
      <c r="DC291" s="54"/>
      <c r="DD291" s="54"/>
      <c r="DE291" s="54"/>
      <c r="DF291" s="54"/>
      <c r="DG291" s="138"/>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38"/>
      <c r="CB292" s="138"/>
      <c r="CC292" s="138"/>
      <c r="CD292" s="138"/>
      <c r="CE292" s="138"/>
      <c r="CF292" s="138"/>
      <c r="CG292" s="138"/>
      <c r="CH292" s="196"/>
      <c r="CI292" s="196"/>
      <c r="CJ292" s="196"/>
      <c r="CK292" s="196"/>
      <c r="CL292" s="196"/>
      <c r="CM292" s="105"/>
      <c r="CN292" s="196"/>
      <c r="CO292" s="54"/>
      <c r="CP292" s="54"/>
      <c r="CQ292" s="54"/>
      <c r="CR292" s="54"/>
      <c r="CS292" s="138"/>
      <c r="CT292" s="54"/>
      <c r="CU292" s="54"/>
      <c r="CV292" s="47"/>
      <c r="CW292" s="47"/>
      <c r="CX292" s="47"/>
      <c r="CY292" s="47"/>
      <c r="CZ292" s="47"/>
      <c r="DA292" s="105"/>
      <c r="DB292" s="47"/>
      <c r="DC292" s="54"/>
      <c r="DD292" s="54"/>
      <c r="DE292" s="54"/>
      <c r="DF292" s="54"/>
      <c r="DG292" s="138"/>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38"/>
      <c r="CB293" s="138"/>
      <c r="CC293" s="138"/>
      <c r="CD293" s="138"/>
      <c r="CE293" s="138"/>
      <c r="CF293" s="138"/>
      <c r="CG293" s="138"/>
      <c r="CH293" s="196"/>
      <c r="CI293" s="196"/>
      <c r="CJ293" s="196"/>
      <c r="CK293" s="196"/>
      <c r="CL293" s="196"/>
      <c r="CM293" s="105"/>
      <c r="CN293" s="196"/>
      <c r="CO293" s="54"/>
      <c r="CP293" s="54"/>
      <c r="CQ293" s="54"/>
      <c r="CR293" s="54"/>
      <c r="CS293" s="138"/>
      <c r="CT293" s="54"/>
      <c r="CU293" s="54"/>
      <c r="CV293" s="47"/>
      <c r="CW293" s="47"/>
      <c r="CX293" s="47"/>
      <c r="CY293" s="47"/>
      <c r="CZ293" s="47"/>
      <c r="DA293" s="105"/>
      <c r="DB293" s="47"/>
      <c r="DC293" s="54"/>
      <c r="DD293" s="54"/>
      <c r="DE293" s="54"/>
      <c r="DF293" s="54"/>
      <c r="DG293" s="138"/>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38"/>
      <c r="CB294" s="138"/>
      <c r="CC294" s="138"/>
      <c r="CD294" s="138"/>
      <c r="CE294" s="138"/>
      <c r="CF294" s="138"/>
      <c r="CG294" s="138"/>
      <c r="CH294" s="196"/>
      <c r="CI294" s="196"/>
      <c r="CJ294" s="196"/>
      <c r="CK294" s="196"/>
      <c r="CL294" s="196"/>
      <c r="CM294" s="105"/>
      <c r="CN294" s="196"/>
      <c r="CO294" s="54"/>
      <c r="CP294" s="54"/>
      <c r="CQ294" s="54"/>
      <c r="CR294" s="54"/>
      <c r="CS294" s="138"/>
      <c r="CT294" s="54"/>
      <c r="CU294" s="54"/>
      <c r="CV294" s="47"/>
      <c r="CW294" s="47"/>
      <c r="CX294" s="47"/>
      <c r="CY294" s="47"/>
      <c r="CZ294" s="47"/>
      <c r="DA294" s="105"/>
      <c r="DB294" s="47"/>
      <c r="DC294" s="54"/>
      <c r="DD294" s="54"/>
      <c r="DE294" s="54"/>
      <c r="DF294" s="54"/>
      <c r="DG294" s="138"/>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38"/>
      <c r="CB295" s="138"/>
      <c r="CC295" s="138"/>
      <c r="CD295" s="138"/>
      <c r="CE295" s="138"/>
      <c r="CF295" s="138"/>
      <c r="CG295" s="138"/>
      <c r="CH295" s="196"/>
      <c r="CI295" s="196"/>
      <c r="CJ295" s="196"/>
      <c r="CK295" s="196"/>
      <c r="CL295" s="196"/>
      <c r="CM295" s="105"/>
      <c r="CN295" s="196"/>
      <c r="CO295" s="54"/>
      <c r="CP295" s="54"/>
      <c r="CQ295" s="54"/>
      <c r="CR295" s="54"/>
      <c r="CS295" s="138"/>
      <c r="CT295" s="54"/>
      <c r="CU295" s="54"/>
      <c r="CV295" s="47"/>
      <c r="CW295" s="47"/>
      <c r="CX295" s="47"/>
      <c r="CY295" s="47"/>
      <c r="CZ295" s="47"/>
      <c r="DA295" s="105"/>
      <c r="DB295" s="47"/>
      <c r="DC295" s="54"/>
      <c r="DD295" s="54"/>
      <c r="DE295" s="54"/>
      <c r="DF295" s="54"/>
      <c r="DG295" s="138"/>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38"/>
      <c r="CB296" s="138"/>
      <c r="CC296" s="138"/>
      <c r="CD296" s="138"/>
      <c r="CE296" s="138"/>
      <c r="CF296" s="138"/>
      <c r="CG296" s="138"/>
      <c r="CH296" s="196"/>
      <c r="CI296" s="196"/>
      <c r="CJ296" s="196"/>
      <c r="CK296" s="196"/>
      <c r="CL296" s="196"/>
      <c r="CM296" s="105"/>
      <c r="CN296" s="196"/>
      <c r="CO296" s="54"/>
      <c r="CP296" s="54"/>
      <c r="CQ296" s="54"/>
      <c r="CR296" s="54"/>
      <c r="CS296" s="138"/>
      <c r="CT296" s="54"/>
      <c r="CU296" s="54"/>
      <c r="CV296" s="47"/>
      <c r="CW296" s="47"/>
      <c r="CX296" s="47"/>
      <c r="CY296" s="47"/>
      <c r="CZ296" s="47"/>
      <c r="DA296" s="105"/>
      <c r="DB296" s="47"/>
      <c r="DC296" s="54"/>
      <c r="DD296" s="54"/>
      <c r="DE296" s="54"/>
      <c r="DF296" s="54"/>
      <c r="DG296" s="138"/>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38"/>
      <c r="CB297" s="138"/>
      <c r="CC297" s="138"/>
      <c r="CD297" s="138"/>
      <c r="CE297" s="138"/>
      <c r="CF297" s="138"/>
      <c r="CG297" s="138"/>
      <c r="CH297" s="196"/>
      <c r="CI297" s="196"/>
      <c r="CJ297" s="196"/>
      <c r="CK297" s="196"/>
      <c r="CL297" s="196"/>
      <c r="CM297" s="105"/>
      <c r="CN297" s="196"/>
      <c r="CO297" s="54"/>
      <c r="CP297" s="54"/>
      <c r="CQ297" s="54"/>
      <c r="CR297" s="54"/>
      <c r="CS297" s="138"/>
      <c r="CT297" s="54"/>
      <c r="CU297" s="54"/>
      <c r="CV297" s="47"/>
      <c r="CW297" s="47"/>
      <c r="CX297" s="47"/>
      <c r="CY297" s="47"/>
      <c r="CZ297" s="47"/>
      <c r="DA297" s="105"/>
      <c r="DB297" s="47"/>
      <c r="DC297" s="54"/>
      <c r="DD297" s="54"/>
      <c r="DE297" s="54"/>
      <c r="DF297" s="54"/>
      <c r="DG297" s="138"/>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38"/>
      <c r="CB298" s="138"/>
      <c r="CC298" s="138"/>
      <c r="CD298" s="138"/>
      <c r="CE298" s="138"/>
      <c r="CF298" s="138"/>
      <c r="CG298" s="138"/>
      <c r="CH298" s="196"/>
      <c r="CI298" s="196"/>
      <c r="CJ298" s="196"/>
      <c r="CK298" s="196"/>
      <c r="CL298" s="196"/>
      <c r="CM298" s="105"/>
      <c r="CN298" s="196"/>
      <c r="CO298" s="54"/>
      <c r="CP298" s="54"/>
      <c r="CQ298" s="54"/>
      <c r="CR298" s="54"/>
      <c r="CS298" s="138"/>
      <c r="CT298" s="54"/>
      <c r="CU298" s="54"/>
      <c r="CV298" s="47"/>
      <c r="CW298" s="47"/>
      <c r="CX298" s="47"/>
      <c r="CY298" s="47"/>
      <c r="CZ298" s="47"/>
      <c r="DA298" s="105"/>
      <c r="DB298" s="47"/>
      <c r="DC298" s="54"/>
      <c r="DD298" s="54"/>
      <c r="DE298" s="54"/>
      <c r="DF298" s="54"/>
      <c r="DG298" s="138"/>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38"/>
      <c r="CB299" s="138"/>
      <c r="CC299" s="138"/>
      <c r="CD299" s="138"/>
      <c r="CE299" s="138"/>
      <c r="CF299" s="138"/>
      <c r="CG299" s="138"/>
      <c r="CH299" s="196"/>
      <c r="CI299" s="196"/>
      <c r="CJ299" s="196"/>
      <c r="CK299" s="196"/>
      <c r="CL299" s="196"/>
      <c r="CM299" s="105"/>
      <c r="CN299" s="196"/>
      <c r="CO299" s="54"/>
      <c r="CP299" s="54"/>
      <c r="CQ299" s="54"/>
      <c r="CR299" s="54"/>
      <c r="CS299" s="138"/>
      <c r="CT299" s="54"/>
      <c r="CU299" s="54"/>
      <c r="CV299" s="47"/>
      <c r="CW299" s="47"/>
      <c r="CX299" s="47"/>
      <c r="CY299" s="47"/>
      <c r="CZ299" s="47"/>
      <c r="DA299" s="105"/>
      <c r="DB299" s="47"/>
      <c r="DC299" s="54"/>
      <c r="DD299" s="54"/>
      <c r="DE299" s="54"/>
      <c r="DF299" s="54"/>
      <c r="DG299" s="138"/>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38"/>
      <c r="CB300" s="138"/>
      <c r="CC300" s="138"/>
      <c r="CD300" s="138"/>
      <c r="CE300" s="138"/>
      <c r="CF300" s="138"/>
      <c r="CG300" s="138"/>
      <c r="CH300" s="138"/>
      <c r="CI300" s="138"/>
      <c r="CJ300" s="138"/>
      <c r="CK300" s="138"/>
      <c r="CL300" s="138"/>
      <c r="CM300" s="163"/>
      <c r="CN300" s="138"/>
      <c r="CO300" s="54"/>
      <c r="CP300" s="54"/>
      <c r="CQ300" s="54"/>
      <c r="CR300" s="54"/>
      <c r="CS300" s="138"/>
      <c r="CT300" s="54"/>
      <c r="CU300" s="54"/>
      <c r="CV300" s="54"/>
      <c r="CW300" s="54"/>
      <c r="CX300" s="54"/>
      <c r="CY300" s="54"/>
      <c r="CZ300" s="54"/>
      <c r="DA300" s="163"/>
      <c r="DB300" s="54"/>
      <c r="DC300" s="54"/>
      <c r="DD300" s="54"/>
      <c r="DE300" s="54"/>
      <c r="DF300" s="54"/>
      <c r="DG300" s="138"/>
      <c r="DH300" s="54"/>
      <c r="DI300" s="54"/>
      <c r="DJ300" s="54"/>
      <c r="DK300" s="54"/>
      <c r="DL300" s="54"/>
      <c r="DM300" s="54"/>
      <c r="DN300" s="54"/>
      <c r="DO300" s="163"/>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55"/>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AD082AAB-66F9-459E-A77D-F05739C99F5F}" filter="1" showAutoFilter="1">
      <pageMargins left="0.7" right="0.7" top="0.75" bottom="0.75" header="0.3" footer="0.3"/>
      <autoFilter ref="A7:BQ93"/>
    </customSheetView>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s>
  <mergeCells count="50">
    <mergeCell ref="DC6:DD6"/>
    <mergeCell ref="DE6:DF6"/>
    <mergeCell ref="CO4:DB4"/>
    <mergeCell ref="DC4:DP4"/>
    <mergeCell ref="CV5:CY5"/>
    <mergeCell ref="CZ5:DB5"/>
    <mergeCell ref="DC5:DI5"/>
    <mergeCell ref="DJ5:DM5"/>
    <mergeCell ref="DN5:DP5"/>
    <mergeCell ref="DG6:DI6"/>
    <mergeCell ref="CO5:CU5"/>
    <mergeCell ref="CO6:CP6"/>
    <mergeCell ref="CQ6:CR6"/>
    <mergeCell ref="AL6:AM6"/>
    <mergeCell ref="AN6:AO6"/>
    <mergeCell ref="AP6:AQ6"/>
    <mergeCell ref="AR6:AS6"/>
    <mergeCell ref="AW6:AX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s>
  <conditionalFormatting sqref="G8 G19:G34 Z8:Z34 Z36:Z157 G36:G157">
    <cfRule type="cellIs" dxfId="91" priority="369" operator="equal">
      <formula>"Muy Alta"</formula>
    </cfRule>
  </conditionalFormatting>
  <conditionalFormatting sqref="G8 G19:G34 Z8:Z34 Z36:Z157 G36:G157">
    <cfRule type="cellIs" dxfId="90" priority="370" operator="equal">
      <formula>"Alta"</formula>
    </cfRule>
  </conditionalFormatting>
  <conditionalFormatting sqref="G8 G19:G34 Z8:Z34 Z36:Z157 G36:G157">
    <cfRule type="cellIs" dxfId="89" priority="371" operator="equal">
      <formula>"Media"</formula>
    </cfRule>
  </conditionalFormatting>
  <conditionalFormatting sqref="G8 G19:G34 Z8:Z34 Z36:Z157 G36:G157">
    <cfRule type="cellIs" dxfId="88" priority="372" operator="equal">
      <formula>"Baja"</formula>
    </cfRule>
  </conditionalFormatting>
  <conditionalFormatting sqref="G8 G19:G34 Z8:Z34 Z36:Z157 G36:G157">
    <cfRule type="cellIs" dxfId="87" priority="373" operator="equal">
      <formula>"Muy Baja"</formula>
    </cfRule>
  </conditionalFormatting>
  <conditionalFormatting sqref="K8 K19:K34 AB8:AB34 AB36:AB157 K36:K157">
    <cfRule type="cellIs" dxfId="86" priority="374" operator="equal">
      <formula>"Catastrófico"</formula>
    </cfRule>
  </conditionalFormatting>
  <conditionalFormatting sqref="K8 K19:K34 AB8:AB34 AB36:AB157 K36:K157">
    <cfRule type="cellIs" dxfId="85" priority="375" operator="equal">
      <formula>"Mayor"</formula>
    </cfRule>
  </conditionalFormatting>
  <conditionalFormatting sqref="K8 K19:K34 AB8:AB34 AB36:AB157 K36:K157">
    <cfRule type="cellIs" dxfId="84" priority="376" operator="equal">
      <formula>"Moderado"</formula>
    </cfRule>
  </conditionalFormatting>
  <conditionalFormatting sqref="K8 K19:K34 AB8:AB34 AB36:AB157 K36:K157">
    <cfRule type="cellIs" dxfId="83" priority="377" operator="equal">
      <formula>"Menor"</formula>
    </cfRule>
  </conditionalFormatting>
  <conditionalFormatting sqref="K8 K19:K34 AB8:AB34 AB36:AB157 K36:K157">
    <cfRule type="cellIs" dxfId="82" priority="378" operator="equal">
      <formula>"Leve"</formula>
    </cfRule>
  </conditionalFormatting>
  <conditionalFormatting sqref="M8:N8 M19:N34 AD8:AD34 AD36:AD157 M36:N157">
    <cfRule type="cellIs" dxfId="81" priority="379" operator="equal">
      <formula>"Extremo"</formula>
    </cfRule>
  </conditionalFormatting>
  <conditionalFormatting sqref="M8:N8 M19:N34 AD8:AD34 AD36:AD157 M36:N157">
    <cfRule type="cellIs" dxfId="80" priority="380" operator="equal">
      <formula>"Alto"</formula>
    </cfRule>
  </conditionalFormatting>
  <conditionalFormatting sqref="M8:N8 M19:N34 AD8:AD34 AD36:AD157 M36:N157">
    <cfRule type="cellIs" dxfId="79" priority="381" operator="equal">
      <formula>"Moderado"</formula>
    </cfRule>
  </conditionalFormatting>
  <conditionalFormatting sqref="M8:N8 M19:N34 AD8:AD34 AD36:AD157 M36:N157">
    <cfRule type="cellIs" dxfId="78" priority="382" operator="equal">
      <formula>"Bajo"</formula>
    </cfRule>
  </conditionalFormatting>
  <conditionalFormatting sqref="J8 J19:J34 J36:J157">
    <cfRule type="containsText" dxfId="77" priority="383" operator="containsText" text="❌">
      <formula>NOT(ISERROR(SEARCH(("❌"),(J8))))</formula>
    </cfRule>
  </conditionalFormatting>
  <conditionalFormatting sqref="J12:J18">
    <cfRule type="containsText" dxfId="76" priority="398" operator="containsText" text="❌">
      <formula>NOT(ISERROR(SEARCH(("❌"),(J12))))</formula>
    </cfRule>
  </conditionalFormatting>
  <conditionalFormatting sqref="J9:J11">
    <cfRule type="containsText" dxfId="75" priority="246" operator="containsText" text="❌">
      <formula>NOT(ISERROR(SEARCH(("❌"),(J9))))</formula>
    </cfRule>
  </conditionalFormatting>
  <conditionalFormatting sqref="J35">
    <cfRule type="containsText" dxfId="74" priority="15" operator="containsText" text="❌">
      <formula>NOT(ISERROR(SEARCH(("❌"),(J35))))</formula>
    </cfRule>
  </conditionalFormatting>
  <dataValidations count="1">
    <dataValidation type="list" allowBlank="1" showInputMessage="1" showErrorMessage="1" sqref="CE12 CE36:CE45 CK36:CK39 CI36:CI39 CI26:CI34 CK26:CK34 CE21:CE34 CK21:CK23">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8">
        <x14:dataValidation type="list" allowBlank="1" showErrorMessage="1">
          <x14:formula1>
            <xm:f>'Listas y tablas'!$Z$3:$Z$4</xm:f>
          </x14:formula1>
          <xm:sqref>CT59:CT157 DH159:DH300 CT159:CT300 CT8:CT55 DH8:DH157</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CW8:CW157</xm:sqref>
        </x14:dataValidation>
        <x14:dataValidation type="list" allowBlank="1">
          <x14:formula1>
            <xm:f>'Listas y tablas'!$V$3:$V$10</xm:f>
          </x14:formula1>
          <xm:sqref>CY159:CY299 CY8:CY157</xm:sqref>
        </x14:dataValidation>
        <x14:dataValidation type="list" allowBlank="1" showInputMessage="1" showErrorMessage="1">
          <x14:formula1>
            <xm:f>'Listas y tablas'!$Z$3:$Z$4</xm:f>
          </x14:formula1>
          <xm:sqref>CS8:CS157 DG8:DG157 CE13:CE19 CE35 CE46:CE57 CE103:CE157 CD96:CD102</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CI8</xm:sqref>
        </x14:dataValidation>
        <x14:dataValidation type="list" allowBlank="1" showInputMessage="1" showErrorMessage="1">
          <x14:formula1>
            <xm:f>'C:\Documentos\IDPC\2021\Riesgos\Propuesta Matriz Riesgos\[Propuesta de Matriz de Riesgos 2021.xlsx]Listas y tablas'!#REF!</xm:f>
          </x14:formula1>
          <xm:sqref>CI70:CI72 CI61:CI68 CK61:CK62 CK65 CK69:CK86 CE58:CE95 CE8:CE11</xm:sqref>
        </x14:dataValidation>
        <x14:dataValidation type="list" allowBlank="1" showInputMessage="1" showErrorMessage="1">
          <x14:formula1>
            <xm:f>'V:\RIESGOS\2022\5. GESTION_TERRITORIAL_RIESGO\[Copia de Copia de Mapa de riesgos Gestión Territorial.xlsx]Listas y tablas'!#REF!</xm:f>
          </x14:formula1>
          <xm:sqref>CI20 CI22:CI24</xm:sqref>
        </x14:dataValidation>
        <x14:dataValidation type="list" allowBlank="1">
          <x14:formula1>
            <xm:f>'C:\Documentos\IDPC\2021\Riesgos\Propuesta Matriz Riesgos\[Propuesta de Matriz de Riesgos 2021.xlsx]Listas y tablas'!#REF!</xm:f>
          </x14:formula1>
          <xm:sqref>CI73:CI86 CI90:CI95 CK90:CK95</xm:sqref>
        </x14:dataValidation>
        <x14:dataValidation type="list" allowBlank="1">
          <x14:formula1>
            <xm:f>'V:\RIESGOS\2022\11. DOCUMENTAL_REISGO\1_CUATRIMESTRE\[Mapa de riesgos Gestión Documental I cuatrim.xlsx]Listas y tablas'!#REF!</xm:f>
          </x14:formula1>
          <xm:sqref>CI87:CI89 CK87:CK89 CL89</xm:sqref>
        </x14:dataValidation>
        <x14:dataValidation type="list" allowBlank="1" showErrorMessage="1">
          <x14:formula1>
            <xm:f>'C:\Documentos\IDPC\2021\Riesgos\Propuesta Matriz Riesgos\[Propuesta de Matriz de Riesgos 2021.xlsx]Listas y tablas'!#REF!</xm:f>
          </x14:formula1>
          <xm:sqref>CF90:CF91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634" t="s">
        <v>113</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6"/>
      <c r="AF1" s="164"/>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row>
    <row r="2" spans="1:69" ht="24" customHeight="1">
      <c r="A2" s="637"/>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9"/>
      <c r="AF2" s="164"/>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row>
    <row r="3" spans="1:69" ht="16.5" customHeight="1">
      <c r="A3" s="33"/>
      <c r="B3" s="33"/>
      <c r="C3" s="33"/>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row>
    <row r="4" spans="1:69" ht="16.5" customHeight="1">
      <c r="A4" s="612" t="s">
        <v>90</v>
      </c>
      <c r="B4" s="613"/>
      <c r="C4" s="613"/>
      <c r="D4" s="616"/>
      <c r="E4" s="612" t="s">
        <v>114</v>
      </c>
      <c r="F4" s="613"/>
      <c r="G4" s="613"/>
      <c r="H4" s="613"/>
      <c r="I4" s="613"/>
      <c r="J4" s="613"/>
      <c r="K4" s="613"/>
      <c r="L4" s="613"/>
      <c r="M4" s="616"/>
      <c r="N4" s="64"/>
      <c r="O4" s="612" t="s">
        <v>115</v>
      </c>
      <c r="P4" s="613"/>
      <c r="Q4" s="613"/>
      <c r="R4" s="613"/>
      <c r="S4" s="613"/>
      <c r="T4" s="613"/>
      <c r="U4" s="613"/>
      <c r="V4" s="613"/>
      <c r="W4" s="613"/>
      <c r="X4" s="616"/>
      <c r="Y4" s="612" t="s">
        <v>116</v>
      </c>
      <c r="Z4" s="613"/>
      <c r="AA4" s="613"/>
      <c r="AB4" s="613"/>
      <c r="AC4" s="613"/>
      <c r="AD4" s="613"/>
      <c r="AE4" s="616"/>
      <c r="AF4" s="65"/>
      <c r="AG4" s="612" t="s">
        <v>117</v>
      </c>
      <c r="AH4" s="613"/>
      <c r="AI4" s="613"/>
      <c r="AJ4" s="613"/>
      <c r="AK4" s="616"/>
      <c r="AL4" s="643" t="s">
        <v>118</v>
      </c>
      <c r="AM4" s="635"/>
      <c r="AN4" s="635"/>
      <c r="AO4" s="635"/>
      <c r="AP4" s="635"/>
      <c r="AQ4" s="644"/>
      <c r="AR4" s="628" t="s">
        <v>119</v>
      </c>
      <c r="AS4" s="624"/>
      <c r="AT4" s="624"/>
      <c r="AU4" s="624"/>
      <c r="AV4" s="624"/>
      <c r="AW4" s="624"/>
      <c r="AX4" s="624"/>
      <c r="AY4" s="624"/>
      <c r="AZ4" s="624"/>
      <c r="BA4" s="624"/>
      <c r="BB4" s="624"/>
      <c r="BC4" s="624"/>
      <c r="BD4" s="626"/>
      <c r="BE4" s="628" t="s">
        <v>120</v>
      </c>
      <c r="BF4" s="624"/>
      <c r="BG4" s="624"/>
      <c r="BH4" s="624"/>
      <c r="BI4" s="624"/>
      <c r="BJ4" s="624"/>
      <c r="BK4" s="624"/>
      <c r="BL4" s="624"/>
      <c r="BM4" s="624"/>
      <c r="BN4" s="624"/>
      <c r="BO4" s="624"/>
      <c r="BP4" s="624"/>
      <c r="BQ4" s="626"/>
    </row>
    <row r="5" spans="1:69" ht="16.5" customHeight="1">
      <c r="A5" s="66"/>
      <c r="B5" s="67"/>
      <c r="C5" s="68"/>
      <c r="D5" s="69"/>
      <c r="E5" s="69"/>
      <c r="F5" s="69"/>
      <c r="G5" s="69"/>
      <c r="H5" s="69"/>
      <c r="I5" s="69"/>
      <c r="J5" s="69"/>
      <c r="K5" s="69"/>
      <c r="L5" s="69"/>
      <c r="M5" s="69"/>
      <c r="N5" s="69"/>
      <c r="O5" s="70"/>
      <c r="P5" s="70"/>
      <c r="Q5" s="68"/>
      <c r="R5" s="68"/>
      <c r="S5" s="615" t="s">
        <v>121</v>
      </c>
      <c r="T5" s="613"/>
      <c r="U5" s="613"/>
      <c r="V5" s="613"/>
      <c r="W5" s="613"/>
      <c r="X5" s="616"/>
      <c r="Y5" s="71"/>
      <c r="Z5" s="71"/>
      <c r="AA5" s="71"/>
      <c r="AB5" s="71"/>
      <c r="AC5" s="71"/>
      <c r="AD5" s="71"/>
      <c r="AE5" s="71"/>
      <c r="AF5" s="37"/>
      <c r="AG5" s="37"/>
      <c r="AH5" s="68"/>
      <c r="AI5" s="37"/>
      <c r="AJ5" s="37"/>
      <c r="AK5" s="37"/>
      <c r="AL5" s="637"/>
      <c r="AM5" s="638"/>
      <c r="AN5" s="638"/>
      <c r="AO5" s="638"/>
      <c r="AP5" s="638"/>
      <c r="AQ5" s="645"/>
      <c r="AR5" s="615" t="s">
        <v>122</v>
      </c>
      <c r="AS5" s="613"/>
      <c r="AT5" s="613"/>
      <c r="AU5" s="613"/>
      <c r="AV5" s="613"/>
      <c r="AW5" s="616"/>
      <c r="AX5" s="615" t="s">
        <v>123</v>
      </c>
      <c r="AY5" s="613"/>
      <c r="AZ5" s="613"/>
      <c r="BA5" s="616"/>
      <c r="BB5" s="612" t="s">
        <v>124</v>
      </c>
      <c r="BC5" s="613"/>
      <c r="BD5" s="616"/>
      <c r="BE5" s="615" t="s">
        <v>122</v>
      </c>
      <c r="BF5" s="613"/>
      <c r="BG5" s="613"/>
      <c r="BH5" s="613"/>
      <c r="BI5" s="613"/>
      <c r="BJ5" s="616"/>
      <c r="BK5" s="615" t="s">
        <v>123</v>
      </c>
      <c r="BL5" s="613"/>
      <c r="BM5" s="613"/>
      <c r="BN5" s="616"/>
      <c r="BO5" s="612" t="s">
        <v>124</v>
      </c>
      <c r="BP5" s="613"/>
      <c r="BQ5" s="616"/>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615" t="s">
        <v>125</v>
      </c>
      <c r="AS6" s="616"/>
      <c r="AT6" s="633" t="s">
        <v>117</v>
      </c>
      <c r="AU6" s="616"/>
      <c r="AV6" s="646" t="s">
        <v>118</v>
      </c>
      <c r="AW6" s="616"/>
      <c r="AX6" s="37"/>
      <c r="AY6" s="37"/>
      <c r="AZ6" s="80"/>
      <c r="BA6" s="80"/>
      <c r="BB6" s="37"/>
      <c r="BC6" s="81"/>
      <c r="BD6" s="37"/>
      <c r="BE6" s="615" t="s">
        <v>125</v>
      </c>
      <c r="BF6" s="616"/>
      <c r="BG6" s="633" t="s">
        <v>117</v>
      </c>
      <c r="BH6" s="616"/>
      <c r="BI6" s="646" t="s">
        <v>118</v>
      </c>
      <c r="BJ6" s="616"/>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66"/>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66"/>
      <c r="AM9" s="166"/>
      <c r="AN9" s="166"/>
      <c r="AO9" s="166"/>
      <c r="AP9" s="166"/>
      <c r="AQ9" s="166"/>
      <c r="AR9" s="167" t="s">
        <v>210</v>
      </c>
      <c r="AS9" s="167" t="s">
        <v>211</v>
      </c>
      <c r="AT9" s="167" t="s">
        <v>212</v>
      </c>
      <c r="AU9" s="168" t="s">
        <v>213</v>
      </c>
      <c r="AV9" s="169"/>
      <c r="AW9" s="169"/>
      <c r="AX9" s="170" t="s">
        <v>214</v>
      </c>
      <c r="AY9" s="170" t="s">
        <v>201</v>
      </c>
      <c r="AZ9" s="170" t="s">
        <v>802</v>
      </c>
      <c r="BA9" s="170" t="s">
        <v>215</v>
      </c>
      <c r="BB9" s="171"/>
      <c r="BC9" s="172"/>
      <c r="BD9" s="171"/>
      <c r="BE9" s="166"/>
      <c r="BF9" s="166"/>
      <c r="BG9" s="166"/>
      <c r="BH9" s="166"/>
      <c r="BI9" s="166"/>
      <c r="BJ9" s="166"/>
      <c r="BK9" s="171"/>
      <c r="BL9" s="171"/>
      <c r="BM9" s="171"/>
      <c r="BN9" s="171"/>
      <c r="BO9" s="171"/>
      <c r="BP9" s="172"/>
      <c r="BQ9" s="171"/>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66"/>
      <c r="AM10" s="166"/>
      <c r="AN10" s="166"/>
      <c r="AO10" s="166"/>
      <c r="AP10" s="166"/>
      <c r="AQ10" s="166"/>
      <c r="AR10" s="167" t="s">
        <v>221</v>
      </c>
      <c r="AS10" s="167" t="s">
        <v>222</v>
      </c>
      <c r="AT10" s="167" t="s">
        <v>223</v>
      </c>
      <c r="AU10" s="167" t="s">
        <v>224</v>
      </c>
      <c r="AV10" s="169"/>
      <c r="AW10" s="169"/>
      <c r="AX10" s="170" t="s">
        <v>225</v>
      </c>
      <c r="AY10" s="170" t="s">
        <v>201</v>
      </c>
      <c r="AZ10" s="170" t="s">
        <v>803</v>
      </c>
      <c r="BA10" s="170" t="s">
        <v>215</v>
      </c>
      <c r="BB10" s="171"/>
      <c r="BC10" s="172"/>
      <c r="BD10" s="171"/>
      <c r="BE10" s="166"/>
      <c r="BF10" s="166"/>
      <c r="BG10" s="166"/>
      <c r="BH10" s="166"/>
      <c r="BI10" s="166"/>
      <c r="BJ10" s="166"/>
      <c r="BK10" s="171"/>
      <c r="BL10" s="171"/>
      <c r="BM10" s="171"/>
      <c r="BN10" s="171"/>
      <c r="BO10" s="171"/>
      <c r="BP10" s="172"/>
      <c r="BQ10" s="171"/>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66"/>
      <c r="AM11" s="166"/>
      <c r="AN11" s="166"/>
      <c r="AO11" s="166"/>
      <c r="AP11" s="166"/>
      <c r="AQ11" s="166"/>
      <c r="AR11" s="167" t="s">
        <v>230</v>
      </c>
      <c r="AS11" s="168" t="s">
        <v>213</v>
      </c>
      <c r="AT11" s="173"/>
      <c r="AU11" s="169"/>
      <c r="AV11" s="169"/>
      <c r="AW11" s="169"/>
      <c r="AX11" s="171"/>
      <c r="AY11" s="171"/>
      <c r="AZ11" s="174" t="s">
        <v>231</v>
      </c>
      <c r="BA11" s="170" t="s">
        <v>215</v>
      </c>
      <c r="BB11" s="171"/>
      <c r="BC11" s="172"/>
      <c r="BD11" s="171"/>
      <c r="BE11" s="166"/>
      <c r="BF11" s="166"/>
      <c r="BG11" s="166"/>
      <c r="BH11" s="166"/>
      <c r="BI11" s="166"/>
      <c r="BJ11" s="166"/>
      <c r="BK11" s="171"/>
      <c r="BL11" s="171"/>
      <c r="BM11" s="171"/>
      <c r="BN11" s="171"/>
      <c r="BO11" s="171"/>
      <c r="BP11" s="172"/>
      <c r="BQ11" s="171"/>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66"/>
      <c r="AM12" s="166"/>
      <c r="AN12" s="166"/>
      <c r="AO12" s="166"/>
      <c r="AP12" s="166"/>
      <c r="AQ12" s="166"/>
      <c r="AR12" s="167" t="s">
        <v>237</v>
      </c>
      <c r="AS12" s="168" t="s">
        <v>804</v>
      </c>
      <c r="AT12" s="167" t="s">
        <v>238</v>
      </c>
      <c r="AU12" s="168" t="s">
        <v>805</v>
      </c>
      <c r="AV12" s="169"/>
      <c r="AW12" s="169"/>
      <c r="AX12" s="170" t="s">
        <v>239</v>
      </c>
      <c r="AY12" s="170" t="s">
        <v>201</v>
      </c>
      <c r="AZ12" s="170" t="s">
        <v>806</v>
      </c>
      <c r="BA12" s="170" t="s">
        <v>262</v>
      </c>
      <c r="BB12" s="171"/>
      <c r="BC12" s="172"/>
      <c r="BD12" s="171"/>
      <c r="BE12" s="166"/>
      <c r="BF12" s="166"/>
      <c r="BG12" s="166"/>
      <c r="BH12" s="166"/>
      <c r="BI12" s="166"/>
      <c r="BJ12" s="166"/>
      <c r="BK12" s="171"/>
      <c r="BL12" s="171"/>
      <c r="BM12" s="171"/>
      <c r="BN12" s="171"/>
      <c r="BO12" s="171"/>
      <c r="BP12" s="172"/>
      <c r="BQ12" s="171"/>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66"/>
      <c r="AM13" s="166"/>
      <c r="AN13" s="166"/>
      <c r="AO13" s="166"/>
      <c r="AP13" s="166"/>
      <c r="AQ13" s="166"/>
      <c r="AR13" s="112" t="s">
        <v>248</v>
      </c>
      <c r="AS13" s="112" t="s">
        <v>249</v>
      </c>
      <c r="AT13" s="101" t="s">
        <v>250</v>
      </c>
      <c r="AU13" s="102" t="s">
        <v>251</v>
      </c>
      <c r="AV13" s="103"/>
      <c r="AW13" s="103"/>
      <c r="AX13" s="171"/>
      <c r="AY13" s="171"/>
      <c r="AZ13" s="171"/>
      <c r="BA13" s="171"/>
      <c r="BB13" s="171"/>
      <c r="BC13" s="172"/>
      <c r="BD13" s="171"/>
      <c r="BE13" s="166"/>
      <c r="BF13" s="166"/>
      <c r="BG13" s="166"/>
      <c r="BH13" s="166"/>
      <c r="BI13" s="166"/>
      <c r="BJ13" s="166"/>
      <c r="BK13" s="171"/>
      <c r="BL13" s="171"/>
      <c r="BM13" s="171"/>
      <c r="BN13" s="171"/>
      <c r="BO13" s="171"/>
      <c r="BP13" s="172"/>
      <c r="BQ13" s="171"/>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66"/>
      <c r="AM14" s="166"/>
      <c r="AN14" s="166"/>
      <c r="AO14" s="166"/>
      <c r="AP14" s="166"/>
      <c r="AQ14" s="166"/>
      <c r="AR14" s="101" t="s">
        <v>258</v>
      </c>
      <c r="AS14" s="101" t="s">
        <v>259</v>
      </c>
      <c r="AT14" s="101" t="s">
        <v>260</v>
      </c>
      <c r="AU14" s="169"/>
      <c r="AV14" s="169"/>
      <c r="AW14" s="169"/>
      <c r="AX14" s="171"/>
      <c r="AY14" s="171"/>
      <c r="AZ14" s="171"/>
      <c r="BA14" s="171"/>
      <c r="BB14" s="171"/>
      <c r="BC14" s="172"/>
      <c r="BD14" s="171"/>
      <c r="BE14" s="166"/>
      <c r="BF14" s="166"/>
      <c r="BG14" s="166"/>
      <c r="BH14" s="166"/>
      <c r="BI14" s="166"/>
      <c r="BJ14" s="166"/>
      <c r="BK14" s="171"/>
      <c r="BL14" s="171"/>
      <c r="BM14" s="171"/>
      <c r="BN14" s="171"/>
      <c r="BO14" s="171"/>
      <c r="BP14" s="172"/>
      <c r="BQ14" s="171"/>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66"/>
      <c r="AM15" s="166"/>
      <c r="AN15" s="166"/>
      <c r="AO15" s="166"/>
      <c r="AP15" s="166"/>
      <c r="AQ15" s="166"/>
      <c r="AR15" s="101" t="s">
        <v>267</v>
      </c>
      <c r="AS15" s="101" t="s">
        <v>268</v>
      </c>
      <c r="AT15" s="101" t="s">
        <v>269</v>
      </c>
      <c r="AU15" s="101" t="s">
        <v>807</v>
      </c>
      <c r="AV15" s="169"/>
      <c r="AW15" s="169"/>
      <c r="AX15" s="171"/>
      <c r="AY15" s="171"/>
      <c r="AZ15" s="171"/>
      <c r="BA15" s="171"/>
      <c r="BB15" s="171"/>
      <c r="BC15" s="172"/>
      <c r="BD15" s="171"/>
      <c r="BE15" s="166"/>
      <c r="BF15" s="166"/>
      <c r="BG15" s="166"/>
      <c r="BH15" s="166"/>
      <c r="BI15" s="166"/>
      <c r="BJ15" s="166"/>
      <c r="BK15" s="171"/>
      <c r="BL15" s="171"/>
      <c r="BM15" s="171"/>
      <c r="BN15" s="171"/>
      <c r="BO15" s="171"/>
      <c r="BP15" s="172"/>
      <c r="BQ15" s="171"/>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69"/>
      <c r="AW16" s="169"/>
      <c r="AX16" s="171"/>
      <c r="AY16" s="171"/>
      <c r="AZ16" s="171"/>
      <c r="BA16" s="171"/>
      <c r="BB16" s="171"/>
      <c r="BC16" s="172"/>
      <c r="BD16" s="171"/>
      <c r="BE16" s="166"/>
      <c r="BF16" s="166"/>
      <c r="BG16" s="166"/>
      <c r="BH16" s="166"/>
      <c r="BI16" s="166"/>
      <c r="BJ16" s="166"/>
      <c r="BK16" s="171"/>
      <c r="BL16" s="171"/>
      <c r="BM16" s="171"/>
      <c r="BN16" s="171"/>
      <c r="BO16" s="171"/>
      <c r="BP16" s="172"/>
      <c r="BQ16" s="171"/>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66"/>
      <c r="AM17" s="166"/>
      <c r="AN17" s="166"/>
      <c r="AO17" s="166"/>
      <c r="AP17" s="166"/>
      <c r="AQ17" s="166"/>
      <c r="AR17" s="101" t="s">
        <v>281</v>
      </c>
      <c r="AS17" s="101" t="s">
        <v>810</v>
      </c>
      <c r="AT17" s="101" t="s">
        <v>282</v>
      </c>
      <c r="AU17" s="169"/>
      <c r="AV17" s="169"/>
      <c r="AW17" s="169"/>
      <c r="AX17" s="171"/>
      <c r="AY17" s="171"/>
      <c r="AZ17" s="171"/>
      <c r="BA17" s="171"/>
      <c r="BB17" s="171"/>
      <c r="BC17" s="172"/>
      <c r="BD17" s="171"/>
      <c r="BE17" s="166"/>
      <c r="BF17" s="166"/>
      <c r="BG17" s="166"/>
      <c r="BH17" s="166"/>
      <c r="BI17" s="166"/>
      <c r="BJ17" s="166"/>
      <c r="BK17" s="171"/>
      <c r="BL17" s="171"/>
      <c r="BM17" s="171"/>
      <c r="BN17" s="171"/>
      <c r="BO17" s="171"/>
      <c r="BP17" s="172"/>
      <c r="BQ17" s="171"/>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75"/>
      <c r="AM18" s="166"/>
      <c r="AN18" s="166"/>
      <c r="AO18" s="166"/>
      <c r="AP18" s="166"/>
      <c r="AQ18" s="166"/>
      <c r="AR18" s="101" t="s">
        <v>811</v>
      </c>
      <c r="AS18" s="101" t="s">
        <v>812</v>
      </c>
      <c r="AT18" s="101" t="s">
        <v>813</v>
      </c>
      <c r="AU18" s="169"/>
      <c r="AV18" s="169"/>
      <c r="AW18" s="169"/>
      <c r="AX18" s="171"/>
      <c r="AY18" s="171"/>
      <c r="AZ18" s="171"/>
      <c r="BA18" s="171"/>
      <c r="BB18" s="171"/>
      <c r="BC18" s="172"/>
      <c r="BD18" s="171"/>
      <c r="BE18" s="166"/>
      <c r="BF18" s="166"/>
      <c r="BG18" s="166"/>
      <c r="BH18" s="166"/>
      <c r="BI18" s="166"/>
      <c r="BJ18" s="166"/>
      <c r="BK18" s="171"/>
      <c r="BL18" s="171"/>
      <c r="BM18" s="171"/>
      <c r="BN18" s="171"/>
      <c r="BO18" s="171"/>
      <c r="BP18" s="172"/>
      <c r="BQ18" s="171"/>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66"/>
      <c r="AM19" s="166"/>
      <c r="AN19" s="166"/>
      <c r="AO19" s="166"/>
      <c r="AP19" s="166"/>
      <c r="AQ19" s="166"/>
      <c r="AR19" s="101" t="s">
        <v>814</v>
      </c>
      <c r="AS19" s="101" t="s">
        <v>815</v>
      </c>
      <c r="AT19" s="101" t="s">
        <v>816</v>
      </c>
      <c r="AU19" s="169"/>
      <c r="AV19" s="169"/>
      <c r="AW19" s="169"/>
      <c r="AX19" s="171"/>
      <c r="AY19" s="171"/>
      <c r="AZ19" s="171"/>
      <c r="BA19" s="171"/>
      <c r="BB19" s="171"/>
      <c r="BC19" s="172"/>
      <c r="BD19" s="171"/>
      <c r="BE19" s="166"/>
      <c r="BF19" s="166"/>
      <c r="BG19" s="166"/>
      <c r="BH19" s="166"/>
      <c r="BI19" s="166"/>
      <c r="BJ19" s="166"/>
      <c r="BK19" s="171"/>
      <c r="BL19" s="171"/>
      <c r="BM19" s="171"/>
      <c r="BN19" s="171"/>
      <c r="BO19" s="171"/>
      <c r="BP19" s="172"/>
      <c r="BQ19" s="171"/>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66"/>
      <c r="AM20" s="166"/>
      <c r="AN20" s="166"/>
      <c r="AO20" s="166"/>
      <c r="AP20" s="166"/>
      <c r="AQ20" s="166"/>
      <c r="AR20" s="101" t="s">
        <v>817</v>
      </c>
      <c r="AS20" s="101" t="s">
        <v>818</v>
      </c>
      <c r="AT20" s="101" t="s">
        <v>819</v>
      </c>
      <c r="AU20" s="169"/>
      <c r="AV20" s="169"/>
      <c r="AW20" s="169"/>
      <c r="AX20" s="171"/>
      <c r="AY20" s="171"/>
      <c r="AZ20" s="171"/>
      <c r="BA20" s="171"/>
      <c r="BB20" s="171"/>
      <c r="BC20" s="172"/>
      <c r="BD20" s="171"/>
      <c r="BE20" s="166"/>
      <c r="BF20" s="166"/>
      <c r="BG20" s="166"/>
      <c r="BH20" s="166"/>
      <c r="BI20" s="166"/>
      <c r="BJ20" s="166"/>
      <c r="BK20" s="171"/>
      <c r="BL20" s="171"/>
      <c r="BM20" s="171"/>
      <c r="BN20" s="171"/>
      <c r="BO20" s="171"/>
      <c r="BP20" s="172"/>
      <c r="BQ20" s="171"/>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69"/>
      <c r="AV21" s="169"/>
      <c r="AW21" s="169"/>
      <c r="AX21" s="171"/>
      <c r="AY21" s="171"/>
      <c r="AZ21" s="171"/>
      <c r="BA21" s="171"/>
      <c r="BB21" s="171"/>
      <c r="BC21" s="172"/>
      <c r="BD21" s="171"/>
      <c r="BE21" s="166"/>
      <c r="BF21" s="166"/>
      <c r="BG21" s="166"/>
      <c r="BH21" s="166"/>
      <c r="BI21" s="166"/>
      <c r="BJ21" s="166"/>
      <c r="BK21" s="171"/>
      <c r="BL21" s="171"/>
      <c r="BM21" s="171"/>
      <c r="BN21" s="171"/>
      <c r="BO21" s="171"/>
      <c r="BP21" s="172"/>
      <c r="BQ21" s="171"/>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76" t="s">
        <v>822</v>
      </c>
      <c r="AS22" s="176" t="s">
        <v>823</v>
      </c>
      <c r="AT22" s="176" t="s">
        <v>325</v>
      </c>
      <c r="AU22" s="176" t="s">
        <v>326</v>
      </c>
      <c r="AV22" s="169"/>
      <c r="AW22" s="169"/>
      <c r="AX22" s="171"/>
      <c r="AY22" s="171"/>
      <c r="AZ22" s="171"/>
      <c r="BA22" s="171"/>
      <c r="BB22" s="171"/>
      <c r="BC22" s="172"/>
      <c r="BD22" s="171"/>
      <c r="BE22" s="166"/>
      <c r="BF22" s="166"/>
      <c r="BG22" s="166"/>
      <c r="BH22" s="166"/>
      <c r="BI22" s="166"/>
      <c r="BJ22" s="166"/>
      <c r="BK22" s="171"/>
      <c r="BL22" s="171"/>
      <c r="BM22" s="171"/>
      <c r="BN22" s="171"/>
      <c r="BO22" s="171"/>
      <c r="BP22" s="172"/>
      <c r="BQ22" s="171"/>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66"/>
      <c r="AH23" s="166"/>
      <c r="AI23" s="166"/>
      <c r="AJ23" s="166"/>
      <c r="AK23" s="166"/>
      <c r="AL23" s="166"/>
      <c r="AM23" s="166"/>
      <c r="AN23" s="166"/>
      <c r="AO23" s="166"/>
      <c r="AP23" s="166"/>
      <c r="AQ23" s="166"/>
      <c r="AR23" s="176" t="s">
        <v>330</v>
      </c>
      <c r="AS23" s="176" t="s">
        <v>331</v>
      </c>
      <c r="AT23" s="169"/>
      <c r="AU23" s="169"/>
      <c r="AV23" s="169"/>
      <c r="AW23" s="169"/>
      <c r="AX23" s="171"/>
      <c r="AY23" s="171"/>
      <c r="AZ23" s="171"/>
      <c r="BA23" s="171"/>
      <c r="BB23" s="171"/>
      <c r="BC23" s="172"/>
      <c r="BD23" s="171"/>
      <c r="BE23" s="166"/>
      <c r="BF23" s="166"/>
      <c r="BG23" s="166"/>
      <c r="BH23" s="166"/>
      <c r="BI23" s="166"/>
      <c r="BJ23" s="166"/>
      <c r="BK23" s="171"/>
      <c r="BL23" s="171"/>
      <c r="BM23" s="171"/>
      <c r="BN23" s="171"/>
      <c r="BO23" s="171"/>
      <c r="BP23" s="172"/>
      <c r="BQ23" s="171"/>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76" t="s">
        <v>342</v>
      </c>
      <c r="AS24" s="167" t="s">
        <v>343</v>
      </c>
      <c r="AT24" s="169"/>
      <c r="AU24" s="169"/>
      <c r="AV24" s="169"/>
      <c r="AW24" s="169"/>
      <c r="AX24" s="171"/>
      <c r="AY24" s="171"/>
      <c r="AZ24" s="171"/>
      <c r="BA24" s="171"/>
      <c r="BB24" s="171"/>
      <c r="BC24" s="172"/>
      <c r="BD24" s="171"/>
      <c r="BE24" s="166"/>
      <c r="BF24" s="166"/>
      <c r="BG24" s="166"/>
      <c r="BH24" s="166"/>
      <c r="BI24" s="166"/>
      <c r="BJ24" s="166"/>
      <c r="BK24" s="171"/>
      <c r="BL24" s="171"/>
      <c r="BM24" s="171"/>
      <c r="BN24" s="171"/>
      <c r="BO24" s="171"/>
      <c r="BP24" s="172"/>
      <c r="BQ24" s="171"/>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66"/>
      <c r="AH25" s="166"/>
      <c r="AI25" s="166"/>
      <c r="AJ25" s="166"/>
      <c r="AK25" s="166"/>
      <c r="AL25" s="166"/>
      <c r="AM25" s="166"/>
      <c r="AN25" s="166"/>
      <c r="AO25" s="166"/>
      <c r="AP25" s="166"/>
      <c r="AQ25" s="166"/>
      <c r="AR25" s="176" t="s">
        <v>346</v>
      </c>
      <c r="AS25" s="176" t="s">
        <v>347</v>
      </c>
      <c r="AT25" s="169"/>
      <c r="AU25" s="169"/>
      <c r="AV25" s="169"/>
      <c r="AW25" s="169"/>
      <c r="AX25" s="171"/>
      <c r="AY25" s="171"/>
      <c r="AZ25" s="171"/>
      <c r="BA25" s="171"/>
      <c r="BB25" s="171"/>
      <c r="BC25" s="172"/>
      <c r="BD25" s="171"/>
      <c r="BE25" s="166"/>
      <c r="BF25" s="166"/>
      <c r="BG25" s="166"/>
      <c r="BH25" s="166"/>
      <c r="BI25" s="166"/>
      <c r="BJ25" s="166"/>
      <c r="BK25" s="171"/>
      <c r="BL25" s="171"/>
      <c r="BM25" s="171"/>
      <c r="BN25" s="171"/>
      <c r="BO25" s="171"/>
      <c r="BP25" s="172"/>
      <c r="BQ25" s="171"/>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66"/>
      <c r="AH26" s="166"/>
      <c r="AI26" s="166"/>
      <c r="AJ26" s="166"/>
      <c r="AK26" s="166"/>
      <c r="AL26" s="166"/>
      <c r="AM26" s="166"/>
      <c r="AN26" s="166"/>
      <c r="AO26" s="166"/>
      <c r="AP26" s="166"/>
      <c r="AQ26" s="166"/>
      <c r="AR26" s="176" t="s">
        <v>350</v>
      </c>
      <c r="AS26" s="177" t="s">
        <v>351</v>
      </c>
      <c r="AT26" s="169"/>
      <c r="AU26" s="169"/>
      <c r="AV26" s="169"/>
      <c r="AW26" s="169"/>
      <c r="AX26" s="171"/>
      <c r="AY26" s="171"/>
      <c r="AZ26" s="171"/>
      <c r="BA26" s="171"/>
      <c r="BB26" s="171"/>
      <c r="BC26" s="172"/>
      <c r="BD26" s="171"/>
      <c r="BE26" s="166"/>
      <c r="BF26" s="166"/>
      <c r="BG26" s="166"/>
      <c r="BH26" s="166"/>
      <c r="BI26" s="166"/>
      <c r="BJ26" s="166"/>
      <c r="BK26" s="171"/>
      <c r="BL26" s="171"/>
      <c r="BM26" s="171"/>
      <c r="BN26" s="171"/>
      <c r="BO26" s="171"/>
      <c r="BP26" s="172"/>
      <c r="BQ26" s="171"/>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66"/>
      <c r="AH27" s="166"/>
      <c r="AI27" s="166"/>
      <c r="AJ27" s="178"/>
      <c r="AK27" s="178"/>
      <c r="AL27" s="166"/>
      <c r="AM27" s="166"/>
      <c r="AN27" s="166"/>
      <c r="AO27" s="166"/>
      <c r="AP27" s="166"/>
      <c r="AQ27" s="166"/>
      <c r="AR27" s="176" t="s">
        <v>355</v>
      </c>
      <c r="AS27" s="176" t="s">
        <v>356</v>
      </c>
      <c r="AT27" s="169"/>
      <c r="AU27" s="169"/>
      <c r="AV27" s="169"/>
      <c r="AW27" s="169"/>
      <c r="AX27" s="171"/>
      <c r="AY27" s="171"/>
      <c r="AZ27" s="171"/>
      <c r="BA27" s="171"/>
      <c r="BB27" s="171"/>
      <c r="BC27" s="172"/>
      <c r="BD27" s="171"/>
      <c r="BE27" s="166"/>
      <c r="BF27" s="166"/>
      <c r="BG27" s="166"/>
      <c r="BH27" s="166"/>
      <c r="BI27" s="166"/>
      <c r="BJ27" s="166"/>
      <c r="BK27" s="171"/>
      <c r="BL27" s="171"/>
      <c r="BM27" s="171"/>
      <c r="BN27" s="171"/>
      <c r="BO27" s="171"/>
      <c r="BP27" s="172"/>
      <c r="BQ27" s="171"/>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66"/>
      <c r="AM28" s="166"/>
      <c r="AN28" s="166"/>
      <c r="AO28" s="166"/>
      <c r="AP28" s="166"/>
      <c r="AQ28" s="166"/>
      <c r="AR28" s="176" t="s">
        <v>825</v>
      </c>
      <c r="AS28" s="176" t="s">
        <v>362</v>
      </c>
      <c r="AT28" s="176" t="s">
        <v>826</v>
      </c>
      <c r="AU28" s="176" t="s">
        <v>363</v>
      </c>
      <c r="AV28" s="169"/>
      <c r="AW28" s="169"/>
      <c r="AX28" s="171"/>
      <c r="AY28" s="171"/>
      <c r="AZ28" s="171"/>
      <c r="BA28" s="171"/>
      <c r="BB28" s="171"/>
      <c r="BC28" s="172"/>
      <c r="BD28" s="171"/>
      <c r="BE28" s="166"/>
      <c r="BF28" s="166"/>
      <c r="BG28" s="166"/>
      <c r="BH28" s="166"/>
      <c r="BI28" s="166"/>
      <c r="BJ28" s="166"/>
      <c r="BK28" s="171"/>
      <c r="BL28" s="171"/>
      <c r="BM28" s="171"/>
      <c r="BN28" s="171"/>
      <c r="BO28" s="171"/>
      <c r="BP28" s="172"/>
      <c r="BQ28" s="171"/>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66"/>
      <c r="AM29" s="166"/>
      <c r="AN29" s="166"/>
      <c r="AO29" s="166"/>
      <c r="AP29" s="166"/>
      <c r="AQ29" s="166"/>
      <c r="AR29" s="176" t="s">
        <v>368</v>
      </c>
      <c r="AS29" s="176" t="s">
        <v>369</v>
      </c>
      <c r="AT29" s="176" t="s">
        <v>827</v>
      </c>
      <c r="AU29" s="167" t="s">
        <v>828</v>
      </c>
      <c r="AV29" s="169"/>
      <c r="AW29" s="169"/>
      <c r="AX29" s="171"/>
      <c r="AY29" s="171"/>
      <c r="AZ29" s="171"/>
      <c r="BA29" s="171"/>
      <c r="BB29" s="171"/>
      <c r="BC29" s="172"/>
      <c r="BD29" s="171"/>
      <c r="BE29" s="166"/>
      <c r="BF29" s="166"/>
      <c r="BG29" s="166"/>
      <c r="BH29" s="166"/>
      <c r="BI29" s="166"/>
      <c r="BJ29" s="166"/>
      <c r="BK29" s="171"/>
      <c r="BL29" s="171"/>
      <c r="BM29" s="171"/>
      <c r="BN29" s="171"/>
      <c r="BO29" s="171"/>
      <c r="BP29" s="172"/>
      <c r="BQ29" s="171"/>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66"/>
      <c r="AM30" s="54"/>
      <c r="AN30" s="54"/>
      <c r="AO30" s="54"/>
      <c r="AP30" s="54"/>
      <c r="AQ30" s="54"/>
      <c r="AR30" s="176" t="s">
        <v>829</v>
      </c>
      <c r="AS30" s="101" t="s">
        <v>830</v>
      </c>
      <c r="AT30" s="101" t="s">
        <v>831</v>
      </c>
      <c r="AU30" s="101" t="s">
        <v>376</v>
      </c>
      <c r="AV30" s="169"/>
      <c r="AW30" s="169"/>
      <c r="AX30" s="171"/>
      <c r="AY30" s="171"/>
      <c r="AZ30" s="171"/>
      <c r="BA30" s="171"/>
      <c r="BB30" s="171"/>
      <c r="BC30" s="172"/>
      <c r="BD30" s="171"/>
      <c r="BE30" s="166"/>
      <c r="BF30" s="166"/>
      <c r="BG30" s="166"/>
      <c r="BH30" s="166"/>
      <c r="BI30" s="166"/>
      <c r="BJ30" s="166"/>
      <c r="BK30" s="171"/>
      <c r="BL30" s="171"/>
      <c r="BM30" s="171"/>
      <c r="BN30" s="171"/>
      <c r="BO30" s="171"/>
      <c r="BP30" s="172"/>
      <c r="BQ30" s="171"/>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79" t="s">
        <v>378</v>
      </c>
      <c r="AG31" s="51" t="s">
        <v>379</v>
      </c>
      <c r="AH31" s="51" t="s">
        <v>380</v>
      </c>
      <c r="AI31" s="44" t="s">
        <v>381</v>
      </c>
      <c r="AJ31" s="115">
        <v>44440</v>
      </c>
      <c r="AK31" s="115">
        <v>44561</v>
      </c>
      <c r="AL31" s="166"/>
      <c r="AM31" s="166"/>
      <c r="AN31" s="166"/>
      <c r="AO31" s="166"/>
      <c r="AP31" s="166"/>
      <c r="AQ31" s="166"/>
      <c r="AR31" s="101" t="s">
        <v>832</v>
      </c>
      <c r="AS31" s="101" t="s">
        <v>382</v>
      </c>
      <c r="AT31" s="101" t="s">
        <v>383</v>
      </c>
      <c r="AU31" s="169"/>
      <c r="AV31" s="169"/>
      <c r="AW31" s="169"/>
      <c r="AX31" s="171"/>
      <c r="AY31" s="171"/>
      <c r="AZ31" s="171"/>
      <c r="BA31" s="171"/>
      <c r="BB31" s="171"/>
      <c r="BC31" s="172"/>
      <c r="BD31" s="171"/>
      <c r="BE31" s="166"/>
      <c r="BF31" s="166"/>
      <c r="BG31" s="166"/>
      <c r="BH31" s="166"/>
      <c r="BI31" s="166"/>
      <c r="BJ31" s="166"/>
      <c r="BK31" s="171"/>
      <c r="BL31" s="171"/>
      <c r="BM31" s="171"/>
      <c r="BN31" s="171"/>
      <c r="BO31" s="171"/>
      <c r="BP31" s="172"/>
      <c r="BQ31" s="171"/>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66"/>
      <c r="AM32" s="166"/>
      <c r="AN32" s="166"/>
      <c r="AO32" s="166"/>
      <c r="AP32" s="166"/>
      <c r="AQ32" s="166"/>
      <c r="AR32" s="169"/>
      <c r="AS32" s="168" t="s">
        <v>833</v>
      </c>
      <c r="AT32" s="176" t="s">
        <v>390</v>
      </c>
      <c r="AU32" s="180" t="s">
        <v>391</v>
      </c>
      <c r="AV32" s="169"/>
      <c r="AW32" s="169"/>
      <c r="AX32" s="171"/>
      <c r="AY32" s="171"/>
      <c r="AZ32" s="171"/>
      <c r="BA32" s="171"/>
      <c r="BB32" s="171"/>
      <c r="BC32" s="172"/>
      <c r="BD32" s="171"/>
      <c r="BE32" s="166"/>
      <c r="BF32" s="166"/>
      <c r="BG32" s="166"/>
      <c r="BH32" s="166"/>
      <c r="BI32" s="166"/>
      <c r="BJ32" s="166"/>
      <c r="BK32" s="171"/>
      <c r="BL32" s="171"/>
      <c r="BM32" s="171"/>
      <c r="BN32" s="171"/>
      <c r="BO32" s="171"/>
      <c r="BP32" s="172"/>
      <c r="BQ32" s="171"/>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66"/>
      <c r="AM33" s="166"/>
      <c r="AN33" s="166"/>
      <c r="AO33" s="166"/>
      <c r="AP33" s="166"/>
      <c r="AQ33" s="166"/>
      <c r="AR33" s="176" t="s">
        <v>394</v>
      </c>
      <c r="AS33" s="176" t="s">
        <v>395</v>
      </c>
      <c r="AT33" s="169"/>
      <c r="AU33" s="169"/>
      <c r="AV33" s="169"/>
      <c r="AW33" s="169"/>
      <c r="AX33" s="171"/>
      <c r="AY33" s="171"/>
      <c r="AZ33" s="171"/>
      <c r="BA33" s="171"/>
      <c r="BB33" s="171"/>
      <c r="BC33" s="172"/>
      <c r="BD33" s="171"/>
      <c r="BE33" s="166"/>
      <c r="BF33" s="166"/>
      <c r="BG33" s="166"/>
      <c r="BH33" s="166"/>
      <c r="BI33" s="166"/>
      <c r="BJ33" s="166"/>
      <c r="BK33" s="171"/>
      <c r="BL33" s="171"/>
      <c r="BM33" s="171"/>
      <c r="BN33" s="171"/>
      <c r="BO33" s="171"/>
      <c r="BP33" s="172"/>
      <c r="BQ33" s="171"/>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66"/>
      <c r="AM34" s="166"/>
      <c r="AN34" s="166"/>
      <c r="AO34" s="166"/>
      <c r="AP34" s="166"/>
      <c r="AQ34" s="166"/>
      <c r="AR34" s="169"/>
      <c r="AS34" s="169"/>
      <c r="AT34" s="176" t="s">
        <v>399</v>
      </c>
      <c r="AU34" s="176" t="s">
        <v>400</v>
      </c>
      <c r="AV34" s="169"/>
      <c r="AW34" s="169"/>
      <c r="AX34" s="171"/>
      <c r="AY34" s="171"/>
      <c r="AZ34" s="171"/>
      <c r="BA34" s="171"/>
      <c r="BB34" s="171"/>
      <c r="BC34" s="172"/>
      <c r="BD34" s="171"/>
      <c r="BE34" s="166"/>
      <c r="BF34" s="166"/>
      <c r="BG34" s="166"/>
      <c r="BH34" s="166"/>
      <c r="BI34" s="166"/>
      <c r="BJ34" s="166"/>
      <c r="BK34" s="171"/>
      <c r="BL34" s="171"/>
      <c r="BM34" s="171"/>
      <c r="BN34" s="171"/>
      <c r="BO34" s="171"/>
      <c r="BP34" s="172"/>
      <c r="BQ34" s="171"/>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66"/>
      <c r="AM35" s="166"/>
      <c r="AN35" s="166"/>
      <c r="AO35" s="166"/>
      <c r="AP35" s="166"/>
      <c r="AQ35" s="166"/>
      <c r="AR35" s="176" t="s">
        <v>405</v>
      </c>
      <c r="AS35" s="177" t="s">
        <v>406</v>
      </c>
      <c r="AT35" s="176" t="s">
        <v>407</v>
      </c>
      <c r="AU35" s="176" t="s">
        <v>408</v>
      </c>
      <c r="AV35" s="169"/>
      <c r="AW35" s="169"/>
      <c r="AX35" s="171"/>
      <c r="AY35" s="171"/>
      <c r="AZ35" s="171"/>
      <c r="BA35" s="171"/>
      <c r="BB35" s="171"/>
      <c r="BC35" s="172"/>
      <c r="BD35" s="171"/>
      <c r="BE35" s="166"/>
      <c r="BF35" s="166"/>
      <c r="BG35" s="166"/>
      <c r="BH35" s="166"/>
      <c r="BI35" s="166"/>
      <c r="BJ35" s="166"/>
      <c r="BK35" s="171"/>
      <c r="BL35" s="171"/>
      <c r="BM35" s="171"/>
      <c r="BN35" s="171"/>
      <c r="BO35" s="171"/>
      <c r="BP35" s="172"/>
      <c r="BQ35" s="171"/>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66"/>
      <c r="AM36" s="166"/>
      <c r="AN36" s="166"/>
      <c r="AO36" s="166"/>
      <c r="AP36" s="166"/>
      <c r="AQ36" s="166"/>
      <c r="AR36" s="176" t="s">
        <v>413</v>
      </c>
      <c r="AS36" s="177" t="s">
        <v>414</v>
      </c>
      <c r="AT36" s="169"/>
      <c r="AU36" s="169"/>
      <c r="AV36" s="169"/>
      <c r="AW36" s="169"/>
      <c r="AX36" s="171"/>
      <c r="AY36" s="171"/>
      <c r="AZ36" s="171"/>
      <c r="BA36" s="171"/>
      <c r="BB36" s="171"/>
      <c r="BC36" s="172"/>
      <c r="BD36" s="171"/>
      <c r="BE36" s="166"/>
      <c r="BF36" s="166"/>
      <c r="BG36" s="166"/>
      <c r="BH36" s="166"/>
      <c r="BI36" s="166"/>
      <c r="BJ36" s="166"/>
      <c r="BK36" s="171"/>
      <c r="BL36" s="171"/>
      <c r="BM36" s="171"/>
      <c r="BN36" s="171"/>
      <c r="BO36" s="171"/>
      <c r="BP36" s="172"/>
      <c r="BQ36" s="171"/>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66"/>
      <c r="AM37" s="166"/>
      <c r="AN37" s="166"/>
      <c r="AO37" s="166"/>
      <c r="AP37" s="166"/>
      <c r="AQ37" s="166"/>
      <c r="AR37" s="176" t="s">
        <v>417</v>
      </c>
      <c r="AS37" s="176" t="s">
        <v>418</v>
      </c>
      <c r="AT37" s="169"/>
      <c r="AU37" s="169"/>
      <c r="AV37" s="169"/>
      <c r="AW37" s="169"/>
      <c r="AX37" s="171"/>
      <c r="AY37" s="171"/>
      <c r="AZ37" s="171"/>
      <c r="BA37" s="171"/>
      <c r="BB37" s="171"/>
      <c r="BC37" s="172"/>
      <c r="BD37" s="171"/>
      <c r="BE37" s="166"/>
      <c r="BF37" s="166"/>
      <c r="BG37" s="166"/>
      <c r="BH37" s="166"/>
      <c r="BI37" s="166"/>
      <c r="BJ37" s="166"/>
      <c r="BK37" s="171"/>
      <c r="BL37" s="171"/>
      <c r="BM37" s="171"/>
      <c r="BN37" s="171"/>
      <c r="BO37" s="171"/>
      <c r="BP37" s="172"/>
      <c r="BQ37" s="171"/>
    </row>
    <row r="38" spans="1:69" ht="151.5" hidden="1" customHeight="1">
      <c r="A38" s="138">
        <v>5</v>
      </c>
      <c r="B38" s="88" t="s">
        <v>75</v>
      </c>
      <c r="C38" s="181" t="s">
        <v>834</v>
      </c>
      <c r="D38" s="181" t="s">
        <v>835</v>
      </c>
      <c r="E38" s="53" t="s">
        <v>836</v>
      </c>
      <c r="F38" s="138">
        <v>6</v>
      </c>
      <c r="G38" s="153" t="s">
        <v>837</v>
      </c>
      <c r="H38" s="154">
        <v>0.4</v>
      </c>
      <c r="I38" s="53" t="s">
        <v>838</v>
      </c>
      <c r="J38" s="90"/>
      <c r="K38" s="153" t="s">
        <v>839</v>
      </c>
      <c r="L38" s="154">
        <v>0.6</v>
      </c>
      <c r="M38" s="155" t="s">
        <v>839</v>
      </c>
      <c r="N38" s="92"/>
      <c r="O38" s="43"/>
      <c r="P38" s="156" t="s">
        <v>840</v>
      </c>
      <c r="Q38" s="182" t="s">
        <v>841</v>
      </c>
      <c r="R38" s="156" t="s">
        <v>842</v>
      </c>
      <c r="S38" s="157" t="s">
        <v>187</v>
      </c>
      <c r="T38" s="157" t="s">
        <v>188</v>
      </c>
      <c r="U38" s="158">
        <v>0.4</v>
      </c>
      <c r="V38" s="157" t="s">
        <v>242</v>
      </c>
      <c r="W38" s="157" t="s">
        <v>190</v>
      </c>
      <c r="X38" s="157" t="s">
        <v>243</v>
      </c>
      <c r="Y38" s="159">
        <v>0.24</v>
      </c>
      <c r="Z38" s="160" t="s">
        <v>843</v>
      </c>
      <c r="AA38" s="158">
        <v>0.24</v>
      </c>
      <c r="AB38" s="160" t="s">
        <v>839</v>
      </c>
      <c r="AC38" s="158">
        <v>0.6</v>
      </c>
      <c r="AD38" s="161" t="s">
        <v>839</v>
      </c>
      <c r="AE38" s="157" t="s">
        <v>844</v>
      </c>
      <c r="AF38" s="125" t="s">
        <v>845</v>
      </c>
      <c r="AG38" s="125" t="s">
        <v>283</v>
      </c>
      <c r="AH38" s="51"/>
      <c r="AI38" s="44"/>
      <c r="AJ38" s="106"/>
      <c r="AK38" s="106"/>
      <c r="AL38" s="44"/>
      <c r="AM38" s="44"/>
      <c r="AN38" s="44"/>
      <c r="AO38" s="44"/>
      <c r="AP38" s="44"/>
      <c r="AQ38" s="44"/>
      <c r="AR38" s="112" t="s">
        <v>248</v>
      </c>
      <c r="AS38" s="112" t="s">
        <v>249</v>
      </c>
      <c r="AT38" s="169"/>
      <c r="AU38" s="169"/>
      <c r="AV38" s="169"/>
      <c r="AW38" s="169"/>
      <c r="AX38" s="171"/>
      <c r="AY38" s="171"/>
      <c r="AZ38" s="171"/>
      <c r="BA38" s="171"/>
      <c r="BB38" s="171"/>
      <c r="BC38" s="172"/>
      <c r="BD38" s="171"/>
      <c r="BE38" s="166"/>
      <c r="BF38" s="166"/>
      <c r="BG38" s="166"/>
      <c r="BH38" s="166"/>
      <c r="BI38" s="166"/>
      <c r="BJ38" s="166"/>
      <c r="BK38" s="171"/>
      <c r="BL38" s="171"/>
      <c r="BM38" s="171"/>
      <c r="BN38" s="171"/>
      <c r="BO38" s="171"/>
      <c r="BP38" s="172"/>
      <c r="BQ38" s="171"/>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3" t="s">
        <v>428</v>
      </c>
      <c r="AS39" s="184" t="s">
        <v>429</v>
      </c>
      <c r="AT39" s="184" t="s">
        <v>430</v>
      </c>
      <c r="AU39" s="184" t="s">
        <v>431</v>
      </c>
      <c r="AV39" s="169"/>
      <c r="AW39" s="169"/>
      <c r="AX39" s="171"/>
      <c r="AY39" s="171"/>
      <c r="AZ39" s="171"/>
      <c r="BA39" s="171"/>
      <c r="BB39" s="171"/>
      <c r="BC39" s="172"/>
      <c r="BD39" s="171"/>
      <c r="BE39" s="166"/>
      <c r="BF39" s="166"/>
      <c r="BG39" s="166"/>
      <c r="BH39" s="166"/>
      <c r="BI39" s="166"/>
      <c r="BJ39" s="166"/>
      <c r="BK39" s="171"/>
      <c r="BL39" s="171"/>
      <c r="BM39" s="171"/>
      <c r="BN39" s="171"/>
      <c r="BO39" s="171"/>
      <c r="BP39" s="172"/>
      <c r="BQ39" s="171"/>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85" t="s">
        <v>442</v>
      </c>
      <c r="AS40" s="185" t="s">
        <v>443</v>
      </c>
      <c r="AT40" s="185" t="s">
        <v>444</v>
      </c>
      <c r="AU40" s="185" t="s">
        <v>445</v>
      </c>
      <c r="AV40" s="169"/>
      <c r="AW40" s="169"/>
      <c r="AX40" s="171"/>
      <c r="AY40" s="171"/>
      <c r="AZ40" s="171"/>
      <c r="BA40" s="171"/>
      <c r="BB40" s="171"/>
      <c r="BC40" s="172"/>
      <c r="BD40" s="171"/>
      <c r="BE40" s="166"/>
      <c r="BF40" s="166"/>
      <c r="BG40" s="166"/>
      <c r="BH40" s="166"/>
      <c r="BI40" s="166"/>
      <c r="BJ40" s="166"/>
      <c r="BK40" s="171"/>
      <c r="BL40" s="171"/>
      <c r="BM40" s="171"/>
      <c r="BN40" s="171"/>
      <c r="BO40" s="171"/>
      <c r="BP40" s="172"/>
      <c r="BQ40" s="171"/>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4" t="s">
        <v>451</v>
      </c>
      <c r="AS41" s="186" t="s">
        <v>452</v>
      </c>
      <c r="AT41" s="184" t="s">
        <v>453</v>
      </c>
      <c r="AU41" s="184" t="s">
        <v>454</v>
      </c>
      <c r="AV41" s="169"/>
      <c r="AW41" s="169"/>
      <c r="AX41" s="171"/>
      <c r="AY41" s="171"/>
      <c r="AZ41" s="171"/>
      <c r="BA41" s="171"/>
      <c r="BB41" s="171"/>
      <c r="BC41" s="172"/>
      <c r="BD41" s="171"/>
      <c r="BE41" s="166"/>
      <c r="BF41" s="166"/>
      <c r="BG41" s="166"/>
      <c r="BH41" s="166"/>
      <c r="BI41" s="166"/>
      <c r="BJ41" s="166"/>
      <c r="BK41" s="171"/>
      <c r="BL41" s="171"/>
      <c r="BM41" s="171"/>
      <c r="BN41" s="171"/>
      <c r="BO41" s="171"/>
      <c r="BP41" s="172"/>
      <c r="BQ41" s="171"/>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87" t="s">
        <v>464</v>
      </c>
      <c r="AS42" s="188" t="s">
        <v>465</v>
      </c>
      <c r="AT42" s="187" t="s">
        <v>466</v>
      </c>
      <c r="AU42" s="187" t="s">
        <v>467</v>
      </c>
      <c r="AV42" s="169"/>
      <c r="AW42" s="169"/>
      <c r="AX42" s="171"/>
      <c r="AY42" s="171"/>
      <c r="AZ42" s="171"/>
      <c r="BA42" s="171"/>
      <c r="BB42" s="171"/>
      <c r="BC42" s="172"/>
      <c r="BD42" s="171"/>
      <c r="BE42" s="166"/>
      <c r="BF42" s="166"/>
      <c r="BG42" s="166"/>
      <c r="BH42" s="166"/>
      <c r="BI42" s="166"/>
      <c r="BJ42" s="166"/>
      <c r="BK42" s="171"/>
      <c r="BL42" s="171"/>
      <c r="BM42" s="171"/>
      <c r="BN42" s="171"/>
      <c r="BO42" s="171"/>
      <c r="BP42" s="172"/>
      <c r="BQ42" s="171"/>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85" t="s">
        <v>477</v>
      </c>
      <c r="AS43" s="185" t="s">
        <v>478</v>
      </c>
      <c r="AT43" s="185" t="s">
        <v>479</v>
      </c>
      <c r="AU43" s="185" t="s">
        <v>480</v>
      </c>
      <c r="AV43" s="169"/>
      <c r="AW43" s="169"/>
      <c r="AX43" s="171"/>
      <c r="AY43" s="171"/>
      <c r="AZ43" s="171"/>
      <c r="BA43" s="171"/>
      <c r="BB43" s="171"/>
      <c r="BC43" s="172"/>
      <c r="BD43" s="171"/>
      <c r="BE43" s="166"/>
      <c r="BF43" s="166"/>
      <c r="BG43" s="166"/>
      <c r="BH43" s="166"/>
      <c r="BI43" s="166"/>
      <c r="BJ43" s="166"/>
      <c r="BK43" s="171"/>
      <c r="BL43" s="171"/>
      <c r="BM43" s="171"/>
      <c r="BN43" s="171"/>
      <c r="BO43" s="171"/>
      <c r="BP43" s="172"/>
      <c r="BQ43" s="171"/>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66"/>
      <c r="AR44" s="184" t="s">
        <v>485</v>
      </c>
      <c r="AS44" s="184" t="s">
        <v>486</v>
      </c>
      <c r="AT44" s="184" t="s">
        <v>487</v>
      </c>
      <c r="AU44" s="184" t="s">
        <v>488</v>
      </c>
      <c r="AV44" s="169"/>
      <c r="AW44" s="169"/>
      <c r="AX44" s="171"/>
      <c r="AY44" s="171"/>
      <c r="AZ44" s="171"/>
      <c r="BA44" s="171"/>
      <c r="BB44" s="171"/>
      <c r="BC44" s="172"/>
      <c r="BD44" s="171"/>
      <c r="BE44" s="166"/>
      <c r="BF44" s="166"/>
      <c r="BG44" s="166"/>
      <c r="BH44" s="166"/>
      <c r="BI44" s="166"/>
      <c r="BJ44" s="166"/>
      <c r="BK44" s="171"/>
      <c r="BL44" s="171"/>
      <c r="BM44" s="171"/>
      <c r="BN44" s="171"/>
      <c r="BO44" s="171"/>
      <c r="BP44" s="172"/>
      <c r="BQ44" s="171"/>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66"/>
      <c r="AR45" s="184" t="s">
        <v>493</v>
      </c>
      <c r="AS45" s="184" t="s">
        <v>494</v>
      </c>
      <c r="AT45" s="184" t="s">
        <v>495</v>
      </c>
      <c r="AU45" s="184" t="s">
        <v>496</v>
      </c>
      <c r="AV45" s="169"/>
      <c r="AW45" s="169"/>
      <c r="AX45" s="171"/>
      <c r="AY45" s="171"/>
      <c r="AZ45" s="171"/>
      <c r="BA45" s="171"/>
      <c r="BB45" s="171"/>
      <c r="BC45" s="172"/>
      <c r="BD45" s="171"/>
      <c r="BE45" s="166"/>
      <c r="BF45" s="166"/>
      <c r="BG45" s="166"/>
      <c r="BH45" s="166"/>
      <c r="BI45" s="166"/>
      <c r="BJ45" s="166"/>
      <c r="BK45" s="171"/>
      <c r="BL45" s="171"/>
      <c r="BM45" s="171"/>
      <c r="BN45" s="171"/>
      <c r="BO45" s="171"/>
      <c r="BP45" s="172"/>
      <c r="BQ45" s="171"/>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66"/>
      <c r="AR46" s="184" t="s">
        <v>499</v>
      </c>
      <c r="AS46" s="186" t="s">
        <v>500</v>
      </c>
      <c r="AT46" s="184" t="s">
        <v>501</v>
      </c>
      <c r="AU46" s="184" t="s">
        <v>502</v>
      </c>
      <c r="AV46" s="169"/>
      <c r="AW46" s="169"/>
      <c r="AX46" s="171"/>
      <c r="AY46" s="171"/>
      <c r="AZ46" s="171"/>
      <c r="BA46" s="171"/>
      <c r="BB46" s="171"/>
      <c r="BC46" s="172"/>
      <c r="BD46" s="171"/>
      <c r="BE46" s="166"/>
      <c r="BF46" s="166"/>
      <c r="BG46" s="166"/>
      <c r="BH46" s="166"/>
      <c r="BI46" s="166"/>
      <c r="BJ46" s="166"/>
      <c r="BK46" s="171"/>
      <c r="BL46" s="171"/>
      <c r="BM46" s="171"/>
      <c r="BN46" s="171"/>
      <c r="BO46" s="171"/>
      <c r="BP46" s="172"/>
      <c r="BQ46" s="171"/>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85" t="s">
        <v>515</v>
      </c>
      <c r="AS47" s="189" t="s">
        <v>848</v>
      </c>
      <c r="AT47" s="185" t="s">
        <v>516</v>
      </c>
      <c r="AU47" s="190" t="s">
        <v>517</v>
      </c>
      <c r="AV47" s="169"/>
      <c r="AW47" s="169"/>
      <c r="AX47" s="171"/>
      <c r="AY47" s="171"/>
      <c r="AZ47" s="171"/>
      <c r="BA47" s="171"/>
      <c r="BB47" s="171"/>
      <c r="BC47" s="172"/>
      <c r="BD47" s="171"/>
      <c r="BE47" s="166"/>
      <c r="BF47" s="166"/>
      <c r="BG47" s="166"/>
      <c r="BH47" s="166"/>
      <c r="BI47" s="166"/>
      <c r="BJ47" s="166"/>
      <c r="BK47" s="171"/>
      <c r="BL47" s="171"/>
      <c r="BM47" s="171"/>
      <c r="BN47" s="171"/>
      <c r="BO47" s="171"/>
      <c r="BP47" s="172"/>
      <c r="BQ47" s="171"/>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66"/>
      <c r="AR48" s="190" t="s">
        <v>523</v>
      </c>
      <c r="AS48" s="190" t="s">
        <v>524</v>
      </c>
      <c r="AT48" s="190" t="s">
        <v>525</v>
      </c>
      <c r="AU48" s="190" t="s">
        <v>517</v>
      </c>
      <c r="AV48" s="169"/>
      <c r="AW48" s="169"/>
      <c r="AX48" s="171"/>
      <c r="AY48" s="171"/>
      <c r="AZ48" s="171"/>
      <c r="BA48" s="171"/>
      <c r="BB48" s="171"/>
      <c r="BC48" s="172"/>
      <c r="BD48" s="171"/>
      <c r="BE48" s="166"/>
      <c r="BF48" s="166"/>
      <c r="BG48" s="166"/>
      <c r="BH48" s="166"/>
      <c r="BI48" s="166"/>
      <c r="BJ48" s="166"/>
      <c r="BK48" s="171"/>
      <c r="BL48" s="171"/>
      <c r="BM48" s="171"/>
      <c r="BN48" s="171"/>
      <c r="BO48" s="171"/>
      <c r="BP48" s="172"/>
      <c r="BQ48" s="171"/>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2" t="s">
        <v>527</v>
      </c>
      <c r="AG49" s="51" t="s">
        <v>849</v>
      </c>
      <c r="AH49" s="44" t="s">
        <v>528</v>
      </c>
      <c r="AI49" s="44" t="s">
        <v>529</v>
      </c>
      <c r="AJ49" s="106">
        <v>44449</v>
      </c>
      <c r="AK49" s="106">
        <v>44561</v>
      </c>
      <c r="AL49" s="44"/>
      <c r="AM49" s="44"/>
      <c r="AN49" s="44"/>
      <c r="AO49" s="44"/>
      <c r="AP49" s="44"/>
      <c r="AQ49" s="166"/>
      <c r="AR49" s="185" t="s">
        <v>530</v>
      </c>
      <c r="AS49" s="185" t="s">
        <v>531</v>
      </c>
      <c r="AT49" s="185" t="s">
        <v>532</v>
      </c>
      <c r="AU49" s="190" t="s">
        <v>533</v>
      </c>
      <c r="AV49" s="169"/>
      <c r="AW49" s="169"/>
      <c r="AX49" s="171"/>
      <c r="AY49" s="171"/>
      <c r="AZ49" s="171"/>
      <c r="BA49" s="171"/>
      <c r="BB49" s="171"/>
      <c r="BC49" s="172"/>
      <c r="BD49" s="171"/>
      <c r="BE49" s="166"/>
      <c r="BF49" s="166"/>
      <c r="BG49" s="166"/>
      <c r="BH49" s="166"/>
      <c r="BI49" s="166"/>
      <c r="BJ49" s="166"/>
      <c r="BK49" s="171"/>
      <c r="BL49" s="171"/>
      <c r="BM49" s="171"/>
      <c r="BN49" s="171"/>
      <c r="BO49" s="171"/>
      <c r="BP49" s="172"/>
      <c r="BQ49" s="171"/>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85" t="s">
        <v>539</v>
      </c>
      <c r="AS50" s="191" t="s">
        <v>540</v>
      </c>
      <c r="AT50" s="191" t="s">
        <v>541</v>
      </c>
      <c r="AU50" s="191" t="s">
        <v>542</v>
      </c>
      <c r="AV50" s="168" t="s">
        <v>517</v>
      </c>
      <c r="AW50" s="168" t="s">
        <v>517</v>
      </c>
      <c r="AX50" s="171"/>
      <c r="AY50" s="171"/>
      <c r="AZ50" s="171"/>
      <c r="BA50" s="171"/>
      <c r="BB50" s="171"/>
      <c r="BC50" s="172"/>
      <c r="BD50" s="171"/>
      <c r="BE50" s="166"/>
      <c r="BF50" s="166"/>
      <c r="BG50" s="166"/>
      <c r="BH50" s="166"/>
      <c r="BI50" s="166"/>
      <c r="BJ50" s="166"/>
      <c r="BK50" s="171"/>
      <c r="BL50" s="171"/>
      <c r="BM50" s="171"/>
      <c r="BN50" s="171"/>
      <c r="BO50" s="171"/>
      <c r="BP50" s="172"/>
      <c r="BQ50" s="171"/>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9" t="s">
        <v>544</v>
      </c>
      <c r="AG51" s="44" t="s">
        <v>545</v>
      </c>
      <c r="AH51" s="54" t="s">
        <v>546</v>
      </c>
      <c r="AI51" s="54" t="s">
        <v>547</v>
      </c>
      <c r="AJ51" s="100">
        <v>44348</v>
      </c>
      <c r="AK51" s="100">
        <v>44408</v>
      </c>
      <c r="AL51" s="54"/>
      <c r="AM51" s="54"/>
      <c r="AN51" s="54"/>
      <c r="AO51" s="54"/>
      <c r="AP51" s="54"/>
      <c r="AQ51" s="54"/>
      <c r="AR51" s="185" t="s">
        <v>548</v>
      </c>
      <c r="AS51" s="185" t="s">
        <v>549</v>
      </c>
      <c r="AT51" s="191" t="s">
        <v>550</v>
      </c>
      <c r="AU51" s="191" t="s">
        <v>551</v>
      </c>
      <c r="AV51" s="168" t="s">
        <v>517</v>
      </c>
      <c r="AW51" s="168" t="s">
        <v>517</v>
      </c>
      <c r="AX51" s="171"/>
      <c r="AY51" s="171"/>
      <c r="AZ51" s="171"/>
      <c r="BA51" s="171"/>
      <c r="BB51" s="171"/>
      <c r="BC51" s="172"/>
      <c r="BD51" s="171"/>
      <c r="BE51" s="166"/>
      <c r="BF51" s="166"/>
      <c r="BG51" s="166"/>
      <c r="BH51" s="166"/>
      <c r="BI51" s="166"/>
      <c r="BJ51" s="166"/>
      <c r="BK51" s="171"/>
      <c r="BL51" s="171"/>
      <c r="BM51" s="171"/>
      <c r="BN51" s="171"/>
      <c r="BO51" s="171"/>
      <c r="BP51" s="172"/>
      <c r="BQ51" s="171"/>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68" t="s">
        <v>517</v>
      </c>
      <c r="AS52" s="168" t="s">
        <v>517</v>
      </c>
      <c r="AT52" s="168" t="s">
        <v>517</v>
      </c>
      <c r="AU52" s="168" t="s">
        <v>517</v>
      </c>
      <c r="AV52" s="168" t="s">
        <v>517</v>
      </c>
      <c r="AW52" s="168" t="s">
        <v>517</v>
      </c>
      <c r="AX52" s="171"/>
      <c r="AY52" s="171"/>
      <c r="AZ52" s="171"/>
      <c r="BA52" s="171"/>
      <c r="BB52" s="171"/>
      <c r="BC52" s="172"/>
      <c r="BD52" s="171"/>
      <c r="BE52" s="166"/>
      <c r="BF52" s="166"/>
      <c r="BG52" s="166"/>
      <c r="BH52" s="166"/>
      <c r="BI52" s="166"/>
      <c r="BJ52" s="166"/>
      <c r="BK52" s="171"/>
      <c r="BL52" s="171"/>
      <c r="BM52" s="171"/>
      <c r="BN52" s="171"/>
      <c r="BO52" s="171"/>
      <c r="BP52" s="172"/>
      <c r="BQ52" s="171"/>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2" t="s">
        <v>556</v>
      </c>
      <c r="AG53" s="122" t="s">
        <v>557</v>
      </c>
      <c r="AH53" s="51" t="s">
        <v>558</v>
      </c>
      <c r="AI53" s="44" t="s">
        <v>559</v>
      </c>
      <c r="AJ53" s="100">
        <v>44317</v>
      </c>
      <c r="AK53" s="100">
        <v>44561</v>
      </c>
      <c r="AL53" s="51"/>
      <c r="AM53" s="44"/>
      <c r="AN53" s="44"/>
      <c r="AO53" s="51"/>
      <c r="AP53" s="51"/>
      <c r="AQ53" s="54"/>
      <c r="AR53" s="192" t="s">
        <v>560</v>
      </c>
      <c r="AS53" s="192" t="s">
        <v>561</v>
      </c>
      <c r="AT53" s="169"/>
      <c r="AU53" s="169"/>
      <c r="AV53" s="169"/>
      <c r="AW53" s="169"/>
      <c r="AX53" s="171"/>
      <c r="AY53" s="171"/>
      <c r="AZ53" s="171"/>
      <c r="BA53" s="171"/>
      <c r="BB53" s="171"/>
      <c r="BC53" s="172"/>
      <c r="BD53" s="171"/>
      <c r="BE53" s="166"/>
      <c r="BF53" s="166"/>
      <c r="BG53" s="166"/>
      <c r="BH53" s="166"/>
      <c r="BI53" s="166"/>
      <c r="BJ53" s="166"/>
      <c r="BK53" s="171"/>
      <c r="BL53" s="171"/>
      <c r="BM53" s="171"/>
      <c r="BN53" s="171"/>
      <c r="BO53" s="171"/>
      <c r="BP53" s="172"/>
      <c r="BQ53" s="171"/>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2" t="s">
        <v>563</v>
      </c>
      <c r="AG54" s="122" t="s">
        <v>564</v>
      </c>
      <c r="AH54" s="51" t="s">
        <v>565</v>
      </c>
      <c r="AI54" s="51" t="s">
        <v>559</v>
      </c>
      <c r="AJ54" s="100">
        <v>44317</v>
      </c>
      <c r="AK54" s="100">
        <v>44561</v>
      </c>
      <c r="AL54" s="51"/>
      <c r="AM54" s="44"/>
      <c r="AN54" s="44"/>
      <c r="AO54" s="44"/>
      <c r="AP54" s="44"/>
      <c r="AQ54" s="166"/>
      <c r="AR54" s="192" t="s">
        <v>850</v>
      </c>
      <c r="AS54" s="192" t="s">
        <v>566</v>
      </c>
      <c r="AT54" s="169"/>
      <c r="AU54" s="169"/>
      <c r="AV54" s="169"/>
      <c r="AW54" s="169"/>
      <c r="AX54" s="171"/>
      <c r="AY54" s="171"/>
      <c r="AZ54" s="171"/>
      <c r="BA54" s="171"/>
      <c r="BB54" s="171"/>
      <c r="BC54" s="172"/>
      <c r="BD54" s="171"/>
      <c r="BE54" s="166"/>
      <c r="BF54" s="166"/>
      <c r="BG54" s="166"/>
      <c r="BH54" s="166"/>
      <c r="BI54" s="166"/>
      <c r="BJ54" s="166"/>
      <c r="BK54" s="171"/>
      <c r="BL54" s="171"/>
      <c r="BM54" s="171"/>
      <c r="BN54" s="171"/>
      <c r="BO54" s="171"/>
      <c r="BP54" s="172"/>
      <c r="BQ54" s="171"/>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2" t="s">
        <v>568</v>
      </c>
      <c r="AG55" s="122" t="s">
        <v>569</v>
      </c>
      <c r="AH55" s="51" t="s">
        <v>570</v>
      </c>
      <c r="AI55" s="51" t="s">
        <v>571</v>
      </c>
      <c r="AJ55" s="100">
        <v>44317</v>
      </c>
      <c r="AK55" s="100">
        <v>44561</v>
      </c>
      <c r="AL55" s="44"/>
      <c r="AM55" s="51"/>
      <c r="AN55" s="51"/>
      <c r="AO55" s="51"/>
      <c r="AP55" s="51"/>
      <c r="AQ55" s="166"/>
      <c r="AR55" s="193" t="s">
        <v>851</v>
      </c>
      <c r="AS55" s="193" t="s">
        <v>852</v>
      </c>
      <c r="AT55" s="169"/>
      <c r="AU55" s="169"/>
      <c r="AV55" s="169"/>
      <c r="AW55" s="169"/>
      <c r="AX55" s="171"/>
      <c r="AY55" s="171"/>
      <c r="AZ55" s="171"/>
      <c r="BA55" s="171"/>
      <c r="BB55" s="171"/>
      <c r="BC55" s="172"/>
      <c r="BD55" s="171"/>
      <c r="BE55" s="166"/>
      <c r="BF55" s="166"/>
      <c r="BG55" s="166"/>
      <c r="BH55" s="166"/>
      <c r="BI55" s="166"/>
      <c r="BJ55" s="166"/>
      <c r="BK55" s="171"/>
      <c r="BL55" s="171"/>
      <c r="BM55" s="171"/>
      <c r="BN55" s="171"/>
      <c r="BO55" s="171"/>
      <c r="BP55" s="172"/>
      <c r="BQ55" s="171"/>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2" t="s">
        <v>568</v>
      </c>
      <c r="AG56" s="51" t="s">
        <v>572</v>
      </c>
      <c r="AH56" s="51" t="s">
        <v>573</v>
      </c>
      <c r="AI56" s="51" t="s">
        <v>571</v>
      </c>
      <c r="AJ56" s="100">
        <v>44317</v>
      </c>
      <c r="AK56" s="100">
        <v>44561</v>
      </c>
      <c r="AL56" s="51"/>
      <c r="AM56" s="51"/>
      <c r="AN56" s="52"/>
      <c r="AO56" s="51"/>
      <c r="AP56" s="51"/>
      <c r="AQ56" s="166"/>
      <c r="AR56" s="192" t="s">
        <v>574</v>
      </c>
      <c r="AS56" s="192" t="s">
        <v>575</v>
      </c>
      <c r="AT56" s="169"/>
      <c r="AU56" s="169"/>
      <c r="AV56" s="169"/>
      <c r="AW56" s="169"/>
      <c r="AX56" s="171"/>
      <c r="AY56" s="171"/>
      <c r="AZ56" s="171"/>
      <c r="BA56" s="171"/>
      <c r="BB56" s="171"/>
      <c r="BC56" s="172"/>
      <c r="BD56" s="171"/>
      <c r="BE56" s="166"/>
      <c r="BF56" s="166"/>
      <c r="BG56" s="166"/>
      <c r="BH56" s="166"/>
      <c r="BI56" s="166"/>
      <c r="BJ56" s="166"/>
      <c r="BK56" s="171"/>
      <c r="BL56" s="171"/>
      <c r="BM56" s="171"/>
      <c r="BN56" s="171"/>
      <c r="BO56" s="171"/>
      <c r="BP56" s="172"/>
      <c r="BQ56" s="171"/>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2" t="s">
        <v>577</v>
      </c>
      <c r="AH57" s="54" t="s">
        <v>578</v>
      </c>
      <c r="AI57" s="44" t="s">
        <v>571</v>
      </c>
      <c r="AJ57" s="100">
        <v>44317</v>
      </c>
      <c r="AK57" s="100">
        <v>44561</v>
      </c>
      <c r="AL57" s="44"/>
      <c r="AM57" s="44"/>
      <c r="AN57" s="44"/>
      <c r="AO57" s="44"/>
      <c r="AP57" s="44"/>
      <c r="AQ57" s="166"/>
      <c r="AR57" s="192" t="s">
        <v>854</v>
      </c>
      <c r="AS57" s="192" t="s">
        <v>579</v>
      </c>
      <c r="AT57" s="169"/>
      <c r="AU57" s="169"/>
      <c r="AV57" s="169"/>
      <c r="AW57" s="169"/>
      <c r="AX57" s="171"/>
      <c r="AY57" s="171"/>
      <c r="AZ57" s="171"/>
      <c r="BA57" s="171"/>
      <c r="BB57" s="171"/>
      <c r="BC57" s="172"/>
      <c r="BD57" s="171"/>
      <c r="BE57" s="166"/>
      <c r="BF57" s="166"/>
      <c r="BG57" s="166"/>
      <c r="BH57" s="166"/>
      <c r="BI57" s="166"/>
      <c r="BJ57" s="166"/>
      <c r="BK57" s="171"/>
      <c r="BL57" s="171"/>
      <c r="BM57" s="171"/>
      <c r="BN57" s="171"/>
      <c r="BO57" s="171"/>
      <c r="BP57" s="172"/>
      <c r="BQ57" s="171"/>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20" t="s">
        <v>581</v>
      </c>
      <c r="AG58" s="44" t="s">
        <v>582</v>
      </c>
      <c r="AH58" s="44" t="s">
        <v>583</v>
      </c>
      <c r="AI58" s="44" t="s">
        <v>571</v>
      </c>
      <c r="AJ58" s="100">
        <v>44317</v>
      </c>
      <c r="AK58" s="100">
        <v>44561</v>
      </c>
      <c r="AL58" s="44"/>
      <c r="AM58" s="44"/>
      <c r="AN58" s="44"/>
      <c r="AO58" s="44"/>
      <c r="AP58" s="44"/>
      <c r="AQ58" s="166"/>
      <c r="AR58" s="192" t="s">
        <v>855</v>
      </c>
      <c r="AS58" s="193" t="s">
        <v>856</v>
      </c>
      <c r="AT58" s="169"/>
      <c r="AU58" s="169"/>
      <c r="AV58" s="169"/>
      <c r="AW58" s="169"/>
      <c r="AX58" s="171"/>
      <c r="AY58" s="171"/>
      <c r="AZ58" s="171"/>
      <c r="BA58" s="171"/>
      <c r="BB58" s="171"/>
      <c r="BC58" s="172"/>
      <c r="BD58" s="171"/>
      <c r="BE58" s="166"/>
      <c r="BF58" s="166"/>
      <c r="BG58" s="166"/>
      <c r="BH58" s="166"/>
      <c r="BI58" s="166"/>
      <c r="BJ58" s="166"/>
      <c r="BK58" s="171"/>
      <c r="BL58" s="171"/>
      <c r="BM58" s="171"/>
      <c r="BN58" s="171"/>
      <c r="BO58" s="171"/>
      <c r="BP58" s="172"/>
      <c r="BQ58" s="171"/>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66"/>
      <c r="AR59" s="192" t="s">
        <v>587</v>
      </c>
      <c r="AS59" s="193" t="s">
        <v>588</v>
      </c>
      <c r="AT59" s="169"/>
      <c r="AU59" s="169"/>
      <c r="AV59" s="169"/>
      <c r="AW59" s="169"/>
      <c r="AX59" s="171"/>
      <c r="AY59" s="171"/>
      <c r="AZ59" s="171"/>
      <c r="BA59" s="171"/>
      <c r="BB59" s="171"/>
      <c r="BC59" s="172"/>
      <c r="BD59" s="171"/>
      <c r="BE59" s="166"/>
      <c r="BF59" s="166"/>
      <c r="BG59" s="166"/>
      <c r="BH59" s="166"/>
      <c r="BI59" s="166"/>
      <c r="BJ59" s="166"/>
      <c r="BK59" s="171"/>
      <c r="BL59" s="171"/>
      <c r="BM59" s="171"/>
      <c r="BN59" s="171"/>
      <c r="BO59" s="171"/>
      <c r="BP59" s="172"/>
      <c r="BQ59" s="171"/>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66"/>
      <c r="AR60" s="192" t="s">
        <v>593</v>
      </c>
      <c r="AS60" s="192" t="s">
        <v>594</v>
      </c>
      <c r="AT60" s="169"/>
      <c r="AU60" s="169"/>
      <c r="AV60" s="169"/>
      <c r="AW60" s="169"/>
      <c r="AX60" s="171"/>
      <c r="AY60" s="171"/>
      <c r="AZ60" s="171"/>
      <c r="BA60" s="171"/>
      <c r="BB60" s="171"/>
      <c r="BC60" s="172"/>
      <c r="BD60" s="171"/>
      <c r="BE60" s="166"/>
      <c r="BF60" s="166"/>
      <c r="BG60" s="166"/>
      <c r="BH60" s="166"/>
      <c r="BI60" s="166"/>
      <c r="BJ60" s="166"/>
      <c r="BK60" s="171"/>
      <c r="BL60" s="171"/>
      <c r="BM60" s="171"/>
      <c r="BN60" s="171"/>
      <c r="BO60" s="171"/>
      <c r="BP60" s="172"/>
      <c r="BQ60" s="171"/>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66"/>
      <c r="AR61" s="192" t="s">
        <v>599</v>
      </c>
      <c r="AS61" s="192" t="s">
        <v>600</v>
      </c>
      <c r="AT61" s="169"/>
      <c r="AU61" s="169"/>
      <c r="AV61" s="169"/>
      <c r="AW61" s="169"/>
      <c r="AX61" s="171"/>
      <c r="AY61" s="171"/>
      <c r="AZ61" s="171"/>
      <c r="BA61" s="171"/>
      <c r="BB61" s="171"/>
      <c r="BC61" s="172"/>
      <c r="BD61" s="171"/>
      <c r="BE61" s="166"/>
      <c r="BF61" s="166"/>
      <c r="BG61" s="166"/>
      <c r="BH61" s="166"/>
      <c r="BI61" s="166"/>
      <c r="BJ61" s="166"/>
      <c r="BK61" s="171"/>
      <c r="BL61" s="171"/>
      <c r="BM61" s="171"/>
      <c r="BN61" s="171"/>
      <c r="BO61" s="171"/>
      <c r="BP61" s="172"/>
      <c r="BQ61" s="171"/>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5">
        <v>44378</v>
      </c>
      <c r="AK62" s="115">
        <v>44561</v>
      </c>
      <c r="AL62" s="44"/>
      <c r="AM62" s="54"/>
      <c r="AN62" s="54"/>
      <c r="AO62" s="54"/>
      <c r="AP62" s="54"/>
      <c r="AQ62" s="54"/>
      <c r="AR62" s="167" t="s">
        <v>606</v>
      </c>
      <c r="AS62" s="167" t="s">
        <v>607</v>
      </c>
      <c r="AT62" s="167" t="s">
        <v>608</v>
      </c>
      <c r="AU62" s="168" t="s">
        <v>283</v>
      </c>
      <c r="AV62" s="169"/>
      <c r="AW62" s="169"/>
      <c r="AX62" s="171"/>
      <c r="AY62" s="171"/>
      <c r="AZ62" s="171"/>
      <c r="BA62" s="171"/>
      <c r="BB62" s="171"/>
      <c r="BC62" s="172"/>
      <c r="BD62" s="171"/>
      <c r="BE62" s="166"/>
      <c r="BF62" s="166"/>
      <c r="BG62" s="166"/>
      <c r="BH62" s="166"/>
      <c r="BI62" s="166"/>
      <c r="BJ62" s="166"/>
      <c r="BK62" s="171"/>
      <c r="BL62" s="171"/>
      <c r="BM62" s="171"/>
      <c r="BN62" s="171"/>
      <c r="BO62" s="171"/>
      <c r="BP62" s="172"/>
      <c r="BQ62" s="171"/>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5">
        <v>44348</v>
      </c>
      <c r="AK63" s="115">
        <v>44561</v>
      </c>
      <c r="AL63" s="130" t="s">
        <v>614</v>
      </c>
      <c r="AM63" s="44" t="s">
        <v>615</v>
      </c>
      <c r="AN63" s="44" t="s">
        <v>616</v>
      </c>
      <c r="AO63" s="44" t="s">
        <v>617</v>
      </c>
      <c r="AP63" s="44" t="s">
        <v>618</v>
      </c>
      <c r="AQ63" s="44" t="s">
        <v>619</v>
      </c>
      <c r="AR63" s="194" t="s">
        <v>857</v>
      </c>
      <c r="AS63" s="167" t="s">
        <v>620</v>
      </c>
      <c r="AT63" s="167" t="s">
        <v>621</v>
      </c>
      <c r="AU63" s="167" t="s">
        <v>283</v>
      </c>
      <c r="AV63" s="168" t="s">
        <v>291</v>
      </c>
      <c r="AW63" s="168" t="s">
        <v>283</v>
      </c>
      <c r="AX63" s="171"/>
      <c r="AY63" s="171"/>
      <c r="AZ63" s="171"/>
      <c r="BA63" s="171"/>
      <c r="BB63" s="171"/>
      <c r="BC63" s="172"/>
      <c r="BD63" s="171"/>
      <c r="BE63" s="166"/>
      <c r="BF63" s="166"/>
      <c r="BG63" s="166"/>
      <c r="BH63" s="166"/>
      <c r="BI63" s="166"/>
      <c r="BJ63" s="166"/>
      <c r="BK63" s="171"/>
      <c r="BL63" s="171"/>
      <c r="BM63" s="171"/>
      <c r="BN63" s="171"/>
      <c r="BO63" s="171"/>
      <c r="BP63" s="172"/>
      <c r="BQ63" s="171"/>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195" t="s">
        <v>858</v>
      </c>
      <c r="AS64" s="167" t="s">
        <v>632</v>
      </c>
      <c r="AT64" s="132" t="s">
        <v>859</v>
      </c>
      <c r="AU64" s="167" t="s">
        <v>860</v>
      </c>
      <c r="AV64" s="168" t="s">
        <v>291</v>
      </c>
      <c r="AW64" s="168" t="s">
        <v>283</v>
      </c>
      <c r="AX64" s="171"/>
      <c r="AY64" s="171"/>
      <c r="AZ64" s="171"/>
      <c r="BA64" s="171"/>
      <c r="BB64" s="171"/>
      <c r="BC64" s="172"/>
      <c r="BD64" s="171"/>
      <c r="BE64" s="166"/>
      <c r="BF64" s="166"/>
      <c r="BG64" s="166"/>
      <c r="BH64" s="166"/>
      <c r="BI64" s="166"/>
      <c r="BJ64" s="166"/>
      <c r="BK64" s="171"/>
      <c r="BL64" s="171"/>
      <c r="BM64" s="171"/>
      <c r="BN64" s="171"/>
      <c r="BO64" s="171"/>
      <c r="BP64" s="172"/>
      <c r="BQ64" s="171"/>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5">
        <v>44348</v>
      </c>
      <c r="AK65" s="115">
        <v>44438</v>
      </c>
      <c r="AL65" s="44"/>
      <c r="AM65" s="54"/>
      <c r="AN65" s="54"/>
      <c r="AO65" s="54"/>
      <c r="AP65" s="54"/>
      <c r="AQ65" s="54"/>
      <c r="AR65" s="133" t="s">
        <v>638</v>
      </c>
      <c r="AS65" s="133" t="s">
        <v>639</v>
      </c>
      <c r="AT65" s="133" t="s">
        <v>640</v>
      </c>
      <c r="AU65" s="134" t="s">
        <v>641</v>
      </c>
      <c r="AV65" s="101" t="s">
        <v>291</v>
      </c>
      <c r="AW65" s="169"/>
      <c r="AX65" s="104" t="s">
        <v>642</v>
      </c>
      <c r="AY65" s="104" t="s">
        <v>201</v>
      </c>
      <c r="AZ65" s="104" t="s">
        <v>643</v>
      </c>
      <c r="BA65" s="196" t="s">
        <v>215</v>
      </c>
      <c r="BB65" s="171"/>
      <c r="BC65" s="172"/>
      <c r="BD65" s="171"/>
      <c r="BE65" s="166"/>
      <c r="BF65" s="166"/>
      <c r="BG65" s="166"/>
      <c r="BH65" s="166"/>
      <c r="BI65" s="166"/>
      <c r="BJ65" s="166"/>
      <c r="BK65" s="171"/>
      <c r="BL65" s="171"/>
      <c r="BM65" s="171"/>
      <c r="BN65" s="171"/>
      <c r="BO65" s="171"/>
      <c r="BP65" s="172"/>
      <c r="BQ65" s="171"/>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5">
        <v>44348</v>
      </c>
      <c r="AK66" s="115">
        <v>44561</v>
      </c>
      <c r="AL66" s="166"/>
      <c r="AM66" s="166"/>
      <c r="AN66" s="166"/>
      <c r="AO66" s="166"/>
      <c r="AP66" s="166"/>
      <c r="AQ66" s="166"/>
      <c r="AR66" s="133" t="s">
        <v>648</v>
      </c>
      <c r="AS66" s="133" t="s">
        <v>649</v>
      </c>
      <c r="AT66" s="133" t="s">
        <v>650</v>
      </c>
      <c r="AU66" s="134" t="s">
        <v>651</v>
      </c>
      <c r="AV66" s="101" t="s">
        <v>291</v>
      </c>
      <c r="AW66" s="169"/>
      <c r="AX66" s="104" t="s">
        <v>652</v>
      </c>
      <c r="AY66" s="104" t="s">
        <v>201</v>
      </c>
      <c r="AZ66" s="104" t="s">
        <v>653</v>
      </c>
      <c r="BA66" s="196" t="s">
        <v>215</v>
      </c>
      <c r="BB66" s="171"/>
      <c r="BC66" s="172"/>
      <c r="BD66" s="171"/>
      <c r="BE66" s="166"/>
      <c r="BF66" s="166"/>
      <c r="BG66" s="166"/>
      <c r="BH66" s="166"/>
      <c r="BI66" s="166"/>
      <c r="BJ66" s="166"/>
      <c r="BK66" s="171"/>
      <c r="BL66" s="171"/>
      <c r="BM66" s="171"/>
      <c r="BN66" s="171"/>
      <c r="BO66" s="171"/>
      <c r="BP66" s="172"/>
      <c r="BQ66" s="171"/>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5">
        <v>44348</v>
      </c>
      <c r="AK67" s="115">
        <v>44561</v>
      </c>
      <c r="AL67" s="166"/>
      <c r="AM67" s="166"/>
      <c r="AN67" s="166"/>
      <c r="AO67" s="166"/>
      <c r="AP67" s="166"/>
      <c r="AQ67" s="166"/>
      <c r="AR67" s="133" t="s">
        <v>658</v>
      </c>
      <c r="AS67" s="133" t="s">
        <v>659</v>
      </c>
      <c r="AT67" s="133" t="s">
        <v>660</v>
      </c>
      <c r="AU67" s="134" t="s">
        <v>661</v>
      </c>
      <c r="AV67" s="101" t="s">
        <v>291</v>
      </c>
      <c r="AW67" s="169"/>
      <c r="AX67" s="104" t="s">
        <v>861</v>
      </c>
      <c r="AY67" s="104" t="s">
        <v>201</v>
      </c>
      <c r="AZ67" s="104" t="s">
        <v>662</v>
      </c>
      <c r="BA67" s="196" t="s">
        <v>215</v>
      </c>
      <c r="BB67" s="171"/>
      <c r="BC67" s="172"/>
      <c r="BD67" s="171"/>
      <c r="BE67" s="166"/>
      <c r="BF67" s="166"/>
      <c r="BG67" s="166"/>
      <c r="BH67" s="166"/>
      <c r="BI67" s="166"/>
      <c r="BJ67" s="166"/>
      <c r="BK67" s="171"/>
      <c r="BL67" s="171"/>
      <c r="BM67" s="171"/>
      <c r="BN67" s="171"/>
      <c r="BO67" s="171"/>
      <c r="BP67" s="172"/>
      <c r="BQ67" s="171"/>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5">
        <v>44348</v>
      </c>
      <c r="AK68" s="115">
        <v>44561</v>
      </c>
      <c r="AL68" s="99"/>
      <c r="AM68" s="166"/>
      <c r="AN68" s="166"/>
      <c r="AO68" s="166"/>
      <c r="AP68" s="166"/>
      <c r="AQ68" s="166"/>
      <c r="AR68" s="133" t="s">
        <v>667</v>
      </c>
      <c r="AS68" s="133" t="s">
        <v>863</v>
      </c>
      <c r="AT68" s="133" t="s">
        <v>864</v>
      </c>
      <c r="AU68" s="134" t="s">
        <v>668</v>
      </c>
      <c r="AV68" s="169"/>
      <c r="AW68" s="169"/>
      <c r="AX68" s="171"/>
      <c r="AY68" s="171"/>
      <c r="AZ68" s="171"/>
      <c r="BA68" s="171"/>
      <c r="BB68" s="171"/>
      <c r="BC68" s="172"/>
      <c r="BD68" s="171"/>
      <c r="BE68" s="166"/>
      <c r="BF68" s="166"/>
      <c r="BG68" s="166"/>
      <c r="BH68" s="166"/>
      <c r="BI68" s="166"/>
      <c r="BJ68" s="166"/>
      <c r="BK68" s="171"/>
      <c r="BL68" s="171"/>
      <c r="BM68" s="171"/>
      <c r="BN68" s="171"/>
      <c r="BO68" s="171"/>
      <c r="BP68" s="172"/>
      <c r="BQ68" s="171"/>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3" t="s">
        <v>865</v>
      </c>
      <c r="AS69" s="134" t="s">
        <v>866</v>
      </c>
      <c r="AT69" s="133" t="s">
        <v>678</v>
      </c>
      <c r="AU69" s="134" t="s">
        <v>679</v>
      </c>
      <c r="AV69" s="169"/>
      <c r="AW69" s="169"/>
      <c r="AX69" s="171"/>
      <c r="AY69" s="171"/>
      <c r="AZ69" s="171"/>
      <c r="BA69" s="171"/>
      <c r="BB69" s="171"/>
      <c r="BC69" s="172"/>
      <c r="BD69" s="171"/>
      <c r="BE69" s="166"/>
      <c r="BF69" s="166"/>
      <c r="BG69" s="166"/>
      <c r="BH69" s="166"/>
      <c r="BI69" s="166"/>
      <c r="BJ69" s="166"/>
      <c r="BK69" s="171"/>
      <c r="BL69" s="171"/>
      <c r="BM69" s="171"/>
      <c r="BN69" s="171"/>
      <c r="BO69" s="171"/>
      <c r="BP69" s="172"/>
      <c r="BQ69" s="171"/>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66"/>
      <c r="AH70" s="166"/>
      <c r="AI70" s="166"/>
      <c r="AJ70" s="166"/>
      <c r="AK70" s="166"/>
      <c r="AL70" s="166"/>
      <c r="AM70" s="166"/>
      <c r="AN70" s="166"/>
      <c r="AO70" s="166"/>
      <c r="AP70" s="166"/>
      <c r="AQ70" s="166"/>
      <c r="AR70" s="133" t="s">
        <v>682</v>
      </c>
      <c r="AS70" s="134" t="s">
        <v>683</v>
      </c>
      <c r="AT70" s="135"/>
      <c r="AU70" s="135"/>
      <c r="AV70" s="169"/>
      <c r="AW70" s="169"/>
      <c r="AX70" s="171"/>
      <c r="AY70" s="171"/>
      <c r="AZ70" s="171"/>
      <c r="BA70" s="171"/>
      <c r="BB70" s="171"/>
      <c r="BC70" s="172"/>
      <c r="BD70" s="171"/>
      <c r="BE70" s="166"/>
      <c r="BF70" s="166"/>
      <c r="BG70" s="166"/>
      <c r="BH70" s="166"/>
      <c r="BI70" s="166"/>
      <c r="BJ70" s="166"/>
      <c r="BK70" s="171"/>
      <c r="BL70" s="171"/>
      <c r="BM70" s="171"/>
      <c r="BN70" s="171"/>
      <c r="BO70" s="171"/>
      <c r="BP70" s="172"/>
      <c r="BQ70" s="171"/>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5">
        <v>44348</v>
      </c>
      <c r="AK71" s="115">
        <v>44561</v>
      </c>
      <c r="AL71" s="166"/>
      <c r="AM71" s="166"/>
      <c r="AN71" s="166"/>
      <c r="AO71" s="166"/>
      <c r="AP71" s="166"/>
      <c r="AQ71" s="166"/>
      <c r="AR71" s="133" t="s">
        <v>688</v>
      </c>
      <c r="AS71" s="197" t="s">
        <v>867</v>
      </c>
      <c r="AT71" s="135"/>
      <c r="AU71" s="135"/>
      <c r="AV71" s="169"/>
      <c r="AW71" s="169"/>
      <c r="AX71" s="171"/>
      <c r="AY71" s="171"/>
      <c r="AZ71" s="171"/>
      <c r="BA71" s="171"/>
      <c r="BB71" s="171"/>
      <c r="BC71" s="172"/>
      <c r="BD71" s="171"/>
      <c r="BE71" s="166"/>
      <c r="BF71" s="166"/>
      <c r="BG71" s="166"/>
      <c r="BH71" s="166"/>
      <c r="BI71" s="166"/>
      <c r="BJ71" s="166"/>
      <c r="BK71" s="171"/>
      <c r="BL71" s="171"/>
      <c r="BM71" s="171"/>
      <c r="BN71" s="171"/>
      <c r="BO71" s="171"/>
      <c r="BP71" s="172"/>
      <c r="BQ71" s="171"/>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66"/>
      <c r="AH72" s="166"/>
      <c r="AI72" s="166"/>
      <c r="AJ72" s="166"/>
      <c r="AK72" s="166"/>
      <c r="AL72" s="166"/>
      <c r="AM72" s="166"/>
      <c r="AN72" s="166"/>
      <c r="AO72" s="166"/>
      <c r="AP72" s="166"/>
      <c r="AQ72" s="166"/>
      <c r="AR72" s="133" t="s">
        <v>691</v>
      </c>
      <c r="AS72" s="133" t="s">
        <v>692</v>
      </c>
      <c r="AT72" s="135"/>
      <c r="AU72" s="135"/>
      <c r="AV72" s="169"/>
      <c r="AW72" s="169"/>
      <c r="AX72" s="171"/>
      <c r="AY72" s="171"/>
      <c r="AZ72" s="171"/>
      <c r="BA72" s="171"/>
      <c r="BB72" s="171"/>
      <c r="BC72" s="172"/>
      <c r="BD72" s="171"/>
      <c r="BE72" s="166"/>
      <c r="BF72" s="166"/>
      <c r="BG72" s="166"/>
      <c r="BH72" s="166"/>
      <c r="BI72" s="166"/>
      <c r="BJ72" s="166"/>
      <c r="BK72" s="171"/>
      <c r="BL72" s="171"/>
      <c r="BM72" s="171"/>
      <c r="BN72" s="171"/>
      <c r="BO72" s="171"/>
      <c r="BP72" s="172"/>
      <c r="BQ72" s="171"/>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5">
        <v>44348</v>
      </c>
      <c r="AK73" s="115">
        <v>44439</v>
      </c>
      <c r="AL73" s="166"/>
      <c r="AM73" s="166"/>
      <c r="AN73" s="166"/>
      <c r="AO73" s="166"/>
      <c r="AP73" s="166"/>
      <c r="AQ73" s="166"/>
      <c r="AR73" s="133" t="s">
        <v>868</v>
      </c>
      <c r="AS73" s="134" t="s">
        <v>696</v>
      </c>
      <c r="AT73" s="134" t="s">
        <v>697</v>
      </c>
      <c r="AU73" s="134" t="s">
        <v>698</v>
      </c>
      <c r="AV73" s="169"/>
      <c r="AW73" s="169"/>
      <c r="AX73" s="171"/>
      <c r="AY73" s="171"/>
      <c r="AZ73" s="171"/>
      <c r="BA73" s="171"/>
      <c r="BB73" s="171"/>
      <c r="BC73" s="172"/>
      <c r="BD73" s="171"/>
      <c r="BE73" s="166"/>
      <c r="BF73" s="166"/>
      <c r="BG73" s="166"/>
      <c r="BH73" s="166"/>
      <c r="BI73" s="166"/>
      <c r="BJ73" s="166"/>
      <c r="BK73" s="171"/>
      <c r="BL73" s="171"/>
      <c r="BM73" s="171"/>
      <c r="BN73" s="171"/>
      <c r="BO73" s="171"/>
      <c r="BP73" s="172"/>
      <c r="BQ73" s="171"/>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5">
        <v>44378</v>
      </c>
      <c r="AK74" s="115">
        <v>44561</v>
      </c>
      <c r="AL74" s="175"/>
      <c r="AM74" s="54"/>
      <c r="AN74" s="51"/>
      <c r="AO74" s="54"/>
      <c r="AP74" s="54"/>
      <c r="AQ74" s="51"/>
      <c r="AR74" s="167" t="s">
        <v>703</v>
      </c>
      <c r="AS74" s="167" t="s">
        <v>704</v>
      </c>
      <c r="AT74" s="167" t="s">
        <v>705</v>
      </c>
      <c r="AU74" s="167" t="s">
        <v>869</v>
      </c>
      <c r="AV74" s="169"/>
      <c r="AW74" s="169"/>
      <c r="AX74" s="171"/>
      <c r="AY74" s="171"/>
      <c r="AZ74" s="171"/>
      <c r="BA74" s="171"/>
      <c r="BB74" s="171"/>
      <c r="BC74" s="172"/>
      <c r="BD74" s="171"/>
      <c r="BE74" s="166"/>
      <c r="BF74" s="166"/>
      <c r="BG74" s="166"/>
      <c r="BH74" s="166"/>
      <c r="BI74" s="166"/>
      <c r="BJ74" s="166"/>
      <c r="BK74" s="171"/>
      <c r="BL74" s="171"/>
      <c r="BM74" s="171"/>
      <c r="BN74" s="171"/>
      <c r="BO74" s="171"/>
      <c r="BP74" s="172"/>
      <c r="BQ74" s="171"/>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5">
        <v>44378</v>
      </c>
      <c r="AK75" s="115">
        <v>44561</v>
      </c>
      <c r="AL75" s="166"/>
      <c r="AM75" s="166"/>
      <c r="AN75" s="51"/>
      <c r="AO75" s="54"/>
      <c r="AP75" s="54"/>
      <c r="AQ75" s="51"/>
      <c r="AR75" s="167" t="s">
        <v>710</v>
      </c>
      <c r="AS75" s="167" t="s">
        <v>711</v>
      </c>
      <c r="AT75" s="167" t="s">
        <v>712</v>
      </c>
      <c r="AU75" s="167" t="s">
        <v>711</v>
      </c>
      <c r="AV75" s="169"/>
      <c r="AW75" s="169"/>
      <c r="AX75" s="171"/>
      <c r="AY75" s="171"/>
      <c r="AZ75" s="171"/>
      <c r="BA75" s="171"/>
      <c r="BB75" s="171"/>
      <c r="BC75" s="172"/>
      <c r="BD75" s="171"/>
      <c r="BE75" s="166"/>
      <c r="BF75" s="166"/>
      <c r="BG75" s="166"/>
      <c r="BH75" s="166"/>
      <c r="BI75" s="166"/>
      <c r="BJ75" s="166"/>
      <c r="BK75" s="171"/>
      <c r="BL75" s="171"/>
      <c r="BM75" s="171"/>
      <c r="BN75" s="171"/>
      <c r="BO75" s="171"/>
      <c r="BP75" s="172"/>
      <c r="BQ75" s="171"/>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5">
        <v>44410</v>
      </c>
      <c r="AK76" s="115">
        <v>44561</v>
      </c>
      <c r="AL76" s="166"/>
      <c r="AM76" s="166"/>
      <c r="AN76" s="51"/>
      <c r="AO76" s="54"/>
      <c r="AP76" s="54"/>
      <c r="AQ76" s="51"/>
      <c r="AR76" s="167" t="s">
        <v>717</v>
      </c>
      <c r="AS76" s="167" t="s">
        <v>718</v>
      </c>
      <c r="AT76" s="167" t="s">
        <v>719</v>
      </c>
      <c r="AU76" s="168" t="s">
        <v>283</v>
      </c>
      <c r="AV76" s="169"/>
      <c r="AW76" s="169"/>
      <c r="AX76" s="171"/>
      <c r="AY76" s="171"/>
      <c r="AZ76" s="171"/>
      <c r="BA76" s="171"/>
      <c r="BB76" s="171"/>
      <c r="BC76" s="172"/>
      <c r="BD76" s="171"/>
      <c r="BE76" s="166"/>
      <c r="BF76" s="166"/>
      <c r="BG76" s="166"/>
      <c r="BH76" s="166"/>
      <c r="BI76" s="166"/>
      <c r="BJ76" s="166"/>
      <c r="BK76" s="171"/>
      <c r="BL76" s="171"/>
      <c r="BM76" s="171"/>
      <c r="BN76" s="171"/>
      <c r="BO76" s="171"/>
      <c r="BP76" s="172"/>
      <c r="BQ76" s="171"/>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67" t="s">
        <v>729</v>
      </c>
      <c r="AS77" s="167" t="s">
        <v>730</v>
      </c>
      <c r="AT77" s="168" t="s">
        <v>731</v>
      </c>
      <c r="AU77" s="167" t="s">
        <v>732</v>
      </c>
      <c r="AV77" s="169"/>
      <c r="AW77" s="169"/>
      <c r="AX77" s="171"/>
      <c r="AY77" s="171"/>
      <c r="AZ77" s="171"/>
      <c r="BA77" s="171"/>
      <c r="BB77" s="171"/>
      <c r="BC77" s="172"/>
      <c r="BD77" s="171"/>
      <c r="BE77" s="166"/>
      <c r="BF77" s="166"/>
      <c r="BG77" s="166"/>
      <c r="BH77" s="166"/>
      <c r="BI77" s="166"/>
      <c r="BJ77" s="166"/>
      <c r="BK77" s="171"/>
      <c r="BL77" s="171"/>
      <c r="BM77" s="171"/>
      <c r="BN77" s="171"/>
      <c r="BO77" s="171"/>
      <c r="BP77" s="172"/>
      <c r="BQ77" s="171"/>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66"/>
      <c r="AH78" s="166"/>
      <c r="AI78" s="166"/>
      <c r="AJ78" s="166"/>
      <c r="AK78" s="166"/>
      <c r="AL78" s="166"/>
      <c r="AM78" s="54"/>
      <c r="AN78" s="54"/>
      <c r="AO78" s="54"/>
      <c r="AP78" s="54"/>
      <c r="AQ78" s="54"/>
      <c r="AR78" s="116" t="s">
        <v>735</v>
      </c>
      <c r="AS78" s="116" t="s">
        <v>736</v>
      </c>
      <c r="AT78" s="169"/>
      <c r="AU78" s="169"/>
      <c r="AV78" s="169"/>
      <c r="AW78" s="169"/>
      <c r="AX78" s="171"/>
      <c r="AY78" s="171"/>
      <c r="AZ78" s="171"/>
      <c r="BA78" s="171"/>
      <c r="BB78" s="171"/>
      <c r="BC78" s="172"/>
      <c r="BD78" s="171"/>
      <c r="BE78" s="166"/>
      <c r="BF78" s="166"/>
      <c r="BG78" s="166"/>
      <c r="BH78" s="166"/>
      <c r="BI78" s="166"/>
      <c r="BJ78" s="166"/>
      <c r="BK78" s="171"/>
      <c r="BL78" s="171"/>
      <c r="BM78" s="171"/>
      <c r="BN78" s="171"/>
      <c r="BO78" s="171"/>
      <c r="BP78" s="172"/>
      <c r="BQ78" s="171"/>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66"/>
      <c r="AM79" s="166"/>
      <c r="AN79" s="166"/>
      <c r="AO79" s="166"/>
      <c r="AP79" s="166"/>
      <c r="AQ79" s="166"/>
      <c r="AR79" s="116" t="s">
        <v>742</v>
      </c>
      <c r="AS79" s="116" t="s">
        <v>743</v>
      </c>
      <c r="AT79" s="116" t="s">
        <v>744</v>
      </c>
      <c r="AU79" s="116" t="s">
        <v>283</v>
      </c>
      <c r="AV79" s="169"/>
      <c r="AW79" s="169"/>
      <c r="AX79" s="171"/>
      <c r="AY79" s="171"/>
      <c r="AZ79" s="171"/>
      <c r="BA79" s="171"/>
      <c r="BB79" s="171"/>
      <c r="BC79" s="172"/>
      <c r="BD79" s="171"/>
      <c r="BE79" s="166"/>
      <c r="BF79" s="166"/>
      <c r="BG79" s="166"/>
      <c r="BH79" s="166"/>
      <c r="BI79" s="166"/>
      <c r="BJ79" s="166"/>
      <c r="BK79" s="171"/>
      <c r="BL79" s="171"/>
      <c r="BM79" s="171"/>
      <c r="BN79" s="171"/>
      <c r="BO79" s="171"/>
      <c r="BP79" s="172"/>
      <c r="BQ79" s="171"/>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66"/>
      <c r="AM80" s="166"/>
      <c r="AN80" s="166"/>
      <c r="AO80" s="166"/>
      <c r="AP80" s="166"/>
      <c r="AQ80" s="166"/>
      <c r="AR80" s="44" t="s">
        <v>749</v>
      </c>
      <c r="AS80" s="44" t="s">
        <v>750</v>
      </c>
      <c r="AT80" s="116" t="s">
        <v>751</v>
      </c>
      <c r="AU80" s="116" t="s">
        <v>283</v>
      </c>
      <c r="AV80" s="169"/>
      <c r="AW80" s="169"/>
      <c r="AX80" s="171"/>
      <c r="AY80" s="171"/>
      <c r="AZ80" s="171"/>
      <c r="BA80" s="171"/>
      <c r="BB80" s="171"/>
      <c r="BC80" s="172"/>
      <c r="BD80" s="171"/>
      <c r="BE80" s="166"/>
      <c r="BF80" s="166"/>
      <c r="BG80" s="166"/>
      <c r="BH80" s="166"/>
      <c r="BI80" s="166"/>
      <c r="BJ80" s="166"/>
      <c r="BK80" s="171"/>
      <c r="BL80" s="171"/>
      <c r="BM80" s="171"/>
      <c r="BN80" s="171"/>
      <c r="BO80" s="171"/>
      <c r="BP80" s="172"/>
      <c r="BQ80" s="171"/>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75"/>
      <c r="AM81" s="54"/>
      <c r="AN81" s="51"/>
      <c r="AO81" s="54"/>
      <c r="AP81" s="54"/>
      <c r="AQ81" s="51"/>
      <c r="AR81" s="167" t="s">
        <v>757</v>
      </c>
      <c r="AS81" s="167" t="s">
        <v>758</v>
      </c>
      <c r="AT81" s="167" t="s">
        <v>870</v>
      </c>
      <c r="AU81" s="198" t="s">
        <v>871</v>
      </c>
      <c r="AV81" s="168" t="s">
        <v>291</v>
      </c>
      <c r="AW81" s="169"/>
      <c r="AX81" s="199" t="s">
        <v>759</v>
      </c>
      <c r="AY81" s="199" t="s">
        <v>201</v>
      </c>
      <c r="AZ81" s="200" t="s">
        <v>872</v>
      </c>
      <c r="BA81" s="170" t="s">
        <v>215</v>
      </c>
      <c r="BB81" s="171"/>
      <c r="BC81" s="172"/>
      <c r="BD81" s="171"/>
      <c r="BE81" s="166"/>
      <c r="BF81" s="166"/>
      <c r="BG81" s="166"/>
      <c r="BH81" s="166"/>
      <c r="BI81" s="166"/>
      <c r="BJ81" s="166"/>
      <c r="BK81" s="171"/>
      <c r="BL81" s="171"/>
      <c r="BM81" s="171"/>
      <c r="BN81" s="171"/>
      <c r="BO81" s="171"/>
      <c r="BP81" s="172"/>
      <c r="BQ81" s="171"/>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66"/>
      <c r="AM82" s="166"/>
      <c r="AN82" s="51"/>
      <c r="AO82" s="54"/>
      <c r="AP82" s="54"/>
      <c r="AQ82" s="51"/>
      <c r="AR82" s="167" t="s">
        <v>764</v>
      </c>
      <c r="AS82" s="167" t="s">
        <v>765</v>
      </c>
      <c r="AT82" s="167" t="s">
        <v>766</v>
      </c>
      <c r="AU82" s="167" t="s">
        <v>767</v>
      </c>
      <c r="AV82" s="168" t="s">
        <v>291</v>
      </c>
      <c r="AW82" s="169"/>
      <c r="AX82" s="199" t="s">
        <v>873</v>
      </c>
      <c r="AY82" s="170" t="s">
        <v>201</v>
      </c>
      <c r="AZ82" s="170" t="s">
        <v>768</v>
      </c>
      <c r="BA82" s="170" t="s">
        <v>215</v>
      </c>
      <c r="BB82" s="171"/>
      <c r="BC82" s="172"/>
      <c r="BD82" s="171"/>
      <c r="BE82" s="166"/>
      <c r="BF82" s="166"/>
      <c r="BG82" s="166"/>
      <c r="BH82" s="166"/>
      <c r="BI82" s="166"/>
      <c r="BJ82" s="166"/>
      <c r="BK82" s="171"/>
      <c r="BL82" s="171"/>
      <c r="BM82" s="171"/>
      <c r="BN82" s="171"/>
      <c r="BO82" s="171"/>
      <c r="BP82" s="172"/>
      <c r="BQ82" s="171"/>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66"/>
      <c r="AM83" s="166"/>
      <c r="AN83" s="51"/>
      <c r="AO83" s="54"/>
      <c r="AP83" s="54"/>
      <c r="AQ83" s="51"/>
      <c r="AR83" s="167" t="s">
        <v>773</v>
      </c>
      <c r="AS83" s="167" t="s">
        <v>774</v>
      </c>
      <c r="AT83" s="167" t="s">
        <v>775</v>
      </c>
      <c r="AU83" s="167" t="s">
        <v>776</v>
      </c>
      <c r="AV83" s="168" t="s">
        <v>777</v>
      </c>
      <c r="AW83" s="169"/>
      <c r="AX83" s="170" t="s">
        <v>768</v>
      </c>
      <c r="AY83" s="199" t="s">
        <v>201</v>
      </c>
      <c r="AZ83" s="170" t="s">
        <v>768</v>
      </c>
      <c r="BA83" s="170" t="s">
        <v>215</v>
      </c>
      <c r="BB83" s="171"/>
      <c r="BC83" s="172"/>
      <c r="BD83" s="171"/>
      <c r="BE83" s="166"/>
      <c r="BF83" s="166"/>
      <c r="BG83" s="166"/>
      <c r="BH83" s="166"/>
      <c r="BI83" s="166"/>
      <c r="BJ83" s="166"/>
      <c r="BK83" s="171"/>
      <c r="BL83" s="171"/>
      <c r="BM83" s="171"/>
      <c r="BN83" s="171"/>
      <c r="BO83" s="171"/>
      <c r="BP83" s="172"/>
      <c r="BQ83" s="171"/>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75"/>
      <c r="AM84" s="166"/>
      <c r="AN84" s="51"/>
      <c r="AO84" s="54"/>
      <c r="AP84" s="51"/>
      <c r="AQ84" s="51"/>
      <c r="AR84" s="167" t="s">
        <v>782</v>
      </c>
      <c r="AS84" s="167" t="s">
        <v>783</v>
      </c>
      <c r="AT84" s="167" t="s">
        <v>784</v>
      </c>
      <c r="AU84" s="168" t="s">
        <v>785</v>
      </c>
      <c r="AV84" s="168" t="s">
        <v>291</v>
      </c>
      <c r="AW84" s="169"/>
      <c r="AX84" s="199" t="s">
        <v>874</v>
      </c>
      <c r="AY84" s="170" t="s">
        <v>201</v>
      </c>
      <c r="AZ84" s="170" t="s">
        <v>768</v>
      </c>
      <c r="BA84" s="170" t="s">
        <v>285</v>
      </c>
      <c r="BB84" s="171"/>
      <c r="BC84" s="172"/>
      <c r="BD84" s="171"/>
      <c r="BE84" s="166"/>
      <c r="BF84" s="166"/>
      <c r="BG84" s="166"/>
      <c r="BH84" s="166"/>
      <c r="BI84" s="166"/>
      <c r="BJ84" s="166"/>
      <c r="BK84" s="171"/>
      <c r="BL84" s="171"/>
      <c r="BM84" s="171"/>
      <c r="BN84" s="171"/>
      <c r="BO84" s="171"/>
      <c r="BP84" s="172"/>
      <c r="BQ84" s="171"/>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1">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42" t="s">
        <v>786</v>
      </c>
      <c r="R85" s="43" t="str">
        <f t="shared" si="13"/>
        <v>Probabilidad</v>
      </c>
      <c r="S85" s="143" t="s">
        <v>187</v>
      </c>
      <c r="T85" s="143" t="s">
        <v>188</v>
      </c>
      <c r="U85" s="95" t="str">
        <f t="shared" si="14"/>
        <v>40%</v>
      </c>
      <c r="V85" s="94" t="s">
        <v>189</v>
      </c>
      <c r="W85" s="94" t="s">
        <v>227</v>
      </c>
      <c r="X85" s="143"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43" t="s">
        <v>192</v>
      </c>
      <c r="AF85" s="144" t="s">
        <v>787</v>
      </c>
      <c r="AG85" s="56" t="s">
        <v>875</v>
      </c>
      <c r="AH85" s="148" t="s">
        <v>876</v>
      </c>
      <c r="AI85" s="56" t="s">
        <v>788</v>
      </c>
      <c r="AJ85" s="56" t="s">
        <v>789</v>
      </c>
      <c r="AK85" s="56" t="s">
        <v>790</v>
      </c>
      <c r="AL85" s="44"/>
      <c r="AM85" s="44"/>
      <c r="AN85" s="44"/>
      <c r="AO85" s="44"/>
      <c r="AP85" s="44"/>
      <c r="AQ85" s="44"/>
      <c r="AR85" s="169"/>
      <c r="AS85" s="169"/>
      <c r="AT85" s="169"/>
      <c r="AU85" s="169"/>
      <c r="AV85" s="169"/>
      <c r="AW85" s="169"/>
      <c r="AX85" s="171"/>
      <c r="AY85" s="171"/>
      <c r="AZ85" s="171"/>
      <c r="BA85" s="171"/>
      <c r="BB85" s="171"/>
      <c r="BC85" s="172"/>
      <c r="BD85" s="171"/>
      <c r="BE85" s="166"/>
      <c r="BF85" s="166"/>
      <c r="BG85" s="166"/>
      <c r="BH85" s="166"/>
      <c r="BI85" s="166"/>
      <c r="BJ85" s="166"/>
      <c r="BK85" s="171"/>
      <c r="BL85" s="171"/>
      <c r="BM85" s="171"/>
      <c r="BN85" s="171"/>
      <c r="BO85" s="171"/>
      <c r="BP85" s="172"/>
      <c r="BQ85" s="171"/>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42" t="s">
        <v>786</v>
      </c>
      <c r="R86" s="43" t="str">
        <f t="shared" si="13"/>
        <v>Probabilidad</v>
      </c>
      <c r="S86" s="143" t="s">
        <v>187</v>
      </c>
      <c r="T86" s="143" t="s">
        <v>188</v>
      </c>
      <c r="U86" s="95" t="str">
        <f t="shared" si="14"/>
        <v>40%</v>
      </c>
      <c r="V86" s="143" t="s">
        <v>189</v>
      </c>
      <c r="W86" s="143" t="s">
        <v>227</v>
      </c>
      <c r="X86" s="143"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43" t="s">
        <v>192</v>
      </c>
      <c r="AF86" s="144" t="s">
        <v>787</v>
      </c>
      <c r="AG86" s="56" t="s">
        <v>875</v>
      </c>
      <c r="AH86" s="148" t="s">
        <v>876</v>
      </c>
      <c r="AI86" s="56" t="s">
        <v>788</v>
      </c>
      <c r="AJ86" s="56" t="s">
        <v>791</v>
      </c>
      <c r="AK86" s="56" t="s">
        <v>792</v>
      </c>
      <c r="AL86" s="56"/>
      <c r="AM86" s="56"/>
      <c r="AN86" s="56"/>
      <c r="AO86" s="44"/>
      <c r="AP86" s="44"/>
      <c r="AQ86" s="56"/>
      <c r="AR86" s="169"/>
      <c r="AS86" s="169"/>
      <c r="AT86" s="169"/>
      <c r="AU86" s="169"/>
      <c r="AV86" s="169"/>
      <c r="AW86" s="169"/>
      <c r="AX86" s="171"/>
      <c r="AY86" s="171"/>
      <c r="AZ86" s="171"/>
      <c r="BA86" s="171"/>
      <c r="BB86" s="171"/>
      <c r="BC86" s="172"/>
      <c r="BD86" s="171"/>
      <c r="BE86" s="166"/>
      <c r="BF86" s="166"/>
      <c r="BG86" s="166"/>
      <c r="BH86" s="166"/>
      <c r="BI86" s="166"/>
      <c r="BJ86" s="166"/>
      <c r="BK86" s="171"/>
      <c r="BL86" s="171"/>
      <c r="BM86" s="171"/>
      <c r="BN86" s="171"/>
      <c r="BO86" s="171"/>
      <c r="BP86" s="172"/>
      <c r="BQ86" s="171"/>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46">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42" t="s">
        <v>793</v>
      </c>
      <c r="R87" s="43" t="str">
        <f t="shared" si="13"/>
        <v>Probabilidad</v>
      </c>
      <c r="S87" s="143" t="s">
        <v>187</v>
      </c>
      <c r="T87" s="143" t="s">
        <v>188</v>
      </c>
      <c r="U87" s="95" t="str">
        <f t="shared" si="14"/>
        <v>40%</v>
      </c>
      <c r="V87" s="143" t="s">
        <v>242</v>
      </c>
      <c r="W87" s="143" t="s">
        <v>227</v>
      </c>
      <c r="X87" s="143"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43" t="s">
        <v>192</v>
      </c>
      <c r="AF87" s="201" t="s">
        <v>877</v>
      </c>
      <c r="AG87" s="56" t="s">
        <v>878</v>
      </c>
      <c r="AH87" s="56" t="s">
        <v>879</v>
      </c>
      <c r="AI87" s="56" t="s">
        <v>788</v>
      </c>
      <c r="AJ87" s="56" t="s">
        <v>789</v>
      </c>
      <c r="AK87" s="56" t="s">
        <v>790</v>
      </c>
      <c r="AL87" s="148"/>
      <c r="AM87" s="44"/>
      <c r="AN87" s="44"/>
      <c r="AO87" s="44"/>
      <c r="AP87" s="44"/>
      <c r="AQ87" s="44"/>
      <c r="AR87" s="169"/>
      <c r="AS87" s="169"/>
      <c r="AT87" s="169"/>
      <c r="AU87" s="169"/>
      <c r="AV87" s="169"/>
      <c r="AW87" s="169"/>
      <c r="AX87" s="171"/>
      <c r="AY87" s="171"/>
      <c r="AZ87" s="171"/>
      <c r="BA87" s="171"/>
      <c r="BB87" s="171"/>
      <c r="BC87" s="172"/>
      <c r="BD87" s="171"/>
      <c r="BE87" s="166"/>
      <c r="BF87" s="166"/>
      <c r="BG87" s="166"/>
      <c r="BH87" s="166"/>
      <c r="BI87" s="166"/>
      <c r="BJ87" s="166"/>
      <c r="BK87" s="171"/>
      <c r="BL87" s="171"/>
      <c r="BM87" s="171"/>
      <c r="BN87" s="171"/>
      <c r="BO87" s="171"/>
      <c r="BP87" s="172"/>
      <c r="BQ87" s="171"/>
    </row>
    <row r="88" spans="1:69" ht="151.5" hidden="1" customHeight="1">
      <c r="A88" s="54">
        <v>63</v>
      </c>
      <c r="B88" s="88" t="str">
        <f>IFERROR(VLOOKUP($A88,Riesgos!$A$7:$H$107,2,FALSE),"")</f>
        <v>Comunicación Estratégica</v>
      </c>
      <c r="C88" s="45" t="str">
        <f>IFERROR(VLOOKUP($A88,Riesgos!$A$7:$H$107,7,FALSE),"")</f>
        <v>Límitantes en la usabilidad o capacidad técnica de la herramienta, que impiden la carga de nuevos contenidos.</v>
      </c>
      <c r="D88" s="45" t="str">
        <f>IFERROR(VLOOKUP($A88,Riesgos!$A$7:$H$107,8,FALSE),"")</f>
        <v>Probabilidad de afectación reputacional debido a las limitandes en la usabilidad o capacidad técnica del mapa interactivo, que afecte el enfoque territorial en la comunicación del instituto.</v>
      </c>
      <c r="E88" s="56" t="s">
        <v>240</v>
      </c>
      <c r="F88" s="141">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42" t="s">
        <v>793</v>
      </c>
      <c r="R88" s="43" t="str">
        <f t="shared" si="13"/>
        <v>Probabilidad</v>
      </c>
      <c r="S88" s="143" t="s">
        <v>187</v>
      </c>
      <c r="T88" s="143" t="s">
        <v>188</v>
      </c>
      <c r="U88" s="95" t="str">
        <f t="shared" si="14"/>
        <v>40%</v>
      </c>
      <c r="V88" s="143" t="s">
        <v>189</v>
      </c>
      <c r="W88" s="143" t="s">
        <v>227</v>
      </c>
      <c r="X88" s="149"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43" t="s">
        <v>192</v>
      </c>
      <c r="AF88" s="201" t="s">
        <v>877</v>
      </c>
      <c r="AG88" s="56" t="s">
        <v>878</v>
      </c>
      <c r="AH88" s="56" t="s">
        <v>879</v>
      </c>
      <c r="AI88" s="56" t="s">
        <v>788</v>
      </c>
      <c r="AJ88" s="56" t="s">
        <v>789</v>
      </c>
      <c r="AK88" s="56" t="s">
        <v>790</v>
      </c>
      <c r="AL88" s="150"/>
      <c r="AM88" s="44"/>
      <c r="AN88" s="44"/>
      <c r="AO88" s="44"/>
      <c r="AP88" s="44"/>
      <c r="AQ88" s="44"/>
      <c r="AR88" s="169"/>
      <c r="AS88" s="169"/>
      <c r="AT88" s="169"/>
      <c r="AU88" s="169"/>
      <c r="AV88" s="169"/>
      <c r="AW88" s="169"/>
      <c r="AX88" s="171"/>
      <c r="AY88" s="171"/>
      <c r="AZ88" s="171"/>
      <c r="BA88" s="171"/>
      <c r="BB88" s="171"/>
      <c r="BC88" s="172"/>
      <c r="BD88" s="171"/>
      <c r="BE88" s="166"/>
      <c r="BF88" s="166"/>
      <c r="BG88" s="166"/>
      <c r="BH88" s="166"/>
      <c r="BI88" s="166"/>
      <c r="BJ88" s="166"/>
      <c r="BK88" s="171"/>
      <c r="BL88" s="171"/>
      <c r="BM88" s="171"/>
      <c r="BN88" s="171"/>
      <c r="BO88" s="171"/>
      <c r="BP88" s="172"/>
      <c r="BQ88" s="171"/>
    </row>
    <row r="89" spans="1:69" ht="151.5" hidden="1" customHeight="1">
      <c r="A89" s="54">
        <v>64</v>
      </c>
      <c r="B89" s="88" t="str">
        <f>IFERROR(VLOOKUP($A89,Riesgos!$A$7:$H$107,2,FALSE),"")</f>
        <v>Comunicación Estratégica</v>
      </c>
      <c r="C89" s="45" t="str">
        <f>IFERROR(VLOOKUP($A89,Riesgos!$A$7:$H$107,7,FALSE),"")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5" t="str">
        <f>IFERROR(VLOOKUP($A89,Riesgos!$A$7:$H$107,8,FALSE),"")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6" t="s">
        <v>240</v>
      </c>
      <c r="F89" s="141">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42" t="s">
        <v>880</v>
      </c>
      <c r="R89" s="43" t="str">
        <f t="shared" si="13"/>
        <v>Probabilidad</v>
      </c>
      <c r="S89" s="143" t="s">
        <v>187</v>
      </c>
      <c r="T89" s="143" t="s">
        <v>188</v>
      </c>
      <c r="U89" s="95" t="str">
        <f t="shared" si="14"/>
        <v>40%</v>
      </c>
      <c r="V89" s="143" t="s">
        <v>189</v>
      </c>
      <c r="W89" s="143" t="s">
        <v>190</v>
      </c>
      <c r="X89" s="143"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43" t="s">
        <v>192</v>
      </c>
      <c r="AF89" s="202" t="s">
        <v>881</v>
      </c>
      <c r="AG89" s="56" t="s">
        <v>882</v>
      </c>
      <c r="AH89" s="148" t="s">
        <v>883</v>
      </c>
      <c r="AI89" s="56" t="s">
        <v>788</v>
      </c>
      <c r="AJ89" s="56" t="s">
        <v>789</v>
      </c>
      <c r="AK89" s="56" t="s">
        <v>790</v>
      </c>
      <c r="AL89" s="44"/>
      <c r="AM89" s="44"/>
      <c r="AN89" s="44"/>
      <c r="AO89" s="44"/>
      <c r="AP89" s="44"/>
      <c r="AQ89" s="44"/>
      <c r="AR89" s="169"/>
      <c r="AS89" s="169"/>
      <c r="AT89" s="169"/>
      <c r="AU89" s="169"/>
      <c r="AV89" s="169"/>
      <c r="AW89" s="169"/>
      <c r="AX89" s="171"/>
      <c r="AY89" s="171"/>
      <c r="AZ89" s="171"/>
      <c r="BA89" s="171"/>
      <c r="BB89" s="171"/>
      <c r="BC89" s="172"/>
      <c r="BD89" s="171"/>
      <c r="BE89" s="166"/>
      <c r="BF89" s="166"/>
      <c r="BG89" s="166"/>
      <c r="BH89" s="166"/>
      <c r="BI89" s="166"/>
      <c r="BJ89" s="166"/>
      <c r="BK89" s="171"/>
      <c r="BL89" s="171"/>
      <c r="BM89" s="171"/>
      <c r="BN89" s="171"/>
      <c r="BO89" s="171"/>
      <c r="BP89" s="172"/>
      <c r="BQ89" s="171"/>
    </row>
    <row r="90" spans="1:69" ht="151.5" hidden="1" customHeight="1">
      <c r="A90" s="54">
        <v>65</v>
      </c>
      <c r="B90" s="88" t="str">
        <f>IFERROR(VLOOKUP($A90,Riesgos!$A$7:$H$107,2,FALSE),"")</f>
        <v/>
      </c>
      <c r="C90" s="45" t="str">
        <f>IFERROR(VLOOKUP($A90,Riesgos!$A$7:$H$107,7,FALSE),"")</f>
        <v/>
      </c>
      <c r="D90" s="45" t="str">
        <f>IFERROR(VLOOKUP($A90,Riesgos!$A$7:$H$107,8,FALSE),"")</f>
        <v/>
      </c>
      <c r="E90" s="56" t="s">
        <v>240</v>
      </c>
      <c r="F90" s="141">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42" t="s">
        <v>884</v>
      </c>
      <c r="R90" s="43" t="str">
        <f t="shared" si="13"/>
        <v>Probabilidad</v>
      </c>
      <c r="S90" s="143" t="s">
        <v>187</v>
      </c>
      <c r="T90" s="143" t="s">
        <v>188</v>
      </c>
      <c r="U90" s="95" t="str">
        <f t="shared" si="14"/>
        <v>40%</v>
      </c>
      <c r="V90" s="143" t="s">
        <v>189</v>
      </c>
      <c r="W90" s="143" t="s">
        <v>227</v>
      </c>
      <c r="X90" s="143"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43" t="s">
        <v>192</v>
      </c>
      <c r="AF90" s="203"/>
      <c r="AG90" s="166"/>
      <c r="AH90" s="166"/>
      <c r="AI90" s="56"/>
      <c r="AJ90" s="166"/>
      <c r="AK90" s="166"/>
      <c r="AL90" s="56" t="s">
        <v>794</v>
      </c>
      <c r="AM90" s="56" t="s">
        <v>795</v>
      </c>
      <c r="AN90" s="56" t="s">
        <v>796</v>
      </c>
      <c r="AO90" s="56" t="s">
        <v>797</v>
      </c>
      <c r="AP90" s="56" t="s">
        <v>798</v>
      </c>
      <c r="AQ90" s="56" t="s">
        <v>799</v>
      </c>
      <c r="AR90" s="169"/>
      <c r="AS90" s="169"/>
      <c r="AT90" s="169"/>
      <c r="AU90" s="169"/>
      <c r="AV90" s="169"/>
      <c r="AW90" s="169"/>
      <c r="AX90" s="171"/>
      <c r="AY90" s="171"/>
      <c r="AZ90" s="171"/>
      <c r="BA90" s="171"/>
      <c r="BB90" s="171"/>
      <c r="BC90" s="172"/>
      <c r="BD90" s="171"/>
      <c r="BE90" s="166"/>
      <c r="BF90" s="166"/>
      <c r="BG90" s="166"/>
      <c r="BH90" s="166"/>
      <c r="BI90" s="166"/>
      <c r="BJ90" s="166"/>
      <c r="BK90" s="171"/>
      <c r="BL90" s="171"/>
      <c r="BM90" s="171"/>
      <c r="BN90" s="171"/>
      <c r="BO90" s="171"/>
      <c r="BP90" s="172"/>
      <c r="BQ90" s="171"/>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5">
        <v>44348</v>
      </c>
      <c r="AK91" s="115">
        <v>44561</v>
      </c>
      <c r="AL91" s="130" t="s">
        <v>614</v>
      </c>
      <c r="AM91" s="44" t="s">
        <v>615</v>
      </c>
      <c r="AN91" s="44" t="s">
        <v>616</v>
      </c>
      <c r="AO91" s="44" t="s">
        <v>617</v>
      </c>
      <c r="AP91" s="44" t="s">
        <v>618</v>
      </c>
      <c r="AQ91" s="44" t="s">
        <v>619</v>
      </c>
      <c r="AR91" s="194" t="s">
        <v>885</v>
      </c>
      <c r="AS91" s="167" t="s">
        <v>620</v>
      </c>
      <c r="AT91" s="167" t="s">
        <v>621</v>
      </c>
      <c r="AU91" s="167" t="s">
        <v>283</v>
      </c>
      <c r="AV91" s="168" t="s">
        <v>291</v>
      </c>
      <c r="AW91" s="168" t="s">
        <v>283</v>
      </c>
      <c r="AX91" s="171"/>
      <c r="AY91" s="171"/>
      <c r="AZ91" s="171"/>
      <c r="BA91" s="171"/>
      <c r="BB91" s="171"/>
      <c r="BC91" s="172"/>
      <c r="BD91" s="171"/>
      <c r="BE91" s="166"/>
      <c r="BF91" s="166"/>
      <c r="BG91" s="166"/>
      <c r="BH91" s="166"/>
      <c r="BI91" s="166"/>
      <c r="BJ91" s="166"/>
      <c r="BK91" s="171"/>
      <c r="BL91" s="171"/>
      <c r="BM91" s="171"/>
      <c r="BN91" s="171"/>
      <c r="BO91" s="171"/>
      <c r="BP91" s="172"/>
      <c r="BQ91" s="171"/>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195" t="s">
        <v>858</v>
      </c>
      <c r="AS92" s="167" t="s">
        <v>632</v>
      </c>
      <c r="AT92" s="132" t="s">
        <v>859</v>
      </c>
      <c r="AU92" s="167" t="s">
        <v>860</v>
      </c>
      <c r="AV92" s="168" t="s">
        <v>291</v>
      </c>
      <c r="AW92" s="168" t="s">
        <v>283</v>
      </c>
      <c r="AX92" s="171"/>
      <c r="AY92" s="171"/>
      <c r="AZ92" s="171"/>
      <c r="BA92" s="171"/>
      <c r="BB92" s="171"/>
      <c r="BC92" s="172"/>
      <c r="BD92" s="171"/>
      <c r="BE92" s="166"/>
      <c r="BF92" s="166"/>
      <c r="BG92" s="166"/>
      <c r="BH92" s="166"/>
      <c r="BI92" s="166"/>
      <c r="BJ92" s="166"/>
      <c r="BK92" s="171"/>
      <c r="BL92" s="171"/>
      <c r="BM92" s="171"/>
      <c r="BN92" s="171"/>
      <c r="BO92" s="171"/>
      <c r="BP92" s="172"/>
      <c r="BQ92" s="171"/>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66"/>
      <c r="AG93" s="166"/>
      <c r="AH93" s="166"/>
      <c r="AI93" s="166"/>
      <c r="AJ93" s="166"/>
      <c r="AK93" s="166"/>
      <c r="AL93" s="166"/>
      <c r="AM93" s="166"/>
      <c r="AN93" s="166"/>
      <c r="AO93" s="166"/>
      <c r="AP93" s="166"/>
      <c r="AQ93" s="166"/>
      <c r="AR93" s="166"/>
      <c r="AS93" s="166"/>
      <c r="AT93" s="166"/>
      <c r="AU93" s="166"/>
      <c r="AV93" s="166"/>
      <c r="AW93" s="166"/>
      <c r="AX93" s="171"/>
      <c r="AY93" s="171"/>
      <c r="AZ93" s="171"/>
      <c r="BA93" s="171"/>
      <c r="BB93" s="171"/>
      <c r="BC93" s="172"/>
      <c r="BD93" s="171"/>
      <c r="BE93" s="166"/>
      <c r="BF93" s="166"/>
      <c r="BG93" s="166"/>
      <c r="BH93" s="166"/>
      <c r="BI93" s="166"/>
      <c r="BJ93" s="166"/>
      <c r="BK93" s="171"/>
      <c r="BL93" s="171"/>
      <c r="BM93" s="171"/>
      <c r="BN93" s="171"/>
      <c r="BO93" s="171"/>
      <c r="BP93" s="172"/>
      <c r="BQ93" s="171"/>
    </row>
    <row r="94" spans="1:69" ht="151.5" hidden="1" customHeight="1">
      <c r="A94" s="54">
        <v>5</v>
      </c>
      <c r="B94" s="88" t="s">
        <v>75</v>
      </c>
      <c r="C94" s="45" t="s">
        <v>888</v>
      </c>
      <c r="D94" s="45" t="s">
        <v>889</v>
      </c>
      <c r="E94" s="44" t="s">
        <v>240</v>
      </c>
      <c r="F94" s="54">
        <v>6</v>
      </c>
      <c r="G94" s="89" t="s">
        <v>843</v>
      </c>
      <c r="H94" s="90">
        <v>0.4</v>
      </c>
      <c r="I94" s="91" t="s">
        <v>890</v>
      </c>
      <c r="J94" s="90" t="s">
        <v>839</v>
      </c>
      <c r="K94" s="153" t="s">
        <v>839</v>
      </c>
      <c r="L94" s="154">
        <v>0.6</v>
      </c>
      <c r="M94" s="155" t="s">
        <v>839</v>
      </c>
      <c r="N94" s="92" t="s">
        <v>241</v>
      </c>
      <c r="O94" s="43" t="e">
        <f t="shared" si="20"/>
        <v>#VALUE!</v>
      </c>
      <c r="P94" s="43" t="e">
        <f t="shared" si="12"/>
        <v>#VALUE!</v>
      </c>
      <c r="Q94" s="93" t="s">
        <v>241</v>
      </c>
      <c r="R94" s="156" t="s">
        <v>891</v>
      </c>
      <c r="S94" s="157" t="s">
        <v>892</v>
      </c>
      <c r="T94" s="157" t="s">
        <v>893</v>
      </c>
      <c r="U94" s="158">
        <v>0.4</v>
      </c>
      <c r="V94" s="157" t="s">
        <v>894</v>
      </c>
      <c r="W94" s="157" t="s">
        <v>895</v>
      </c>
      <c r="X94" s="157" t="s">
        <v>896</v>
      </c>
      <c r="Y94" s="159">
        <v>0.24</v>
      </c>
      <c r="Z94" s="160" t="s">
        <v>897</v>
      </c>
      <c r="AA94" s="158">
        <v>0.24</v>
      </c>
      <c r="AB94" s="160" t="s">
        <v>839</v>
      </c>
      <c r="AC94" s="158">
        <v>0.6</v>
      </c>
      <c r="AD94" s="161" t="s">
        <v>839</v>
      </c>
      <c r="AE94" s="157" t="s">
        <v>217</v>
      </c>
      <c r="AF94" s="125" t="s">
        <v>898</v>
      </c>
      <c r="AG94" s="118" t="s">
        <v>283</v>
      </c>
      <c r="AH94" s="53" t="s">
        <v>283</v>
      </c>
      <c r="AI94" s="53" t="s">
        <v>899</v>
      </c>
      <c r="AJ94" s="162">
        <v>44317</v>
      </c>
      <c r="AK94" s="162">
        <v>44561</v>
      </c>
      <c r="AL94" s="53" t="s">
        <v>900</v>
      </c>
      <c r="AM94" s="53" t="s">
        <v>283</v>
      </c>
      <c r="AN94" s="53" t="s">
        <v>901</v>
      </c>
      <c r="AO94" s="53" t="s">
        <v>902</v>
      </c>
      <c r="AP94" s="53" t="s">
        <v>903</v>
      </c>
      <c r="AQ94" s="166"/>
      <c r="AR94" s="112" t="s">
        <v>248</v>
      </c>
      <c r="AS94" s="112" t="s">
        <v>249</v>
      </c>
      <c r="AT94" s="169"/>
      <c r="AU94" s="169"/>
      <c r="AV94" s="169"/>
      <c r="AW94" s="169"/>
      <c r="AX94" s="171"/>
      <c r="AY94" s="171"/>
      <c r="AZ94" s="171"/>
      <c r="BA94" s="171"/>
      <c r="BB94" s="171"/>
      <c r="BC94" s="172"/>
      <c r="BD94" s="171"/>
      <c r="BE94" s="166"/>
      <c r="BF94" s="166"/>
      <c r="BG94" s="166"/>
      <c r="BH94" s="166"/>
      <c r="BI94" s="166"/>
      <c r="BJ94" s="166"/>
      <c r="BK94" s="171"/>
      <c r="BL94" s="171"/>
      <c r="BM94" s="171"/>
      <c r="BN94" s="171"/>
      <c r="BO94" s="171"/>
      <c r="BP94" s="172"/>
      <c r="BQ94" s="171"/>
    </row>
    <row r="95" spans="1:69" ht="16.5"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6"/>
      <c r="AS95" s="166"/>
      <c r="AU95" s="166"/>
      <c r="AV95" s="166"/>
      <c r="AW95" s="166"/>
      <c r="AX95" s="171"/>
      <c r="AY95" s="171"/>
      <c r="AZ95" s="171"/>
      <c r="BA95" s="171"/>
      <c r="BB95" s="171"/>
      <c r="BC95" s="172"/>
      <c r="BD95" s="171"/>
      <c r="BE95" s="166"/>
      <c r="BF95" s="166"/>
      <c r="BG95" s="166"/>
      <c r="BH95" s="166"/>
      <c r="BI95" s="166"/>
      <c r="BJ95" s="166"/>
      <c r="BK95" s="171"/>
      <c r="BL95" s="171"/>
      <c r="BM95" s="171"/>
      <c r="BN95" s="171"/>
      <c r="BO95" s="171"/>
      <c r="BP95" s="172"/>
      <c r="BQ95" s="171"/>
    </row>
    <row r="96" spans="1:69" ht="16.5" customHeight="1">
      <c r="A96" s="62"/>
      <c r="B96" s="62"/>
      <c r="C96" s="62"/>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6"/>
      <c r="AS96" s="166"/>
      <c r="AT96" s="166"/>
      <c r="AU96" s="166"/>
      <c r="AV96" s="166"/>
      <c r="AW96" s="166"/>
      <c r="AX96" s="171"/>
      <c r="AY96" s="171"/>
      <c r="AZ96" s="171"/>
      <c r="BA96" s="171"/>
      <c r="BB96" s="171"/>
      <c r="BC96" s="172"/>
      <c r="BD96" s="171"/>
      <c r="BE96" s="166"/>
      <c r="BF96" s="166"/>
      <c r="BG96" s="166"/>
      <c r="BH96" s="166"/>
      <c r="BI96" s="166"/>
      <c r="BJ96" s="166"/>
      <c r="BK96" s="171"/>
      <c r="BL96" s="171"/>
      <c r="BM96" s="171"/>
      <c r="BN96" s="171"/>
      <c r="BO96" s="171"/>
      <c r="BP96" s="172"/>
      <c r="BQ96" s="171"/>
    </row>
    <row r="97" spans="1:69" ht="16.5" customHeight="1">
      <c r="A97" s="62"/>
      <c r="B97" s="62"/>
      <c r="C97" s="62"/>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6"/>
      <c r="AS97" s="166"/>
      <c r="AT97" s="166"/>
      <c r="AU97" s="166"/>
      <c r="AV97" s="166"/>
      <c r="AW97" s="166"/>
      <c r="AX97" s="171"/>
      <c r="AY97" s="171"/>
      <c r="AZ97" s="171"/>
      <c r="BA97" s="171"/>
      <c r="BB97" s="171"/>
      <c r="BC97" s="172"/>
      <c r="BD97" s="171"/>
      <c r="BE97" s="166"/>
      <c r="BF97" s="166"/>
      <c r="BG97" s="166"/>
      <c r="BH97" s="166"/>
      <c r="BI97" s="166"/>
      <c r="BJ97" s="166"/>
      <c r="BK97" s="171"/>
      <c r="BL97" s="171"/>
      <c r="BM97" s="171"/>
      <c r="BN97" s="171"/>
      <c r="BO97" s="171"/>
      <c r="BP97" s="172"/>
      <c r="BQ97" s="171"/>
    </row>
    <row r="98" spans="1:69" ht="16.5" customHeight="1">
      <c r="A98" s="62"/>
      <c r="B98" s="62"/>
      <c r="C98" s="62"/>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6"/>
      <c r="AS98" s="166"/>
      <c r="AT98" s="166"/>
      <c r="AU98" s="166"/>
      <c r="AV98" s="166"/>
      <c r="AW98" s="166"/>
      <c r="AX98" s="171"/>
      <c r="AY98" s="171"/>
      <c r="AZ98" s="171"/>
      <c r="BA98" s="171"/>
      <c r="BB98" s="171"/>
      <c r="BC98" s="172"/>
      <c r="BD98" s="171"/>
      <c r="BE98" s="166"/>
      <c r="BF98" s="166"/>
      <c r="BG98" s="166"/>
      <c r="BH98" s="166"/>
      <c r="BI98" s="166"/>
      <c r="BJ98" s="166"/>
      <c r="BK98" s="171"/>
      <c r="BL98" s="171"/>
      <c r="BM98" s="171"/>
      <c r="BN98" s="171"/>
      <c r="BO98" s="171"/>
      <c r="BP98" s="172"/>
      <c r="BQ98" s="171"/>
    </row>
    <row r="99" spans="1:69" ht="16.5" customHeight="1">
      <c r="A99" s="62"/>
      <c r="B99" s="62"/>
      <c r="C99" s="62"/>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6"/>
      <c r="AS99" s="166"/>
      <c r="AT99" s="166"/>
      <c r="AU99" s="166"/>
      <c r="AV99" s="166"/>
      <c r="AW99" s="166"/>
      <c r="AX99" s="171"/>
      <c r="AY99" s="171"/>
      <c r="AZ99" s="171"/>
      <c r="BA99" s="171"/>
      <c r="BB99" s="171"/>
      <c r="BC99" s="172"/>
      <c r="BD99" s="171"/>
      <c r="BE99" s="166"/>
      <c r="BF99" s="166"/>
      <c r="BG99" s="166"/>
      <c r="BH99" s="166"/>
      <c r="BI99" s="166"/>
      <c r="BJ99" s="166"/>
      <c r="BK99" s="171"/>
      <c r="BL99" s="171"/>
      <c r="BM99" s="171"/>
      <c r="BN99" s="171"/>
      <c r="BO99" s="171"/>
      <c r="BP99" s="172"/>
      <c r="BQ99" s="171"/>
    </row>
    <row r="100" spans="1:69" ht="16.5" customHeight="1">
      <c r="A100" s="62"/>
      <c r="B100" s="62"/>
      <c r="C100" s="62"/>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6"/>
      <c r="AS100" s="166"/>
      <c r="AT100" s="166"/>
      <c r="AU100" s="166"/>
      <c r="AV100" s="166"/>
      <c r="AW100" s="166"/>
      <c r="AX100" s="171"/>
      <c r="AY100" s="171"/>
      <c r="AZ100" s="171"/>
      <c r="BA100" s="171"/>
      <c r="BB100" s="171"/>
      <c r="BC100" s="172"/>
      <c r="BD100" s="171"/>
      <c r="BE100" s="166"/>
      <c r="BF100" s="166"/>
      <c r="BG100" s="166"/>
      <c r="BH100" s="166"/>
      <c r="BI100" s="166"/>
      <c r="BJ100" s="166"/>
      <c r="BK100" s="171"/>
      <c r="BL100" s="171"/>
      <c r="BM100" s="171"/>
      <c r="BN100" s="171"/>
      <c r="BO100" s="171"/>
      <c r="BP100" s="172"/>
      <c r="BQ100" s="171"/>
    </row>
    <row r="101" spans="1:69" ht="16.5" customHeight="1">
      <c r="A101" s="62"/>
      <c r="B101" s="62"/>
      <c r="C101" s="62"/>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6"/>
      <c r="AS101" s="166"/>
      <c r="AT101" s="166"/>
      <c r="AU101" s="166"/>
      <c r="AV101" s="166"/>
      <c r="AW101" s="166"/>
      <c r="AX101" s="171"/>
      <c r="AY101" s="171"/>
      <c r="AZ101" s="171"/>
      <c r="BA101" s="171"/>
      <c r="BB101" s="171"/>
      <c r="BC101" s="172"/>
      <c r="BD101" s="171"/>
      <c r="BE101" s="166"/>
      <c r="BF101" s="166"/>
      <c r="BG101" s="166"/>
      <c r="BH101" s="166"/>
      <c r="BI101" s="166"/>
      <c r="BJ101" s="166"/>
      <c r="BK101" s="171"/>
      <c r="BL101" s="171"/>
      <c r="BM101" s="171"/>
      <c r="BN101" s="171"/>
      <c r="BO101" s="171"/>
      <c r="BP101" s="172"/>
      <c r="BQ101" s="171"/>
    </row>
    <row r="102" spans="1:69" ht="16.5" customHeight="1">
      <c r="A102" s="62"/>
      <c r="B102" s="62"/>
      <c r="C102" s="62"/>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6"/>
      <c r="AS102" s="166"/>
      <c r="AT102" s="166"/>
      <c r="AU102" s="166"/>
      <c r="AV102" s="166"/>
      <c r="AW102" s="166"/>
      <c r="AX102" s="171"/>
      <c r="AY102" s="171"/>
      <c r="AZ102" s="171"/>
      <c r="BA102" s="171"/>
      <c r="BB102" s="171"/>
      <c r="BC102" s="172"/>
      <c r="BD102" s="171"/>
      <c r="BE102" s="166"/>
      <c r="BF102" s="166"/>
      <c r="BG102" s="166"/>
      <c r="BH102" s="166"/>
      <c r="BI102" s="166"/>
      <c r="BJ102" s="166"/>
      <c r="BK102" s="171"/>
      <c r="BL102" s="171"/>
      <c r="BM102" s="171"/>
      <c r="BN102" s="171"/>
      <c r="BO102" s="171"/>
      <c r="BP102" s="172"/>
      <c r="BQ102" s="171"/>
    </row>
    <row r="103" spans="1:69" ht="16.5" customHeight="1">
      <c r="A103" s="62"/>
      <c r="B103" s="62"/>
      <c r="C103" s="62"/>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6"/>
      <c r="AS103" s="166"/>
      <c r="AT103" s="166"/>
      <c r="AU103" s="166"/>
      <c r="AV103" s="166"/>
      <c r="AW103" s="166"/>
      <c r="AX103" s="171"/>
      <c r="AY103" s="171"/>
      <c r="AZ103" s="171"/>
      <c r="BA103" s="171"/>
      <c r="BB103" s="171"/>
      <c r="BC103" s="172"/>
      <c r="BD103" s="171"/>
      <c r="BE103" s="166"/>
      <c r="BF103" s="166"/>
      <c r="BG103" s="166"/>
      <c r="BH103" s="166"/>
      <c r="BI103" s="166"/>
      <c r="BJ103" s="166"/>
      <c r="BK103" s="171"/>
      <c r="BL103" s="171"/>
      <c r="BM103" s="171"/>
      <c r="BN103" s="171"/>
      <c r="BO103" s="171"/>
      <c r="BP103" s="172"/>
      <c r="BQ103" s="171"/>
    </row>
    <row r="104" spans="1:69" ht="16.5" customHeight="1">
      <c r="A104" s="62"/>
      <c r="B104" s="62"/>
      <c r="C104" s="62"/>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6"/>
      <c r="AS104" s="166"/>
      <c r="AT104" s="166"/>
      <c r="AU104" s="166"/>
      <c r="AV104" s="166"/>
      <c r="AW104" s="166"/>
      <c r="AX104" s="171"/>
      <c r="AY104" s="171"/>
      <c r="AZ104" s="171"/>
      <c r="BA104" s="171"/>
      <c r="BB104" s="171"/>
      <c r="BC104" s="172"/>
      <c r="BD104" s="171"/>
      <c r="BE104" s="166"/>
      <c r="BF104" s="166"/>
      <c r="BG104" s="166"/>
      <c r="BH104" s="166"/>
      <c r="BI104" s="166"/>
      <c r="BJ104" s="166"/>
      <c r="BK104" s="171"/>
      <c r="BL104" s="171"/>
      <c r="BM104" s="171"/>
      <c r="BN104" s="171"/>
      <c r="BO104" s="171"/>
      <c r="BP104" s="172"/>
      <c r="BQ104" s="171"/>
    </row>
    <row r="105" spans="1:69" ht="16.5" customHeight="1">
      <c r="A105" s="62"/>
      <c r="B105" s="62"/>
      <c r="C105" s="62"/>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6"/>
      <c r="AS105" s="166"/>
      <c r="AT105" s="166"/>
      <c r="AU105" s="166"/>
      <c r="AV105" s="166"/>
      <c r="AW105" s="166"/>
      <c r="AX105" s="171"/>
      <c r="AY105" s="171"/>
      <c r="AZ105" s="171"/>
      <c r="BA105" s="171"/>
      <c r="BB105" s="171"/>
      <c r="BC105" s="172"/>
      <c r="BD105" s="171"/>
      <c r="BE105" s="166"/>
      <c r="BF105" s="166"/>
      <c r="BG105" s="166"/>
      <c r="BH105" s="166"/>
      <c r="BI105" s="166"/>
      <c r="BJ105" s="166"/>
      <c r="BK105" s="171"/>
      <c r="BL105" s="171"/>
      <c r="BM105" s="171"/>
      <c r="BN105" s="171"/>
      <c r="BO105" s="171"/>
      <c r="BP105" s="172"/>
      <c r="BQ105" s="171"/>
    </row>
    <row r="106" spans="1:69" ht="16.5" customHeight="1">
      <c r="A106" s="62"/>
      <c r="B106" s="62"/>
      <c r="C106" s="62"/>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6"/>
      <c r="AS106" s="166"/>
      <c r="AT106" s="166"/>
      <c r="AU106" s="166"/>
      <c r="AV106" s="166"/>
      <c r="AW106" s="166"/>
      <c r="AX106" s="171"/>
      <c r="AY106" s="171"/>
      <c r="AZ106" s="171"/>
      <c r="BA106" s="171"/>
      <c r="BB106" s="171"/>
      <c r="BC106" s="172"/>
      <c r="BD106" s="171"/>
      <c r="BE106" s="166"/>
      <c r="BF106" s="166"/>
      <c r="BG106" s="166"/>
      <c r="BH106" s="166"/>
      <c r="BI106" s="166"/>
      <c r="BJ106" s="166"/>
      <c r="BK106" s="171"/>
      <c r="BL106" s="171"/>
      <c r="BM106" s="171"/>
      <c r="BN106" s="171"/>
      <c r="BO106" s="171"/>
      <c r="BP106" s="172"/>
      <c r="BQ106" s="171"/>
    </row>
    <row r="107" spans="1:69" ht="16.5" customHeight="1">
      <c r="A107" s="62"/>
      <c r="B107" s="62"/>
      <c r="C107" s="62"/>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6"/>
      <c r="AS107" s="166"/>
      <c r="AT107" s="166"/>
      <c r="AU107" s="166"/>
      <c r="AV107" s="166"/>
      <c r="AW107" s="166"/>
      <c r="AX107" s="171"/>
      <c r="AY107" s="171"/>
      <c r="AZ107" s="171"/>
      <c r="BA107" s="171"/>
      <c r="BB107" s="171"/>
      <c r="BC107" s="172"/>
      <c r="BD107" s="171"/>
      <c r="BE107" s="166"/>
      <c r="BF107" s="166"/>
      <c r="BG107" s="166"/>
      <c r="BH107" s="166"/>
      <c r="BI107" s="166"/>
      <c r="BJ107" s="166"/>
      <c r="BK107" s="171"/>
      <c r="BL107" s="171"/>
      <c r="BM107" s="171"/>
      <c r="BN107" s="171"/>
      <c r="BO107" s="171"/>
      <c r="BP107" s="172"/>
      <c r="BQ107" s="171"/>
    </row>
    <row r="108" spans="1:69" ht="16.5" customHeight="1">
      <c r="A108" s="62"/>
      <c r="B108" s="62"/>
      <c r="C108" s="62"/>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6"/>
      <c r="AS108" s="166"/>
      <c r="AT108" s="166"/>
      <c r="AU108" s="166"/>
      <c r="AV108" s="166"/>
      <c r="AW108" s="166"/>
      <c r="AX108" s="171"/>
      <c r="AY108" s="171"/>
      <c r="AZ108" s="171"/>
      <c r="BA108" s="171"/>
      <c r="BB108" s="171"/>
      <c r="BC108" s="172"/>
      <c r="BD108" s="171"/>
      <c r="BE108" s="166"/>
      <c r="BF108" s="166"/>
      <c r="BG108" s="166"/>
      <c r="BH108" s="166"/>
      <c r="BI108" s="166"/>
      <c r="BJ108" s="166"/>
      <c r="BK108" s="171"/>
      <c r="BL108" s="171"/>
      <c r="BM108" s="171"/>
      <c r="BN108" s="171"/>
      <c r="BO108" s="171"/>
      <c r="BP108" s="172"/>
      <c r="BQ108" s="171"/>
    </row>
    <row r="109" spans="1:69" ht="16.5" customHeight="1">
      <c r="A109" s="62"/>
      <c r="B109" s="62"/>
      <c r="C109" s="62"/>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6"/>
      <c r="AS109" s="166"/>
      <c r="AT109" s="166"/>
      <c r="AU109" s="166"/>
      <c r="AV109" s="166"/>
      <c r="AW109" s="166"/>
      <c r="AX109" s="171"/>
      <c r="AY109" s="171"/>
      <c r="AZ109" s="171"/>
      <c r="BA109" s="171"/>
      <c r="BB109" s="171"/>
      <c r="BC109" s="172"/>
      <c r="BD109" s="171"/>
      <c r="BE109" s="166"/>
      <c r="BF109" s="166"/>
      <c r="BG109" s="166"/>
      <c r="BH109" s="166"/>
      <c r="BI109" s="166"/>
      <c r="BJ109" s="166"/>
      <c r="BK109" s="171"/>
      <c r="BL109" s="171"/>
      <c r="BM109" s="171"/>
      <c r="BN109" s="171"/>
      <c r="BO109" s="171"/>
      <c r="BP109" s="172"/>
      <c r="BQ109" s="171"/>
    </row>
    <row r="110" spans="1:69" ht="16.5" customHeight="1">
      <c r="A110" s="62"/>
      <c r="B110" s="62"/>
      <c r="C110" s="62"/>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6"/>
      <c r="AS110" s="166"/>
      <c r="AT110" s="166"/>
      <c r="AU110" s="166"/>
      <c r="AV110" s="166"/>
      <c r="AW110" s="166"/>
      <c r="AX110" s="171"/>
      <c r="AY110" s="171"/>
      <c r="AZ110" s="171"/>
      <c r="BA110" s="171"/>
      <c r="BB110" s="171"/>
      <c r="BC110" s="172"/>
      <c r="BD110" s="171"/>
      <c r="BE110" s="166"/>
      <c r="BF110" s="166"/>
      <c r="BG110" s="166"/>
      <c r="BH110" s="166"/>
      <c r="BI110" s="166"/>
      <c r="BJ110" s="166"/>
      <c r="BK110" s="171"/>
      <c r="BL110" s="171"/>
      <c r="BM110" s="171"/>
      <c r="BN110" s="171"/>
      <c r="BO110" s="171"/>
      <c r="BP110" s="172"/>
      <c r="BQ110" s="171"/>
    </row>
    <row r="111" spans="1:69" ht="16.5" customHeight="1">
      <c r="A111" s="62"/>
      <c r="B111" s="62"/>
      <c r="C111" s="62"/>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6"/>
      <c r="AS111" s="166"/>
      <c r="AT111" s="166"/>
      <c r="AU111" s="166"/>
      <c r="AV111" s="166"/>
      <c r="AW111" s="166"/>
      <c r="AX111" s="171"/>
      <c r="AY111" s="171"/>
      <c r="AZ111" s="171"/>
      <c r="BA111" s="171"/>
      <c r="BB111" s="171"/>
      <c r="BC111" s="172"/>
      <c r="BD111" s="171"/>
      <c r="BE111" s="166"/>
      <c r="BF111" s="166"/>
      <c r="BG111" s="166"/>
      <c r="BH111" s="166"/>
      <c r="BI111" s="166"/>
      <c r="BJ111" s="166"/>
      <c r="BK111" s="171"/>
      <c r="BL111" s="171"/>
      <c r="BM111" s="171"/>
      <c r="BN111" s="171"/>
      <c r="BO111" s="171"/>
      <c r="BP111" s="172"/>
      <c r="BQ111" s="171"/>
    </row>
    <row r="112" spans="1:69" ht="16.5" customHeight="1">
      <c r="A112" s="62"/>
      <c r="B112" s="62"/>
      <c r="C112" s="62"/>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6"/>
      <c r="AS112" s="166"/>
      <c r="AT112" s="166"/>
      <c r="AU112" s="166"/>
      <c r="AV112" s="166"/>
      <c r="AW112" s="166"/>
      <c r="AX112" s="171"/>
      <c r="AY112" s="171"/>
      <c r="AZ112" s="171"/>
      <c r="BA112" s="171"/>
      <c r="BB112" s="171"/>
      <c r="BC112" s="172"/>
      <c r="BD112" s="171"/>
      <c r="BE112" s="166"/>
      <c r="BF112" s="166"/>
      <c r="BG112" s="166"/>
      <c r="BH112" s="166"/>
      <c r="BI112" s="166"/>
      <c r="BJ112" s="166"/>
      <c r="BK112" s="171"/>
      <c r="BL112" s="171"/>
      <c r="BM112" s="171"/>
      <c r="BN112" s="171"/>
      <c r="BO112" s="171"/>
      <c r="BP112" s="172"/>
      <c r="BQ112" s="171"/>
    </row>
    <row r="113" spans="1:69" ht="16.5" customHeight="1">
      <c r="A113" s="62"/>
      <c r="B113" s="62"/>
      <c r="C113" s="62"/>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6"/>
      <c r="AS113" s="166"/>
      <c r="AT113" s="166"/>
      <c r="AU113" s="166"/>
      <c r="AV113" s="166"/>
      <c r="AW113" s="166"/>
      <c r="AX113" s="171"/>
      <c r="AY113" s="171"/>
      <c r="AZ113" s="171"/>
      <c r="BA113" s="171"/>
      <c r="BB113" s="171"/>
      <c r="BC113" s="172"/>
      <c r="BD113" s="171"/>
      <c r="BE113" s="166"/>
      <c r="BF113" s="166"/>
      <c r="BG113" s="166"/>
      <c r="BH113" s="166"/>
      <c r="BI113" s="166"/>
      <c r="BJ113" s="166"/>
      <c r="BK113" s="171"/>
      <c r="BL113" s="171"/>
      <c r="BM113" s="171"/>
      <c r="BN113" s="171"/>
      <c r="BO113" s="171"/>
      <c r="BP113" s="172"/>
      <c r="BQ113" s="171"/>
    </row>
    <row r="114" spans="1:69" ht="16.5" customHeight="1">
      <c r="A114" s="62"/>
      <c r="B114" s="62"/>
      <c r="C114" s="62"/>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6"/>
      <c r="AS114" s="166"/>
      <c r="AT114" s="166"/>
      <c r="AU114" s="166"/>
      <c r="AV114" s="166"/>
      <c r="AW114" s="166"/>
      <c r="AX114" s="171"/>
      <c r="AY114" s="171"/>
      <c r="AZ114" s="171"/>
      <c r="BA114" s="171"/>
      <c r="BB114" s="171"/>
      <c r="BC114" s="172"/>
      <c r="BD114" s="171"/>
      <c r="BE114" s="166"/>
      <c r="BF114" s="166"/>
      <c r="BG114" s="166"/>
      <c r="BH114" s="166"/>
      <c r="BI114" s="166"/>
      <c r="BJ114" s="166"/>
      <c r="BK114" s="171"/>
      <c r="BL114" s="171"/>
      <c r="BM114" s="171"/>
      <c r="BN114" s="171"/>
      <c r="BO114" s="171"/>
      <c r="BP114" s="172"/>
      <c r="BQ114" s="171"/>
    </row>
    <row r="115" spans="1:69" ht="16.5" customHeight="1">
      <c r="A115" s="62"/>
      <c r="B115" s="62"/>
      <c r="C115" s="62"/>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6"/>
      <c r="AS115" s="166"/>
      <c r="AT115" s="166"/>
      <c r="AU115" s="166"/>
      <c r="AV115" s="166"/>
      <c r="AW115" s="166"/>
      <c r="AX115" s="171"/>
      <c r="AY115" s="171"/>
      <c r="AZ115" s="171"/>
      <c r="BA115" s="171"/>
      <c r="BB115" s="171"/>
      <c r="BC115" s="172"/>
      <c r="BD115" s="171"/>
      <c r="BE115" s="166"/>
      <c r="BF115" s="166"/>
      <c r="BG115" s="166"/>
      <c r="BH115" s="166"/>
      <c r="BI115" s="166"/>
      <c r="BJ115" s="166"/>
      <c r="BK115" s="171"/>
      <c r="BL115" s="171"/>
      <c r="BM115" s="171"/>
      <c r="BN115" s="171"/>
      <c r="BO115" s="171"/>
      <c r="BP115" s="172"/>
      <c r="BQ115" s="171"/>
    </row>
    <row r="116" spans="1:69" ht="16.5" customHeight="1">
      <c r="A116" s="62"/>
      <c r="B116" s="62"/>
      <c r="C116" s="62"/>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6"/>
      <c r="AS116" s="166"/>
      <c r="AT116" s="166"/>
      <c r="AU116" s="166"/>
      <c r="AV116" s="166"/>
      <c r="AW116" s="166"/>
      <c r="AX116" s="171"/>
      <c r="AY116" s="171"/>
      <c r="AZ116" s="171"/>
      <c r="BA116" s="171"/>
      <c r="BB116" s="171"/>
      <c r="BC116" s="172"/>
      <c r="BD116" s="171"/>
      <c r="BE116" s="166"/>
      <c r="BF116" s="166"/>
      <c r="BG116" s="166"/>
      <c r="BH116" s="166"/>
      <c r="BI116" s="166"/>
      <c r="BJ116" s="166"/>
      <c r="BK116" s="171"/>
      <c r="BL116" s="171"/>
      <c r="BM116" s="171"/>
      <c r="BN116" s="171"/>
      <c r="BO116" s="171"/>
      <c r="BP116" s="172"/>
      <c r="BQ116" s="171"/>
    </row>
    <row r="117" spans="1:69" ht="16.5" customHeight="1">
      <c r="A117" s="62"/>
      <c r="B117" s="62"/>
      <c r="C117" s="62"/>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6"/>
      <c r="AS117" s="166"/>
      <c r="AT117" s="166"/>
      <c r="AU117" s="166"/>
      <c r="AV117" s="166"/>
      <c r="AW117" s="166"/>
      <c r="AX117" s="171"/>
      <c r="AY117" s="171"/>
      <c r="AZ117" s="171"/>
      <c r="BA117" s="171"/>
      <c r="BB117" s="171"/>
      <c r="BC117" s="172"/>
      <c r="BD117" s="171"/>
      <c r="BE117" s="166"/>
      <c r="BF117" s="166"/>
      <c r="BG117" s="166"/>
      <c r="BH117" s="166"/>
      <c r="BI117" s="166"/>
      <c r="BJ117" s="166"/>
      <c r="BK117" s="171"/>
      <c r="BL117" s="171"/>
      <c r="BM117" s="171"/>
      <c r="BN117" s="171"/>
      <c r="BO117" s="171"/>
      <c r="BP117" s="172"/>
      <c r="BQ117" s="171"/>
    </row>
    <row r="118" spans="1:69" ht="16.5" customHeight="1">
      <c r="A118" s="62"/>
      <c r="B118" s="62"/>
      <c r="C118" s="62"/>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6"/>
      <c r="AS118" s="166"/>
      <c r="AT118" s="166"/>
      <c r="AU118" s="166"/>
      <c r="AV118" s="166"/>
      <c r="AW118" s="166"/>
      <c r="AX118" s="171"/>
      <c r="AY118" s="171"/>
      <c r="AZ118" s="171"/>
      <c r="BA118" s="171"/>
      <c r="BB118" s="171"/>
      <c r="BC118" s="172"/>
      <c r="BD118" s="171"/>
      <c r="BE118" s="166"/>
      <c r="BF118" s="166"/>
      <c r="BG118" s="166"/>
      <c r="BH118" s="166"/>
      <c r="BI118" s="166"/>
      <c r="BJ118" s="166"/>
      <c r="BK118" s="171"/>
      <c r="BL118" s="171"/>
      <c r="BM118" s="171"/>
      <c r="BN118" s="171"/>
      <c r="BO118" s="171"/>
      <c r="BP118" s="172"/>
      <c r="BQ118" s="171"/>
    </row>
    <row r="119" spans="1:69" ht="16.5" customHeight="1">
      <c r="A119" s="62"/>
      <c r="B119" s="62"/>
      <c r="C119" s="62"/>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6"/>
      <c r="AS119" s="166"/>
      <c r="AT119" s="166"/>
      <c r="AU119" s="166"/>
      <c r="AV119" s="166"/>
      <c r="AW119" s="166"/>
      <c r="AX119" s="171"/>
      <c r="AY119" s="171"/>
      <c r="AZ119" s="171"/>
      <c r="BA119" s="171"/>
      <c r="BB119" s="171"/>
      <c r="BC119" s="172"/>
      <c r="BD119" s="171"/>
      <c r="BE119" s="166"/>
      <c r="BF119" s="166"/>
      <c r="BG119" s="166"/>
      <c r="BH119" s="166"/>
      <c r="BI119" s="166"/>
      <c r="BJ119" s="166"/>
      <c r="BK119" s="171"/>
      <c r="BL119" s="171"/>
      <c r="BM119" s="171"/>
      <c r="BN119" s="171"/>
      <c r="BO119" s="171"/>
      <c r="BP119" s="172"/>
      <c r="BQ119" s="171"/>
    </row>
    <row r="120" spans="1:69" ht="16.5" customHeight="1">
      <c r="A120" s="62"/>
      <c r="B120" s="62"/>
      <c r="C120" s="62"/>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6"/>
      <c r="AS120" s="166"/>
      <c r="AT120" s="166"/>
      <c r="AU120" s="166"/>
      <c r="AV120" s="166"/>
      <c r="AW120" s="166"/>
      <c r="AX120" s="171"/>
      <c r="AY120" s="171"/>
      <c r="AZ120" s="171"/>
      <c r="BA120" s="171"/>
      <c r="BB120" s="171"/>
      <c r="BC120" s="172"/>
      <c r="BD120" s="171"/>
      <c r="BE120" s="166"/>
      <c r="BF120" s="166"/>
      <c r="BG120" s="166"/>
      <c r="BH120" s="166"/>
      <c r="BI120" s="166"/>
      <c r="BJ120" s="166"/>
      <c r="BK120" s="171"/>
      <c r="BL120" s="171"/>
      <c r="BM120" s="171"/>
      <c r="BN120" s="171"/>
      <c r="BO120" s="171"/>
      <c r="BP120" s="172"/>
      <c r="BQ120" s="171"/>
    </row>
    <row r="121" spans="1:69" ht="16.5" customHeight="1">
      <c r="A121" s="62"/>
      <c r="B121" s="62"/>
      <c r="C121" s="62"/>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6"/>
      <c r="AS121" s="166"/>
      <c r="AT121" s="166"/>
      <c r="AU121" s="166"/>
      <c r="AV121" s="166"/>
      <c r="AW121" s="166"/>
      <c r="AX121" s="171"/>
      <c r="AY121" s="171"/>
      <c r="AZ121" s="171"/>
      <c r="BA121" s="171"/>
      <c r="BB121" s="171"/>
      <c r="BC121" s="172"/>
      <c r="BD121" s="171"/>
      <c r="BE121" s="166"/>
      <c r="BF121" s="166"/>
      <c r="BG121" s="166"/>
      <c r="BH121" s="166"/>
      <c r="BI121" s="166"/>
      <c r="BJ121" s="166"/>
      <c r="BK121" s="171"/>
      <c r="BL121" s="171"/>
      <c r="BM121" s="171"/>
      <c r="BN121" s="171"/>
      <c r="BO121" s="171"/>
      <c r="BP121" s="172"/>
      <c r="BQ121" s="171"/>
    </row>
    <row r="122" spans="1:69" ht="16.5" customHeight="1">
      <c r="A122" s="62"/>
      <c r="B122" s="62"/>
      <c r="C122" s="62"/>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6"/>
      <c r="AS122" s="166"/>
      <c r="AT122" s="166"/>
      <c r="AU122" s="166"/>
      <c r="AV122" s="166"/>
      <c r="AW122" s="166"/>
      <c r="AX122" s="171"/>
      <c r="AY122" s="171"/>
      <c r="AZ122" s="171"/>
      <c r="BA122" s="171"/>
      <c r="BB122" s="171"/>
      <c r="BC122" s="172"/>
      <c r="BD122" s="171"/>
      <c r="BE122" s="166"/>
      <c r="BF122" s="166"/>
      <c r="BG122" s="166"/>
      <c r="BH122" s="166"/>
      <c r="BI122" s="166"/>
      <c r="BJ122" s="166"/>
      <c r="BK122" s="171"/>
      <c r="BL122" s="171"/>
      <c r="BM122" s="171"/>
      <c r="BN122" s="171"/>
      <c r="BO122" s="171"/>
      <c r="BP122" s="172"/>
      <c r="BQ122" s="171"/>
    </row>
    <row r="123" spans="1:69" ht="16.5" customHeight="1">
      <c r="A123" s="62"/>
      <c r="B123" s="62"/>
      <c r="C123" s="62"/>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c r="AO123" s="165"/>
      <c r="AP123" s="165"/>
      <c r="AQ123" s="165"/>
      <c r="AR123" s="166"/>
      <c r="AS123" s="166"/>
      <c r="AT123" s="166"/>
      <c r="AU123" s="166"/>
      <c r="AV123" s="166"/>
      <c r="AW123" s="166"/>
      <c r="AX123" s="171"/>
      <c r="AY123" s="171"/>
      <c r="AZ123" s="171"/>
      <c r="BA123" s="171"/>
      <c r="BB123" s="171"/>
      <c r="BC123" s="172"/>
      <c r="BD123" s="171"/>
      <c r="BE123" s="166"/>
      <c r="BF123" s="166"/>
      <c r="BG123" s="166"/>
      <c r="BH123" s="166"/>
      <c r="BI123" s="166"/>
      <c r="BJ123" s="166"/>
      <c r="BK123" s="171"/>
      <c r="BL123" s="171"/>
      <c r="BM123" s="171"/>
      <c r="BN123" s="171"/>
      <c r="BO123" s="171"/>
      <c r="BP123" s="172"/>
      <c r="BQ123" s="171"/>
    </row>
    <row r="124" spans="1:69" ht="16.5" customHeight="1">
      <c r="A124" s="62"/>
      <c r="B124" s="62"/>
      <c r="C124" s="62"/>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6"/>
      <c r="AS124" s="166"/>
      <c r="AT124" s="166"/>
      <c r="AU124" s="166"/>
      <c r="AV124" s="166"/>
      <c r="AW124" s="166"/>
      <c r="AX124" s="171"/>
      <c r="AY124" s="171"/>
      <c r="AZ124" s="171"/>
      <c r="BA124" s="171"/>
      <c r="BB124" s="171"/>
      <c r="BC124" s="172"/>
      <c r="BD124" s="171"/>
      <c r="BE124" s="166"/>
      <c r="BF124" s="166"/>
      <c r="BG124" s="166"/>
      <c r="BH124" s="166"/>
      <c r="BI124" s="166"/>
      <c r="BJ124" s="166"/>
      <c r="BK124" s="171"/>
      <c r="BL124" s="171"/>
      <c r="BM124" s="171"/>
      <c r="BN124" s="171"/>
      <c r="BO124" s="171"/>
      <c r="BP124" s="172"/>
      <c r="BQ124" s="171"/>
    </row>
    <row r="125" spans="1:69" ht="16.5" customHeight="1">
      <c r="A125" s="62"/>
      <c r="B125" s="62"/>
      <c r="C125" s="62"/>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6"/>
      <c r="AS125" s="166"/>
      <c r="AT125" s="166"/>
      <c r="AU125" s="166"/>
      <c r="AV125" s="166"/>
      <c r="AW125" s="166"/>
      <c r="AX125" s="171"/>
      <c r="AY125" s="171"/>
      <c r="AZ125" s="171"/>
      <c r="BA125" s="171"/>
      <c r="BB125" s="171"/>
      <c r="BC125" s="172"/>
      <c r="BD125" s="171"/>
      <c r="BE125" s="166"/>
      <c r="BF125" s="166"/>
      <c r="BG125" s="166"/>
      <c r="BH125" s="166"/>
      <c r="BI125" s="166"/>
      <c r="BJ125" s="166"/>
      <c r="BK125" s="171"/>
      <c r="BL125" s="171"/>
      <c r="BM125" s="171"/>
      <c r="BN125" s="171"/>
      <c r="BO125" s="171"/>
      <c r="BP125" s="172"/>
      <c r="BQ125" s="171"/>
    </row>
    <row r="126" spans="1:69" ht="16.5" customHeight="1">
      <c r="A126" s="62"/>
      <c r="B126" s="62"/>
      <c r="C126" s="62"/>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6"/>
      <c r="AS126" s="166"/>
      <c r="AT126" s="166"/>
      <c r="AU126" s="166"/>
      <c r="AV126" s="166"/>
      <c r="AW126" s="166"/>
      <c r="AX126" s="171"/>
      <c r="AY126" s="171"/>
      <c r="AZ126" s="171"/>
      <c r="BA126" s="171"/>
      <c r="BB126" s="171"/>
      <c r="BC126" s="172"/>
      <c r="BD126" s="171"/>
      <c r="BE126" s="166"/>
      <c r="BF126" s="166"/>
      <c r="BG126" s="166"/>
      <c r="BH126" s="166"/>
      <c r="BI126" s="166"/>
      <c r="BJ126" s="166"/>
      <c r="BK126" s="171"/>
      <c r="BL126" s="171"/>
      <c r="BM126" s="171"/>
      <c r="BN126" s="171"/>
      <c r="BO126" s="171"/>
      <c r="BP126" s="172"/>
      <c r="BQ126" s="171"/>
    </row>
    <row r="127" spans="1:69" ht="16.5" customHeight="1">
      <c r="A127" s="62"/>
      <c r="B127" s="62"/>
      <c r="C127" s="62"/>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6"/>
      <c r="AS127" s="166"/>
      <c r="AT127" s="166"/>
      <c r="AU127" s="166"/>
      <c r="AV127" s="166"/>
      <c r="AW127" s="166"/>
      <c r="AX127" s="171"/>
      <c r="AY127" s="171"/>
      <c r="AZ127" s="171"/>
      <c r="BA127" s="171"/>
      <c r="BB127" s="171"/>
      <c r="BC127" s="172"/>
      <c r="BD127" s="171"/>
      <c r="BE127" s="166"/>
      <c r="BF127" s="166"/>
      <c r="BG127" s="166"/>
      <c r="BH127" s="166"/>
      <c r="BI127" s="166"/>
      <c r="BJ127" s="166"/>
      <c r="BK127" s="171"/>
      <c r="BL127" s="171"/>
      <c r="BM127" s="171"/>
      <c r="BN127" s="171"/>
      <c r="BO127" s="171"/>
      <c r="BP127" s="172"/>
      <c r="BQ127" s="171"/>
    </row>
    <row r="128" spans="1:69" ht="16.5" customHeight="1">
      <c r="A128" s="62"/>
      <c r="B128" s="62"/>
      <c r="C128" s="62"/>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6"/>
      <c r="AS128" s="166"/>
      <c r="AT128" s="166"/>
      <c r="AU128" s="166"/>
      <c r="AV128" s="166"/>
      <c r="AW128" s="166"/>
      <c r="AX128" s="171"/>
      <c r="AY128" s="171"/>
      <c r="AZ128" s="171"/>
      <c r="BA128" s="171"/>
      <c r="BB128" s="171"/>
      <c r="BC128" s="172"/>
      <c r="BD128" s="171"/>
      <c r="BE128" s="166"/>
      <c r="BF128" s="166"/>
      <c r="BG128" s="166"/>
      <c r="BH128" s="166"/>
      <c r="BI128" s="166"/>
      <c r="BJ128" s="166"/>
      <c r="BK128" s="171"/>
      <c r="BL128" s="171"/>
      <c r="BM128" s="171"/>
      <c r="BN128" s="171"/>
      <c r="BO128" s="171"/>
      <c r="BP128" s="172"/>
      <c r="BQ128" s="171"/>
    </row>
    <row r="129" spans="1:69" ht="16.5" customHeight="1">
      <c r="A129" s="62"/>
      <c r="B129" s="62"/>
      <c r="C129" s="62"/>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6"/>
      <c r="AS129" s="166"/>
      <c r="AT129" s="166"/>
      <c r="AU129" s="166"/>
      <c r="AV129" s="166"/>
      <c r="AW129" s="166"/>
      <c r="AX129" s="171"/>
      <c r="AY129" s="171"/>
      <c r="AZ129" s="171"/>
      <c r="BA129" s="171"/>
      <c r="BB129" s="171"/>
      <c r="BC129" s="172"/>
      <c r="BD129" s="171"/>
      <c r="BE129" s="166"/>
      <c r="BF129" s="166"/>
      <c r="BG129" s="166"/>
      <c r="BH129" s="166"/>
      <c r="BI129" s="166"/>
      <c r="BJ129" s="166"/>
      <c r="BK129" s="171"/>
      <c r="BL129" s="171"/>
      <c r="BM129" s="171"/>
      <c r="BN129" s="171"/>
      <c r="BO129" s="171"/>
      <c r="BP129" s="172"/>
      <c r="BQ129" s="171"/>
    </row>
    <row r="130" spans="1:69" ht="16.5" customHeight="1">
      <c r="A130" s="62"/>
      <c r="B130" s="62"/>
      <c r="C130" s="62"/>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6"/>
      <c r="AS130" s="166"/>
      <c r="AT130" s="166"/>
      <c r="AU130" s="166"/>
      <c r="AV130" s="166"/>
      <c r="AW130" s="166"/>
      <c r="AX130" s="171"/>
      <c r="AY130" s="171"/>
      <c r="AZ130" s="171"/>
      <c r="BA130" s="171"/>
      <c r="BB130" s="171"/>
      <c r="BC130" s="172"/>
      <c r="BD130" s="171"/>
      <c r="BE130" s="166"/>
      <c r="BF130" s="166"/>
      <c r="BG130" s="166"/>
      <c r="BH130" s="166"/>
      <c r="BI130" s="166"/>
      <c r="BJ130" s="166"/>
      <c r="BK130" s="171"/>
      <c r="BL130" s="171"/>
      <c r="BM130" s="171"/>
      <c r="BN130" s="171"/>
      <c r="BO130" s="171"/>
      <c r="BP130" s="172"/>
      <c r="BQ130" s="171"/>
    </row>
    <row r="131" spans="1:69" ht="16.5" customHeight="1">
      <c r="A131" s="62"/>
      <c r="B131" s="62"/>
      <c r="C131" s="62"/>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6"/>
      <c r="AS131" s="166"/>
      <c r="AT131" s="166"/>
      <c r="AU131" s="166"/>
      <c r="AV131" s="166"/>
      <c r="AW131" s="166"/>
      <c r="AX131" s="171"/>
      <c r="AY131" s="171"/>
      <c r="AZ131" s="171"/>
      <c r="BA131" s="171"/>
      <c r="BB131" s="171"/>
      <c r="BC131" s="172"/>
      <c r="BD131" s="171"/>
      <c r="BE131" s="166"/>
      <c r="BF131" s="166"/>
      <c r="BG131" s="166"/>
      <c r="BH131" s="166"/>
      <c r="BI131" s="166"/>
      <c r="BJ131" s="166"/>
      <c r="BK131" s="171"/>
      <c r="BL131" s="171"/>
      <c r="BM131" s="171"/>
      <c r="BN131" s="171"/>
      <c r="BO131" s="171"/>
      <c r="BP131" s="172"/>
      <c r="BQ131" s="171"/>
    </row>
    <row r="132" spans="1:69" ht="16.5" customHeight="1">
      <c r="A132" s="62"/>
      <c r="B132" s="62"/>
      <c r="C132" s="62"/>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6"/>
      <c r="AS132" s="166"/>
      <c r="AT132" s="166"/>
      <c r="AU132" s="166"/>
      <c r="AV132" s="166"/>
      <c r="AW132" s="166"/>
      <c r="AX132" s="171"/>
      <c r="AY132" s="171"/>
      <c r="AZ132" s="171"/>
      <c r="BA132" s="171"/>
      <c r="BB132" s="171"/>
      <c r="BC132" s="172"/>
      <c r="BD132" s="171"/>
      <c r="BE132" s="166"/>
      <c r="BF132" s="166"/>
      <c r="BG132" s="166"/>
      <c r="BH132" s="166"/>
      <c r="BI132" s="166"/>
      <c r="BJ132" s="166"/>
      <c r="BK132" s="171"/>
      <c r="BL132" s="171"/>
      <c r="BM132" s="171"/>
      <c r="BN132" s="171"/>
      <c r="BO132" s="171"/>
      <c r="BP132" s="172"/>
      <c r="BQ132" s="171"/>
    </row>
    <row r="133" spans="1:69" ht="16.5" customHeight="1">
      <c r="A133" s="62"/>
      <c r="B133" s="62"/>
      <c r="C133" s="62"/>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c r="AO133" s="165"/>
      <c r="AP133" s="165"/>
      <c r="AQ133" s="165"/>
      <c r="AR133" s="166"/>
      <c r="AS133" s="166"/>
      <c r="AT133" s="166"/>
      <c r="AU133" s="166"/>
      <c r="AV133" s="166"/>
      <c r="AW133" s="166"/>
      <c r="AX133" s="171"/>
      <c r="AY133" s="171"/>
      <c r="AZ133" s="171"/>
      <c r="BA133" s="171"/>
      <c r="BB133" s="171"/>
      <c r="BC133" s="172"/>
      <c r="BD133" s="171"/>
      <c r="BE133" s="166"/>
      <c r="BF133" s="166"/>
      <c r="BG133" s="166"/>
      <c r="BH133" s="166"/>
      <c r="BI133" s="166"/>
      <c r="BJ133" s="166"/>
      <c r="BK133" s="171"/>
      <c r="BL133" s="171"/>
      <c r="BM133" s="171"/>
      <c r="BN133" s="171"/>
      <c r="BO133" s="171"/>
      <c r="BP133" s="172"/>
      <c r="BQ133" s="171"/>
    </row>
    <row r="134" spans="1:69" ht="16.5" customHeight="1">
      <c r="A134" s="62"/>
      <c r="B134" s="62"/>
      <c r="C134" s="62"/>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c r="AO134" s="165"/>
      <c r="AP134" s="165"/>
      <c r="AQ134" s="165"/>
      <c r="AR134" s="166"/>
      <c r="AS134" s="166"/>
      <c r="AT134" s="166"/>
      <c r="AU134" s="166"/>
      <c r="AV134" s="166"/>
      <c r="AW134" s="166"/>
      <c r="AX134" s="171"/>
      <c r="AY134" s="171"/>
      <c r="AZ134" s="171"/>
      <c r="BA134" s="171"/>
      <c r="BB134" s="171"/>
      <c r="BC134" s="172"/>
      <c r="BD134" s="171"/>
      <c r="BE134" s="166"/>
      <c r="BF134" s="166"/>
      <c r="BG134" s="166"/>
      <c r="BH134" s="166"/>
      <c r="BI134" s="166"/>
      <c r="BJ134" s="166"/>
      <c r="BK134" s="171"/>
      <c r="BL134" s="171"/>
      <c r="BM134" s="171"/>
      <c r="BN134" s="171"/>
      <c r="BO134" s="171"/>
      <c r="BP134" s="172"/>
      <c r="BQ134" s="171"/>
    </row>
    <row r="135" spans="1:69" ht="16.5" customHeight="1">
      <c r="A135" s="62"/>
      <c r="B135" s="62"/>
      <c r="C135" s="62"/>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6"/>
      <c r="AS135" s="166"/>
      <c r="AT135" s="166"/>
      <c r="AU135" s="166"/>
      <c r="AV135" s="166"/>
      <c r="AW135" s="166"/>
      <c r="AX135" s="171"/>
      <c r="AY135" s="171"/>
      <c r="AZ135" s="171"/>
      <c r="BA135" s="171"/>
      <c r="BB135" s="171"/>
      <c r="BC135" s="172"/>
      <c r="BD135" s="171"/>
      <c r="BE135" s="166"/>
      <c r="BF135" s="166"/>
      <c r="BG135" s="166"/>
      <c r="BH135" s="166"/>
      <c r="BI135" s="166"/>
      <c r="BJ135" s="166"/>
      <c r="BK135" s="171"/>
      <c r="BL135" s="171"/>
      <c r="BM135" s="171"/>
      <c r="BN135" s="171"/>
      <c r="BO135" s="171"/>
      <c r="BP135" s="172"/>
      <c r="BQ135" s="171"/>
    </row>
    <row r="136" spans="1:69" ht="16.5" customHeight="1">
      <c r="A136" s="62"/>
      <c r="B136" s="62"/>
      <c r="C136" s="62"/>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6"/>
      <c r="AS136" s="166"/>
      <c r="AT136" s="166"/>
      <c r="AU136" s="166"/>
      <c r="AV136" s="166"/>
      <c r="AW136" s="166"/>
      <c r="AX136" s="171"/>
      <c r="AY136" s="171"/>
      <c r="AZ136" s="171"/>
      <c r="BA136" s="171"/>
      <c r="BB136" s="171"/>
      <c r="BC136" s="172"/>
      <c r="BD136" s="171"/>
      <c r="BE136" s="166"/>
      <c r="BF136" s="166"/>
      <c r="BG136" s="166"/>
      <c r="BH136" s="166"/>
      <c r="BI136" s="166"/>
      <c r="BJ136" s="166"/>
      <c r="BK136" s="171"/>
      <c r="BL136" s="171"/>
      <c r="BM136" s="171"/>
      <c r="BN136" s="171"/>
      <c r="BO136" s="171"/>
      <c r="BP136" s="172"/>
      <c r="BQ136" s="171"/>
    </row>
    <row r="137" spans="1:69" ht="16.5" customHeight="1">
      <c r="A137" s="62"/>
      <c r="B137" s="62"/>
      <c r="C137" s="62"/>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6"/>
      <c r="AS137" s="166"/>
      <c r="AT137" s="166"/>
      <c r="AU137" s="166"/>
      <c r="AV137" s="166"/>
      <c r="AW137" s="166"/>
      <c r="AX137" s="171"/>
      <c r="AY137" s="171"/>
      <c r="AZ137" s="171"/>
      <c r="BA137" s="171"/>
      <c r="BB137" s="171"/>
      <c r="BC137" s="172"/>
      <c r="BD137" s="171"/>
      <c r="BE137" s="166"/>
      <c r="BF137" s="166"/>
      <c r="BG137" s="166"/>
      <c r="BH137" s="166"/>
      <c r="BI137" s="166"/>
      <c r="BJ137" s="166"/>
      <c r="BK137" s="171"/>
      <c r="BL137" s="171"/>
      <c r="BM137" s="171"/>
      <c r="BN137" s="171"/>
      <c r="BO137" s="171"/>
      <c r="BP137" s="172"/>
      <c r="BQ137" s="171"/>
    </row>
    <row r="138" spans="1:69" ht="16.5" customHeight="1">
      <c r="A138" s="62"/>
      <c r="B138" s="62"/>
      <c r="C138" s="62"/>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6"/>
      <c r="AS138" s="166"/>
      <c r="AT138" s="166"/>
      <c r="AU138" s="166"/>
      <c r="AV138" s="166"/>
      <c r="AW138" s="166"/>
      <c r="AX138" s="171"/>
      <c r="AY138" s="171"/>
      <c r="AZ138" s="171"/>
      <c r="BA138" s="171"/>
      <c r="BB138" s="171"/>
      <c r="BC138" s="172"/>
      <c r="BD138" s="171"/>
      <c r="BE138" s="166"/>
      <c r="BF138" s="166"/>
      <c r="BG138" s="166"/>
      <c r="BH138" s="166"/>
      <c r="BI138" s="166"/>
      <c r="BJ138" s="166"/>
      <c r="BK138" s="171"/>
      <c r="BL138" s="171"/>
      <c r="BM138" s="171"/>
      <c r="BN138" s="171"/>
      <c r="BO138" s="171"/>
      <c r="BP138" s="172"/>
      <c r="BQ138" s="171"/>
    </row>
    <row r="139" spans="1:69" ht="16.5" customHeight="1">
      <c r="A139" s="62"/>
      <c r="B139" s="62"/>
      <c r="C139" s="62"/>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6"/>
      <c r="AS139" s="166"/>
      <c r="AT139" s="166"/>
      <c r="AU139" s="166"/>
      <c r="AV139" s="166"/>
      <c r="AW139" s="166"/>
      <c r="AX139" s="171"/>
      <c r="AY139" s="171"/>
      <c r="AZ139" s="171"/>
      <c r="BA139" s="171"/>
      <c r="BB139" s="171"/>
      <c r="BC139" s="172"/>
      <c r="BD139" s="171"/>
      <c r="BE139" s="166"/>
      <c r="BF139" s="166"/>
      <c r="BG139" s="166"/>
      <c r="BH139" s="166"/>
      <c r="BI139" s="166"/>
      <c r="BJ139" s="166"/>
      <c r="BK139" s="171"/>
      <c r="BL139" s="171"/>
      <c r="BM139" s="171"/>
      <c r="BN139" s="171"/>
      <c r="BO139" s="171"/>
      <c r="BP139" s="172"/>
      <c r="BQ139" s="171"/>
    </row>
    <row r="140" spans="1:69" ht="16.5" customHeight="1">
      <c r="A140" s="62"/>
      <c r="B140" s="62"/>
      <c r="C140" s="62"/>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6"/>
      <c r="AS140" s="166"/>
      <c r="AT140" s="166"/>
      <c r="AU140" s="166"/>
      <c r="AV140" s="166"/>
      <c r="AW140" s="166"/>
      <c r="AX140" s="171"/>
      <c r="AY140" s="171"/>
      <c r="AZ140" s="171"/>
      <c r="BA140" s="171"/>
      <c r="BB140" s="171"/>
      <c r="BC140" s="172"/>
      <c r="BD140" s="171"/>
      <c r="BE140" s="166"/>
      <c r="BF140" s="166"/>
      <c r="BG140" s="166"/>
      <c r="BH140" s="166"/>
      <c r="BI140" s="166"/>
      <c r="BJ140" s="166"/>
      <c r="BK140" s="171"/>
      <c r="BL140" s="171"/>
      <c r="BM140" s="171"/>
      <c r="BN140" s="171"/>
      <c r="BO140" s="171"/>
      <c r="BP140" s="172"/>
      <c r="BQ140" s="171"/>
    </row>
    <row r="141" spans="1:69" ht="16.5" customHeight="1">
      <c r="A141" s="62"/>
      <c r="B141" s="62"/>
      <c r="C141" s="62"/>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6"/>
      <c r="AS141" s="166"/>
      <c r="AT141" s="166"/>
      <c r="AU141" s="166"/>
      <c r="AV141" s="166"/>
      <c r="AW141" s="166"/>
      <c r="AX141" s="171"/>
      <c r="AY141" s="171"/>
      <c r="AZ141" s="171"/>
      <c r="BA141" s="171"/>
      <c r="BB141" s="171"/>
      <c r="BC141" s="172"/>
      <c r="BD141" s="171"/>
      <c r="BE141" s="166"/>
      <c r="BF141" s="166"/>
      <c r="BG141" s="166"/>
      <c r="BH141" s="166"/>
      <c r="BI141" s="166"/>
      <c r="BJ141" s="166"/>
      <c r="BK141" s="171"/>
      <c r="BL141" s="171"/>
      <c r="BM141" s="171"/>
      <c r="BN141" s="171"/>
      <c r="BO141" s="171"/>
      <c r="BP141" s="172"/>
      <c r="BQ141" s="171"/>
    </row>
    <row r="142" spans="1:69" ht="16.5" customHeight="1">
      <c r="A142" s="62"/>
      <c r="B142" s="62"/>
      <c r="C142" s="62"/>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6"/>
      <c r="AS142" s="166"/>
      <c r="AT142" s="166"/>
      <c r="AU142" s="166"/>
      <c r="AV142" s="166"/>
      <c r="AW142" s="166"/>
      <c r="AX142" s="171"/>
      <c r="AY142" s="171"/>
      <c r="AZ142" s="171"/>
      <c r="BA142" s="171"/>
      <c r="BB142" s="171"/>
      <c r="BC142" s="172"/>
      <c r="BD142" s="171"/>
      <c r="BE142" s="166"/>
      <c r="BF142" s="166"/>
      <c r="BG142" s="166"/>
      <c r="BH142" s="166"/>
      <c r="BI142" s="166"/>
      <c r="BJ142" s="166"/>
      <c r="BK142" s="171"/>
      <c r="BL142" s="171"/>
      <c r="BM142" s="171"/>
      <c r="BN142" s="171"/>
      <c r="BO142" s="171"/>
      <c r="BP142" s="172"/>
      <c r="BQ142" s="171"/>
    </row>
    <row r="143" spans="1:69" ht="16.5" customHeight="1">
      <c r="A143" s="62"/>
      <c r="B143" s="62"/>
      <c r="C143" s="62"/>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6"/>
      <c r="AS143" s="166"/>
      <c r="AT143" s="166"/>
      <c r="AU143" s="166"/>
      <c r="AV143" s="166"/>
      <c r="AW143" s="166"/>
      <c r="AX143" s="171"/>
      <c r="AY143" s="171"/>
      <c r="AZ143" s="171"/>
      <c r="BA143" s="171"/>
      <c r="BB143" s="171"/>
      <c r="BC143" s="172"/>
      <c r="BD143" s="171"/>
      <c r="BE143" s="166"/>
      <c r="BF143" s="166"/>
      <c r="BG143" s="166"/>
      <c r="BH143" s="166"/>
      <c r="BI143" s="166"/>
      <c r="BJ143" s="166"/>
      <c r="BK143" s="171"/>
      <c r="BL143" s="171"/>
      <c r="BM143" s="171"/>
      <c r="BN143" s="171"/>
      <c r="BO143" s="171"/>
      <c r="BP143" s="172"/>
      <c r="BQ143" s="171"/>
    </row>
    <row r="144" spans="1:69" ht="16.5" customHeight="1">
      <c r="A144" s="62"/>
      <c r="B144" s="62"/>
      <c r="C144" s="62"/>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6"/>
      <c r="AS144" s="166"/>
      <c r="AT144" s="166"/>
      <c r="AU144" s="166"/>
      <c r="AV144" s="166"/>
      <c r="AW144" s="166"/>
      <c r="AX144" s="171"/>
      <c r="AY144" s="171"/>
      <c r="AZ144" s="171"/>
      <c r="BA144" s="171"/>
      <c r="BB144" s="171"/>
      <c r="BC144" s="172"/>
      <c r="BD144" s="171"/>
      <c r="BE144" s="166"/>
      <c r="BF144" s="166"/>
      <c r="BG144" s="166"/>
      <c r="BH144" s="166"/>
      <c r="BI144" s="166"/>
      <c r="BJ144" s="166"/>
      <c r="BK144" s="171"/>
      <c r="BL144" s="171"/>
      <c r="BM144" s="171"/>
      <c r="BN144" s="171"/>
      <c r="BO144" s="171"/>
      <c r="BP144" s="172"/>
      <c r="BQ144" s="171"/>
    </row>
    <row r="145" spans="1:69" ht="16.5" customHeight="1">
      <c r="A145" s="62"/>
      <c r="B145" s="62"/>
      <c r="C145" s="62"/>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6"/>
      <c r="AS145" s="166"/>
      <c r="AT145" s="166"/>
      <c r="AU145" s="166"/>
      <c r="AV145" s="166"/>
      <c r="AW145" s="166"/>
      <c r="AX145" s="171"/>
      <c r="AY145" s="171"/>
      <c r="AZ145" s="171"/>
      <c r="BA145" s="171"/>
      <c r="BB145" s="171"/>
      <c r="BC145" s="172"/>
      <c r="BD145" s="171"/>
      <c r="BE145" s="166"/>
      <c r="BF145" s="166"/>
      <c r="BG145" s="166"/>
      <c r="BH145" s="166"/>
      <c r="BI145" s="166"/>
      <c r="BJ145" s="166"/>
      <c r="BK145" s="171"/>
      <c r="BL145" s="171"/>
      <c r="BM145" s="171"/>
      <c r="BN145" s="171"/>
      <c r="BO145" s="171"/>
      <c r="BP145" s="172"/>
      <c r="BQ145" s="171"/>
    </row>
    <row r="146" spans="1:69" ht="16.5" customHeight="1">
      <c r="A146" s="62"/>
      <c r="B146" s="62"/>
      <c r="C146" s="62"/>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6"/>
      <c r="AS146" s="166"/>
      <c r="AT146" s="166"/>
      <c r="AU146" s="166"/>
      <c r="AV146" s="166"/>
      <c r="AW146" s="166"/>
      <c r="AX146" s="171"/>
      <c r="AY146" s="171"/>
      <c r="AZ146" s="171"/>
      <c r="BA146" s="171"/>
      <c r="BB146" s="171"/>
      <c r="BC146" s="172"/>
      <c r="BD146" s="171"/>
      <c r="BE146" s="166"/>
      <c r="BF146" s="166"/>
      <c r="BG146" s="166"/>
      <c r="BH146" s="166"/>
      <c r="BI146" s="166"/>
      <c r="BJ146" s="166"/>
      <c r="BK146" s="171"/>
      <c r="BL146" s="171"/>
      <c r="BM146" s="171"/>
      <c r="BN146" s="171"/>
      <c r="BO146" s="171"/>
      <c r="BP146" s="172"/>
      <c r="BQ146" s="171"/>
    </row>
    <row r="147" spans="1:69" ht="16.5" customHeight="1">
      <c r="A147" s="62"/>
      <c r="B147" s="62"/>
      <c r="C147" s="62"/>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6"/>
      <c r="AS147" s="166"/>
      <c r="AT147" s="166"/>
      <c r="AU147" s="166"/>
      <c r="AV147" s="166"/>
      <c r="AW147" s="166"/>
      <c r="AX147" s="171"/>
      <c r="AY147" s="171"/>
      <c r="AZ147" s="171"/>
      <c r="BA147" s="171"/>
      <c r="BB147" s="171"/>
      <c r="BC147" s="172"/>
      <c r="BD147" s="171"/>
      <c r="BE147" s="166"/>
      <c r="BF147" s="166"/>
      <c r="BG147" s="166"/>
      <c r="BH147" s="166"/>
      <c r="BI147" s="166"/>
      <c r="BJ147" s="166"/>
      <c r="BK147" s="171"/>
      <c r="BL147" s="171"/>
      <c r="BM147" s="171"/>
      <c r="BN147" s="171"/>
      <c r="BO147" s="171"/>
      <c r="BP147" s="172"/>
      <c r="BQ147" s="171"/>
    </row>
    <row r="148" spans="1:69" ht="16.5" customHeight="1">
      <c r="A148" s="62"/>
      <c r="B148" s="62"/>
      <c r="C148" s="62"/>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6"/>
      <c r="AS148" s="166"/>
      <c r="AT148" s="166"/>
      <c r="AU148" s="166"/>
      <c r="AV148" s="166"/>
      <c r="AW148" s="166"/>
      <c r="AX148" s="171"/>
      <c r="AY148" s="171"/>
      <c r="AZ148" s="171"/>
      <c r="BA148" s="171"/>
      <c r="BB148" s="171"/>
      <c r="BC148" s="172"/>
      <c r="BD148" s="171"/>
      <c r="BE148" s="166"/>
      <c r="BF148" s="166"/>
      <c r="BG148" s="166"/>
      <c r="BH148" s="166"/>
      <c r="BI148" s="166"/>
      <c r="BJ148" s="166"/>
      <c r="BK148" s="171"/>
      <c r="BL148" s="171"/>
      <c r="BM148" s="171"/>
      <c r="BN148" s="171"/>
      <c r="BO148" s="171"/>
      <c r="BP148" s="172"/>
      <c r="BQ148" s="171"/>
    </row>
    <row r="149" spans="1:69" ht="16.5" customHeight="1">
      <c r="A149" s="62"/>
      <c r="B149" s="62"/>
      <c r="C149" s="62"/>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6"/>
      <c r="AS149" s="166"/>
      <c r="AT149" s="166"/>
      <c r="AU149" s="166"/>
      <c r="AV149" s="166"/>
      <c r="AW149" s="166"/>
      <c r="AX149" s="171"/>
      <c r="AY149" s="171"/>
      <c r="AZ149" s="171"/>
      <c r="BA149" s="171"/>
      <c r="BB149" s="171"/>
      <c r="BC149" s="172"/>
      <c r="BD149" s="171"/>
      <c r="BE149" s="166"/>
      <c r="BF149" s="166"/>
      <c r="BG149" s="166"/>
      <c r="BH149" s="166"/>
      <c r="BI149" s="166"/>
      <c r="BJ149" s="166"/>
      <c r="BK149" s="171"/>
      <c r="BL149" s="171"/>
      <c r="BM149" s="171"/>
      <c r="BN149" s="171"/>
      <c r="BO149" s="171"/>
      <c r="BP149" s="172"/>
      <c r="BQ149" s="171"/>
    </row>
    <row r="150" spans="1:69" ht="16.5" customHeight="1">
      <c r="A150" s="62"/>
      <c r="B150" s="62"/>
      <c r="C150" s="62"/>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6"/>
      <c r="AS150" s="166"/>
      <c r="AT150" s="166"/>
      <c r="AU150" s="166"/>
      <c r="AV150" s="166"/>
      <c r="AW150" s="166"/>
      <c r="AX150" s="171"/>
      <c r="AY150" s="171"/>
      <c r="AZ150" s="171"/>
      <c r="BA150" s="171"/>
      <c r="BB150" s="171"/>
      <c r="BC150" s="172"/>
      <c r="BD150" s="171"/>
      <c r="BE150" s="166"/>
      <c r="BF150" s="166"/>
      <c r="BG150" s="166"/>
      <c r="BH150" s="166"/>
      <c r="BI150" s="166"/>
      <c r="BJ150" s="166"/>
      <c r="BK150" s="171"/>
      <c r="BL150" s="171"/>
      <c r="BM150" s="171"/>
      <c r="BN150" s="171"/>
      <c r="BO150" s="171"/>
      <c r="BP150" s="172"/>
      <c r="BQ150" s="171"/>
    </row>
    <row r="151" spans="1:69" ht="16.5" customHeight="1">
      <c r="A151" s="62"/>
      <c r="B151" s="62"/>
      <c r="C151" s="62"/>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6"/>
      <c r="AS151" s="166"/>
      <c r="AT151" s="166"/>
      <c r="AU151" s="166"/>
      <c r="AV151" s="166"/>
      <c r="AW151" s="166"/>
      <c r="AX151" s="171"/>
      <c r="AY151" s="171"/>
      <c r="AZ151" s="171"/>
      <c r="BA151" s="171"/>
      <c r="BB151" s="171"/>
      <c r="BC151" s="172"/>
      <c r="BD151" s="171"/>
      <c r="BE151" s="166"/>
      <c r="BF151" s="166"/>
      <c r="BG151" s="166"/>
      <c r="BH151" s="166"/>
      <c r="BI151" s="166"/>
      <c r="BJ151" s="166"/>
      <c r="BK151" s="171"/>
      <c r="BL151" s="171"/>
      <c r="BM151" s="171"/>
      <c r="BN151" s="171"/>
      <c r="BO151" s="171"/>
      <c r="BP151" s="172"/>
      <c r="BQ151" s="171"/>
    </row>
    <row r="152" spans="1:69" ht="16.5" customHeight="1">
      <c r="A152" s="62"/>
      <c r="B152" s="62"/>
      <c r="C152" s="62"/>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6"/>
      <c r="AS152" s="166"/>
      <c r="AT152" s="166"/>
      <c r="AU152" s="166"/>
      <c r="AV152" s="166"/>
      <c r="AW152" s="166"/>
      <c r="AX152" s="171"/>
      <c r="AY152" s="171"/>
      <c r="AZ152" s="171"/>
      <c r="BA152" s="171"/>
      <c r="BB152" s="171"/>
      <c r="BC152" s="172"/>
      <c r="BD152" s="171"/>
      <c r="BE152" s="166"/>
      <c r="BF152" s="166"/>
      <c r="BG152" s="166"/>
      <c r="BH152" s="166"/>
      <c r="BI152" s="166"/>
      <c r="BJ152" s="166"/>
      <c r="BK152" s="171"/>
      <c r="BL152" s="171"/>
      <c r="BM152" s="171"/>
      <c r="BN152" s="171"/>
      <c r="BO152" s="171"/>
      <c r="BP152" s="172"/>
      <c r="BQ152" s="171"/>
    </row>
    <row r="153" spans="1:69" ht="16.5" customHeight="1">
      <c r="A153" s="62"/>
      <c r="B153" s="62"/>
      <c r="C153" s="62"/>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6"/>
      <c r="AS153" s="166"/>
      <c r="AT153" s="166"/>
      <c r="AU153" s="166"/>
      <c r="AV153" s="166"/>
      <c r="AW153" s="166"/>
      <c r="AX153" s="171"/>
      <c r="AY153" s="171"/>
      <c r="AZ153" s="171"/>
      <c r="BA153" s="171"/>
      <c r="BB153" s="171"/>
      <c r="BC153" s="172"/>
      <c r="BD153" s="171"/>
      <c r="BE153" s="166"/>
      <c r="BF153" s="166"/>
      <c r="BG153" s="166"/>
      <c r="BH153" s="166"/>
      <c r="BI153" s="166"/>
      <c r="BJ153" s="166"/>
      <c r="BK153" s="171"/>
      <c r="BL153" s="171"/>
      <c r="BM153" s="171"/>
      <c r="BN153" s="171"/>
      <c r="BO153" s="171"/>
      <c r="BP153" s="172"/>
      <c r="BQ153" s="171"/>
    </row>
    <row r="154" spans="1:69" ht="16.5" customHeight="1">
      <c r="A154" s="62"/>
      <c r="B154" s="62"/>
      <c r="C154" s="62"/>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6"/>
      <c r="AS154" s="166"/>
      <c r="AT154" s="166"/>
      <c r="AU154" s="166"/>
      <c r="AV154" s="166"/>
      <c r="AW154" s="166"/>
      <c r="AX154" s="171"/>
      <c r="AY154" s="171"/>
      <c r="AZ154" s="171"/>
      <c r="BA154" s="171"/>
      <c r="BB154" s="171"/>
      <c r="BC154" s="172"/>
      <c r="BD154" s="171"/>
      <c r="BE154" s="166"/>
      <c r="BF154" s="166"/>
      <c r="BG154" s="166"/>
      <c r="BH154" s="166"/>
      <c r="BI154" s="166"/>
      <c r="BJ154" s="166"/>
      <c r="BK154" s="171"/>
      <c r="BL154" s="171"/>
      <c r="BM154" s="171"/>
      <c r="BN154" s="171"/>
      <c r="BO154" s="171"/>
      <c r="BP154" s="172"/>
      <c r="BQ154" s="171"/>
    </row>
    <row r="155" spans="1:69" ht="16.5" customHeight="1">
      <c r="A155" s="62"/>
      <c r="B155" s="62"/>
      <c r="C155" s="62"/>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6"/>
      <c r="AS155" s="166"/>
      <c r="AT155" s="166"/>
      <c r="AU155" s="166"/>
      <c r="AV155" s="166"/>
      <c r="AW155" s="166"/>
      <c r="AX155" s="171"/>
      <c r="AY155" s="171"/>
      <c r="AZ155" s="171"/>
      <c r="BA155" s="171"/>
      <c r="BB155" s="171"/>
      <c r="BC155" s="172"/>
      <c r="BD155" s="171"/>
      <c r="BE155" s="166"/>
      <c r="BF155" s="166"/>
      <c r="BG155" s="166"/>
      <c r="BH155" s="166"/>
      <c r="BI155" s="166"/>
      <c r="BJ155" s="166"/>
      <c r="BK155" s="171"/>
      <c r="BL155" s="171"/>
      <c r="BM155" s="171"/>
      <c r="BN155" s="171"/>
      <c r="BO155" s="171"/>
      <c r="BP155" s="172"/>
      <c r="BQ155" s="171"/>
    </row>
    <row r="156" spans="1:69" ht="16.5" customHeight="1">
      <c r="A156" s="62"/>
      <c r="B156" s="62"/>
      <c r="C156" s="62"/>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6"/>
      <c r="AS156" s="166"/>
      <c r="AT156" s="166"/>
      <c r="AU156" s="166"/>
      <c r="AV156" s="166"/>
      <c r="AW156" s="166"/>
      <c r="AX156" s="171"/>
      <c r="AY156" s="171"/>
      <c r="AZ156" s="171"/>
      <c r="BA156" s="171"/>
      <c r="BB156" s="171"/>
      <c r="BC156" s="172"/>
      <c r="BD156" s="171"/>
      <c r="BE156" s="166"/>
      <c r="BF156" s="166"/>
      <c r="BG156" s="166"/>
      <c r="BH156" s="166"/>
      <c r="BI156" s="166"/>
      <c r="BJ156" s="166"/>
      <c r="BK156" s="171"/>
      <c r="BL156" s="171"/>
      <c r="BM156" s="171"/>
      <c r="BN156" s="171"/>
      <c r="BO156" s="171"/>
      <c r="BP156" s="172"/>
      <c r="BQ156" s="171"/>
    </row>
    <row r="157" spans="1:69" ht="16.5" customHeight="1">
      <c r="A157" s="62"/>
      <c r="B157" s="62"/>
      <c r="C157" s="62"/>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6"/>
      <c r="AS157" s="166"/>
      <c r="AT157" s="166"/>
      <c r="AU157" s="166"/>
      <c r="AV157" s="166"/>
      <c r="AW157" s="166"/>
      <c r="AX157" s="171"/>
      <c r="AY157" s="171"/>
      <c r="AZ157" s="171"/>
      <c r="BA157" s="171"/>
      <c r="BB157" s="171"/>
      <c r="BC157" s="172"/>
      <c r="BD157" s="171"/>
      <c r="BE157" s="166"/>
      <c r="BF157" s="166"/>
      <c r="BG157" s="166"/>
      <c r="BH157" s="166"/>
      <c r="BI157" s="166"/>
      <c r="BJ157" s="166"/>
      <c r="BK157" s="171"/>
      <c r="BL157" s="171"/>
      <c r="BM157" s="171"/>
      <c r="BN157" s="171"/>
      <c r="BO157" s="171"/>
      <c r="BP157" s="172"/>
      <c r="BQ157" s="171"/>
    </row>
    <row r="158" spans="1:69" ht="16.5" customHeight="1">
      <c r="A158" s="62"/>
      <c r="B158" s="62"/>
      <c r="C158" s="62"/>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6"/>
      <c r="AS158" s="166"/>
      <c r="AT158" s="166"/>
      <c r="AU158" s="166"/>
      <c r="AV158" s="166"/>
      <c r="AW158" s="166"/>
      <c r="AX158" s="171"/>
      <c r="AY158" s="171"/>
      <c r="AZ158" s="171"/>
      <c r="BA158" s="171"/>
      <c r="BB158" s="171"/>
      <c r="BC158" s="172"/>
      <c r="BD158" s="171"/>
      <c r="BE158" s="166"/>
      <c r="BF158" s="166"/>
      <c r="BG158" s="166"/>
      <c r="BH158" s="166"/>
      <c r="BI158" s="166"/>
      <c r="BJ158" s="166"/>
      <c r="BK158" s="171"/>
      <c r="BL158" s="171"/>
      <c r="BM158" s="171"/>
      <c r="BN158" s="171"/>
      <c r="BO158" s="171"/>
      <c r="BP158" s="172"/>
      <c r="BQ158" s="171"/>
    </row>
    <row r="159" spans="1:69" ht="16.5" customHeight="1">
      <c r="A159" s="62"/>
      <c r="B159" s="62"/>
      <c r="C159" s="62"/>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6"/>
      <c r="AS159" s="166"/>
      <c r="AT159" s="166"/>
      <c r="AU159" s="166"/>
      <c r="AV159" s="166"/>
      <c r="AW159" s="166"/>
      <c r="AX159" s="171"/>
      <c r="AY159" s="171"/>
      <c r="AZ159" s="171"/>
      <c r="BA159" s="171"/>
      <c r="BB159" s="171"/>
      <c r="BC159" s="172"/>
      <c r="BD159" s="171"/>
      <c r="BE159" s="166"/>
      <c r="BF159" s="166"/>
      <c r="BG159" s="166"/>
      <c r="BH159" s="166"/>
      <c r="BI159" s="166"/>
      <c r="BJ159" s="166"/>
      <c r="BK159" s="171"/>
      <c r="BL159" s="171"/>
      <c r="BM159" s="171"/>
      <c r="BN159" s="171"/>
      <c r="BO159" s="171"/>
      <c r="BP159" s="172"/>
      <c r="BQ159" s="171"/>
    </row>
    <row r="160" spans="1:69" ht="16.5" customHeight="1">
      <c r="A160" s="62"/>
      <c r="B160" s="62"/>
      <c r="C160" s="62"/>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6"/>
      <c r="AS160" s="166"/>
      <c r="AT160" s="166"/>
      <c r="AU160" s="166"/>
      <c r="AV160" s="166"/>
      <c r="AW160" s="166"/>
      <c r="AX160" s="171"/>
      <c r="AY160" s="171"/>
      <c r="AZ160" s="171"/>
      <c r="BA160" s="171"/>
      <c r="BB160" s="171"/>
      <c r="BC160" s="172"/>
      <c r="BD160" s="171"/>
      <c r="BE160" s="166"/>
      <c r="BF160" s="166"/>
      <c r="BG160" s="166"/>
      <c r="BH160" s="166"/>
      <c r="BI160" s="166"/>
      <c r="BJ160" s="166"/>
      <c r="BK160" s="171"/>
      <c r="BL160" s="171"/>
      <c r="BM160" s="171"/>
      <c r="BN160" s="171"/>
      <c r="BO160" s="171"/>
      <c r="BP160" s="172"/>
      <c r="BQ160" s="171"/>
    </row>
    <row r="161" spans="1:69" ht="16.5" customHeight="1">
      <c r="A161" s="62"/>
      <c r="B161" s="62"/>
      <c r="C161" s="62"/>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6"/>
      <c r="AS161" s="166"/>
      <c r="AT161" s="166"/>
      <c r="AU161" s="166"/>
      <c r="AV161" s="166"/>
      <c r="AW161" s="166"/>
      <c r="AX161" s="171"/>
      <c r="AY161" s="171"/>
      <c r="AZ161" s="171"/>
      <c r="BA161" s="171"/>
      <c r="BB161" s="171"/>
      <c r="BC161" s="172"/>
      <c r="BD161" s="171"/>
      <c r="BE161" s="166"/>
      <c r="BF161" s="166"/>
      <c r="BG161" s="166"/>
      <c r="BH161" s="166"/>
      <c r="BI161" s="166"/>
      <c r="BJ161" s="166"/>
      <c r="BK161" s="171"/>
      <c r="BL161" s="171"/>
      <c r="BM161" s="171"/>
      <c r="BN161" s="171"/>
      <c r="BO161" s="171"/>
      <c r="BP161" s="172"/>
      <c r="BQ161" s="171"/>
    </row>
    <row r="162" spans="1:69" ht="16.5" customHeight="1">
      <c r="A162" s="62"/>
      <c r="B162" s="62"/>
      <c r="C162" s="62"/>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c r="AO162" s="165"/>
      <c r="AP162" s="165"/>
      <c r="AQ162" s="165"/>
      <c r="AR162" s="166"/>
      <c r="AS162" s="166"/>
      <c r="AT162" s="166"/>
      <c r="AU162" s="166"/>
      <c r="AV162" s="166"/>
      <c r="AW162" s="166"/>
      <c r="AX162" s="171"/>
      <c r="AY162" s="171"/>
      <c r="AZ162" s="171"/>
      <c r="BA162" s="171"/>
      <c r="BB162" s="171"/>
      <c r="BC162" s="172"/>
      <c r="BD162" s="171"/>
      <c r="BE162" s="166"/>
      <c r="BF162" s="166"/>
      <c r="BG162" s="166"/>
      <c r="BH162" s="166"/>
      <c r="BI162" s="166"/>
      <c r="BJ162" s="166"/>
      <c r="BK162" s="171"/>
      <c r="BL162" s="171"/>
      <c r="BM162" s="171"/>
      <c r="BN162" s="171"/>
      <c r="BO162" s="171"/>
      <c r="BP162" s="172"/>
      <c r="BQ162" s="171"/>
    </row>
    <row r="163" spans="1:69" ht="16.5" customHeight="1">
      <c r="A163" s="62"/>
      <c r="B163" s="62"/>
      <c r="C163" s="62"/>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6"/>
      <c r="AS163" s="166"/>
      <c r="AT163" s="166"/>
      <c r="AU163" s="166"/>
      <c r="AV163" s="166"/>
      <c r="AW163" s="166"/>
      <c r="AX163" s="171"/>
      <c r="AY163" s="171"/>
      <c r="AZ163" s="171"/>
      <c r="BA163" s="171"/>
      <c r="BB163" s="171"/>
      <c r="BC163" s="172"/>
      <c r="BD163" s="171"/>
      <c r="BE163" s="166"/>
      <c r="BF163" s="166"/>
      <c r="BG163" s="166"/>
      <c r="BH163" s="166"/>
      <c r="BI163" s="166"/>
      <c r="BJ163" s="166"/>
      <c r="BK163" s="171"/>
      <c r="BL163" s="171"/>
      <c r="BM163" s="171"/>
      <c r="BN163" s="171"/>
      <c r="BO163" s="171"/>
      <c r="BP163" s="172"/>
      <c r="BQ163" s="171"/>
    </row>
    <row r="164" spans="1:69" ht="16.5" customHeight="1">
      <c r="A164" s="62"/>
      <c r="B164" s="62"/>
      <c r="C164" s="62"/>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6"/>
      <c r="AS164" s="166"/>
      <c r="AT164" s="166"/>
      <c r="AU164" s="166"/>
      <c r="AV164" s="166"/>
      <c r="AW164" s="166"/>
      <c r="AX164" s="171"/>
      <c r="AY164" s="171"/>
      <c r="AZ164" s="171"/>
      <c r="BA164" s="171"/>
      <c r="BB164" s="171"/>
      <c r="BC164" s="172"/>
      <c r="BD164" s="171"/>
      <c r="BE164" s="166"/>
      <c r="BF164" s="166"/>
      <c r="BG164" s="166"/>
      <c r="BH164" s="166"/>
      <c r="BI164" s="166"/>
      <c r="BJ164" s="166"/>
      <c r="BK164" s="171"/>
      <c r="BL164" s="171"/>
      <c r="BM164" s="171"/>
      <c r="BN164" s="171"/>
      <c r="BO164" s="171"/>
      <c r="BP164" s="172"/>
      <c r="BQ164" s="171"/>
    </row>
    <row r="165" spans="1:69" ht="16.5" customHeight="1">
      <c r="A165" s="62"/>
      <c r="B165" s="62"/>
      <c r="C165" s="62"/>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6"/>
      <c r="AS165" s="166"/>
      <c r="AT165" s="166"/>
      <c r="AU165" s="166"/>
      <c r="AV165" s="166"/>
      <c r="AW165" s="166"/>
      <c r="AX165" s="171"/>
      <c r="AY165" s="171"/>
      <c r="AZ165" s="171"/>
      <c r="BA165" s="171"/>
      <c r="BB165" s="171"/>
      <c r="BC165" s="172"/>
      <c r="BD165" s="171"/>
      <c r="BE165" s="166"/>
      <c r="BF165" s="166"/>
      <c r="BG165" s="166"/>
      <c r="BH165" s="166"/>
      <c r="BI165" s="166"/>
      <c r="BJ165" s="166"/>
      <c r="BK165" s="171"/>
      <c r="BL165" s="171"/>
      <c r="BM165" s="171"/>
      <c r="BN165" s="171"/>
      <c r="BO165" s="171"/>
      <c r="BP165" s="172"/>
      <c r="BQ165" s="171"/>
    </row>
    <row r="166" spans="1:69" ht="16.5" customHeight="1">
      <c r="A166" s="62"/>
      <c r="B166" s="62"/>
      <c r="C166" s="62"/>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6"/>
      <c r="AS166" s="166"/>
      <c r="AT166" s="166"/>
      <c r="AU166" s="166"/>
      <c r="AV166" s="166"/>
      <c r="AW166" s="166"/>
      <c r="AX166" s="171"/>
      <c r="AY166" s="171"/>
      <c r="AZ166" s="171"/>
      <c r="BA166" s="171"/>
      <c r="BB166" s="171"/>
      <c r="BC166" s="172"/>
      <c r="BD166" s="171"/>
      <c r="BE166" s="166"/>
      <c r="BF166" s="166"/>
      <c r="BG166" s="166"/>
      <c r="BH166" s="166"/>
      <c r="BI166" s="166"/>
      <c r="BJ166" s="166"/>
      <c r="BK166" s="171"/>
      <c r="BL166" s="171"/>
      <c r="BM166" s="171"/>
      <c r="BN166" s="171"/>
      <c r="BO166" s="171"/>
      <c r="BP166" s="172"/>
      <c r="BQ166" s="171"/>
    </row>
    <row r="167" spans="1:69" ht="16.5" customHeight="1">
      <c r="A167" s="62"/>
      <c r="B167" s="62"/>
      <c r="C167" s="62"/>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6"/>
      <c r="AS167" s="166"/>
      <c r="AT167" s="166"/>
      <c r="AU167" s="166"/>
      <c r="AV167" s="166"/>
      <c r="AW167" s="166"/>
      <c r="AX167" s="171"/>
      <c r="AY167" s="171"/>
      <c r="AZ167" s="171"/>
      <c r="BA167" s="171"/>
      <c r="BB167" s="171"/>
      <c r="BC167" s="172"/>
      <c r="BD167" s="171"/>
      <c r="BE167" s="166"/>
      <c r="BF167" s="166"/>
      <c r="BG167" s="166"/>
      <c r="BH167" s="166"/>
      <c r="BI167" s="166"/>
      <c r="BJ167" s="166"/>
      <c r="BK167" s="171"/>
      <c r="BL167" s="171"/>
      <c r="BM167" s="171"/>
      <c r="BN167" s="171"/>
      <c r="BO167" s="171"/>
      <c r="BP167" s="172"/>
      <c r="BQ167" s="171"/>
    </row>
    <row r="168" spans="1:69" ht="16.5" customHeight="1">
      <c r="A168" s="62"/>
      <c r="B168" s="62"/>
      <c r="C168" s="62"/>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6"/>
      <c r="AS168" s="166"/>
      <c r="AT168" s="166"/>
      <c r="AU168" s="166"/>
      <c r="AV168" s="166"/>
      <c r="AW168" s="166"/>
      <c r="AX168" s="171"/>
      <c r="AY168" s="171"/>
      <c r="AZ168" s="171"/>
      <c r="BA168" s="171"/>
      <c r="BB168" s="171"/>
      <c r="BC168" s="172"/>
      <c r="BD168" s="171"/>
      <c r="BE168" s="166"/>
      <c r="BF168" s="166"/>
      <c r="BG168" s="166"/>
      <c r="BH168" s="166"/>
      <c r="BI168" s="166"/>
      <c r="BJ168" s="166"/>
      <c r="BK168" s="171"/>
      <c r="BL168" s="171"/>
      <c r="BM168" s="171"/>
      <c r="BN168" s="171"/>
      <c r="BO168" s="171"/>
      <c r="BP168" s="172"/>
      <c r="BQ168" s="171"/>
    </row>
    <row r="169" spans="1:69" ht="16.5" customHeight="1">
      <c r="A169" s="62"/>
      <c r="B169" s="62"/>
      <c r="C169" s="62"/>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6"/>
      <c r="AS169" s="166"/>
      <c r="AT169" s="166"/>
      <c r="AU169" s="166"/>
      <c r="AV169" s="166"/>
      <c r="AW169" s="166"/>
      <c r="AX169" s="171"/>
      <c r="AY169" s="171"/>
      <c r="AZ169" s="171"/>
      <c r="BA169" s="171"/>
      <c r="BB169" s="171"/>
      <c r="BC169" s="172"/>
      <c r="BD169" s="171"/>
      <c r="BE169" s="166"/>
      <c r="BF169" s="166"/>
      <c r="BG169" s="166"/>
      <c r="BH169" s="166"/>
      <c r="BI169" s="166"/>
      <c r="BJ169" s="166"/>
      <c r="BK169" s="171"/>
      <c r="BL169" s="171"/>
      <c r="BM169" s="171"/>
      <c r="BN169" s="171"/>
      <c r="BO169" s="171"/>
      <c r="BP169" s="172"/>
      <c r="BQ169" s="171"/>
    </row>
    <row r="170" spans="1:69" ht="16.5" customHeight="1">
      <c r="A170" s="62"/>
      <c r="B170" s="62"/>
      <c r="C170" s="62"/>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6"/>
      <c r="AS170" s="166"/>
      <c r="AT170" s="166"/>
      <c r="AU170" s="166"/>
      <c r="AV170" s="166"/>
      <c r="AW170" s="166"/>
      <c r="AX170" s="171"/>
      <c r="AY170" s="171"/>
      <c r="AZ170" s="171"/>
      <c r="BA170" s="171"/>
      <c r="BB170" s="171"/>
      <c r="BC170" s="172"/>
      <c r="BD170" s="171"/>
      <c r="BE170" s="166"/>
      <c r="BF170" s="166"/>
      <c r="BG170" s="166"/>
      <c r="BH170" s="166"/>
      <c r="BI170" s="166"/>
      <c r="BJ170" s="166"/>
      <c r="BK170" s="171"/>
      <c r="BL170" s="171"/>
      <c r="BM170" s="171"/>
      <c r="BN170" s="171"/>
      <c r="BO170" s="171"/>
      <c r="BP170" s="172"/>
      <c r="BQ170" s="171"/>
    </row>
    <row r="171" spans="1:69" ht="16.5" customHeight="1">
      <c r="A171" s="62"/>
      <c r="B171" s="62"/>
      <c r="C171" s="62"/>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6"/>
      <c r="AS171" s="166"/>
      <c r="AT171" s="166"/>
      <c r="AU171" s="166"/>
      <c r="AV171" s="166"/>
      <c r="AW171" s="166"/>
      <c r="AX171" s="171"/>
      <c r="AY171" s="171"/>
      <c r="AZ171" s="171"/>
      <c r="BA171" s="171"/>
      <c r="BB171" s="171"/>
      <c r="BC171" s="172"/>
      <c r="BD171" s="171"/>
      <c r="BE171" s="166"/>
      <c r="BF171" s="166"/>
      <c r="BG171" s="166"/>
      <c r="BH171" s="166"/>
      <c r="BI171" s="166"/>
      <c r="BJ171" s="166"/>
      <c r="BK171" s="171"/>
      <c r="BL171" s="171"/>
      <c r="BM171" s="171"/>
      <c r="BN171" s="171"/>
      <c r="BO171" s="171"/>
      <c r="BP171" s="172"/>
      <c r="BQ171" s="171"/>
    </row>
    <row r="172" spans="1:69" ht="16.5" customHeight="1">
      <c r="A172" s="62"/>
      <c r="B172" s="62"/>
      <c r="C172" s="62"/>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6"/>
      <c r="AS172" s="166"/>
      <c r="AT172" s="166"/>
      <c r="AU172" s="166"/>
      <c r="AV172" s="166"/>
      <c r="AW172" s="166"/>
      <c r="AX172" s="171"/>
      <c r="AY172" s="171"/>
      <c r="AZ172" s="171"/>
      <c r="BA172" s="171"/>
      <c r="BB172" s="171"/>
      <c r="BC172" s="172"/>
      <c r="BD172" s="171"/>
      <c r="BE172" s="166"/>
      <c r="BF172" s="166"/>
      <c r="BG172" s="166"/>
      <c r="BH172" s="166"/>
      <c r="BI172" s="166"/>
      <c r="BJ172" s="166"/>
      <c r="BK172" s="171"/>
      <c r="BL172" s="171"/>
      <c r="BM172" s="171"/>
      <c r="BN172" s="171"/>
      <c r="BO172" s="171"/>
      <c r="BP172" s="172"/>
      <c r="BQ172" s="171"/>
    </row>
    <row r="173" spans="1:69" ht="16.5" customHeight="1">
      <c r="A173" s="62"/>
      <c r="B173" s="62"/>
      <c r="C173" s="62"/>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6"/>
      <c r="AS173" s="166"/>
      <c r="AT173" s="166"/>
      <c r="AU173" s="166"/>
      <c r="AV173" s="166"/>
      <c r="AW173" s="166"/>
      <c r="AX173" s="171"/>
      <c r="AY173" s="171"/>
      <c r="AZ173" s="171"/>
      <c r="BA173" s="171"/>
      <c r="BB173" s="171"/>
      <c r="BC173" s="172"/>
      <c r="BD173" s="171"/>
      <c r="BE173" s="166"/>
      <c r="BF173" s="166"/>
      <c r="BG173" s="166"/>
      <c r="BH173" s="166"/>
      <c r="BI173" s="166"/>
      <c r="BJ173" s="166"/>
      <c r="BK173" s="171"/>
      <c r="BL173" s="171"/>
      <c r="BM173" s="171"/>
      <c r="BN173" s="171"/>
      <c r="BO173" s="171"/>
      <c r="BP173" s="172"/>
      <c r="BQ173" s="171"/>
    </row>
    <row r="174" spans="1:69" ht="16.5" customHeight="1">
      <c r="A174" s="62"/>
      <c r="B174" s="62"/>
      <c r="C174" s="62"/>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6"/>
      <c r="AS174" s="166"/>
      <c r="AT174" s="166"/>
      <c r="AU174" s="166"/>
      <c r="AV174" s="166"/>
      <c r="AW174" s="166"/>
      <c r="AX174" s="171"/>
      <c r="AY174" s="171"/>
      <c r="AZ174" s="171"/>
      <c r="BA174" s="171"/>
      <c r="BB174" s="171"/>
      <c r="BC174" s="172"/>
      <c r="BD174" s="171"/>
      <c r="BE174" s="166"/>
      <c r="BF174" s="166"/>
      <c r="BG174" s="166"/>
      <c r="BH174" s="166"/>
      <c r="BI174" s="166"/>
      <c r="BJ174" s="166"/>
      <c r="BK174" s="171"/>
      <c r="BL174" s="171"/>
      <c r="BM174" s="171"/>
      <c r="BN174" s="171"/>
      <c r="BO174" s="171"/>
      <c r="BP174" s="172"/>
      <c r="BQ174" s="171"/>
    </row>
    <row r="175" spans="1:69" ht="16.5" customHeight="1">
      <c r="A175" s="62"/>
      <c r="B175" s="62"/>
      <c r="C175" s="62"/>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6"/>
      <c r="AS175" s="166"/>
      <c r="AT175" s="166"/>
      <c r="AU175" s="166"/>
      <c r="AV175" s="166"/>
      <c r="AW175" s="166"/>
      <c r="AX175" s="171"/>
      <c r="AY175" s="171"/>
      <c r="AZ175" s="171"/>
      <c r="BA175" s="171"/>
      <c r="BB175" s="171"/>
      <c r="BC175" s="172"/>
      <c r="BD175" s="171"/>
      <c r="BE175" s="166"/>
      <c r="BF175" s="166"/>
      <c r="BG175" s="166"/>
      <c r="BH175" s="166"/>
      <c r="BI175" s="166"/>
      <c r="BJ175" s="166"/>
      <c r="BK175" s="171"/>
      <c r="BL175" s="171"/>
      <c r="BM175" s="171"/>
      <c r="BN175" s="171"/>
      <c r="BO175" s="171"/>
      <c r="BP175" s="172"/>
      <c r="BQ175" s="171"/>
    </row>
    <row r="176" spans="1:69" ht="16.5" customHeight="1">
      <c r="A176" s="62"/>
      <c r="B176" s="62"/>
      <c r="C176" s="62"/>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6"/>
      <c r="AS176" s="166"/>
      <c r="AT176" s="166"/>
      <c r="AU176" s="166"/>
      <c r="AV176" s="166"/>
      <c r="AW176" s="166"/>
      <c r="AX176" s="171"/>
      <c r="AY176" s="171"/>
      <c r="AZ176" s="171"/>
      <c r="BA176" s="171"/>
      <c r="BB176" s="171"/>
      <c r="BC176" s="172"/>
      <c r="BD176" s="171"/>
      <c r="BE176" s="166"/>
      <c r="BF176" s="166"/>
      <c r="BG176" s="166"/>
      <c r="BH176" s="166"/>
      <c r="BI176" s="166"/>
      <c r="BJ176" s="166"/>
      <c r="BK176" s="171"/>
      <c r="BL176" s="171"/>
      <c r="BM176" s="171"/>
      <c r="BN176" s="171"/>
      <c r="BO176" s="171"/>
      <c r="BP176" s="172"/>
      <c r="BQ176" s="171"/>
    </row>
    <row r="177" spans="1:69" ht="16.5" customHeight="1">
      <c r="A177" s="62"/>
      <c r="B177" s="62"/>
      <c r="C177" s="62"/>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6"/>
      <c r="AS177" s="166"/>
      <c r="AT177" s="166"/>
      <c r="AU177" s="166"/>
      <c r="AV177" s="166"/>
      <c r="AW177" s="166"/>
      <c r="AX177" s="171"/>
      <c r="AY177" s="171"/>
      <c r="AZ177" s="171"/>
      <c r="BA177" s="171"/>
      <c r="BB177" s="171"/>
      <c r="BC177" s="172"/>
      <c r="BD177" s="171"/>
      <c r="BE177" s="166"/>
      <c r="BF177" s="166"/>
      <c r="BG177" s="166"/>
      <c r="BH177" s="166"/>
      <c r="BI177" s="166"/>
      <c r="BJ177" s="166"/>
      <c r="BK177" s="171"/>
      <c r="BL177" s="171"/>
      <c r="BM177" s="171"/>
      <c r="BN177" s="171"/>
      <c r="BO177" s="171"/>
      <c r="BP177" s="172"/>
      <c r="BQ177" s="171"/>
    </row>
    <row r="178" spans="1:69" ht="16.5" customHeight="1">
      <c r="A178" s="62"/>
      <c r="B178" s="62"/>
      <c r="C178" s="62"/>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6"/>
      <c r="AS178" s="166"/>
      <c r="AT178" s="166"/>
      <c r="AU178" s="166"/>
      <c r="AV178" s="166"/>
      <c r="AW178" s="166"/>
      <c r="AX178" s="171"/>
      <c r="AY178" s="171"/>
      <c r="AZ178" s="171"/>
      <c r="BA178" s="171"/>
      <c r="BB178" s="171"/>
      <c r="BC178" s="172"/>
      <c r="BD178" s="171"/>
      <c r="BE178" s="166"/>
      <c r="BF178" s="166"/>
      <c r="BG178" s="166"/>
      <c r="BH178" s="166"/>
      <c r="BI178" s="166"/>
      <c r="BJ178" s="166"/>
      <c r="BK178" s="171"/>
      <c r="BL178" s="171"/>
      <c r="BM178" s="171"/>
      <c r="BN178" s="171"/>
      <c r="BO178" s="171"/>
      <c r="BP178" s="172"/>
      <c r="BQ178" s="171"/>
    </row>
    <row r="179" spans="1:69" ht="16.5" customHeight="1">
      <c r="A179" s="62"/>
      <c r="B179" s="62"/>
      <c r="C179" s="62"/>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6"/>
      <c r="AS179" s="166"/>
      <c r="AT179" s="166"/>
      <c r="AU179" s="166"/>
      <c r="AV179" s="166"/>
      <c r="AW179" s="166"/>
      <c r="AX179" s="171"/>
      <c r="AY179" s="171"/>
      <c r="AZ179" s="171"/>
      <c r="BA179" s="171"/>
      <c r="BB179" s="171"/>
      <c r="BC179" s="172"/>
      <c r="BD179" s="171"/>
      <c r="BE179" s="166"/>
      <c r="BF179" s="166"/>
      <c r="BG179" s="166"/>
      <c r="BH179" s="166"/>
      <c r="BI179" s="166"/>
      <c r="BJ179" s="166"/>
      <c r="BK179" s="171"/>
      <c r="BL179" s="171"/>
      <c r="BM179" s="171"/>
      <c r="BN179" s="171"/>
      <c r="BO179" s="171"/>
      <c r="BP179" s="172"/>
      <c r="BQ179" s="171"/>
    </row>
    <row r="180" spans="1:69" ht="16.5" customHeight="1">
      <c r="A180" s="62"/>
      <c r="B180" s="62"/>
      <c r="C180" s="62"/>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6"/>
      <c r="AS180" s="166"/>
      <c r="AT180" s="166"/>
      <c r="AU180" s="166"/>
      <c r="AV180" s="166"/>
      <c r="AW180" s="166"/>
      <c r="AX180" s="171"/>
      <c r="AY180" s="171"/>
      <c r="AZ180" s="171"/>
      <c r="BA180" s="171"/>
      <c r="BB180" s="171"/>
      <c r="BC180" s="172"/>
      <c r="BD180" s="171"/>
      <c r="BE180" s="166"/>
      <c r="BF180" s="166"/>
      <c r="BG180" s="166"/>
      <c r="BH180" s="166"/>
      <c r="BI180" s="166"/>
      <c r="BJ180" s="166"/>
      <c r="BK180" s="171"/>
      <c r="BL180" s="171"/>
      <c r="BM180" s="171"/>
      <c r="BN180" s="171"/>
      <c r="BO180" s="171"/>
      <c r="BP180" s="172"/>
      <c r="BQ180" s="171"/>
    </row>
    <row r="181" spans="1:69" ht="16.5" customHeight="1">
      <c r="A181" s="62"/>
      <c r="B181" s="62"/>
      <c r="C181" s="62"/>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6"/>
      <c r="AS181" s="166"/>
      <c r="AT181" s="166"/>
      <c r="AU181" s="166"/>
      <c r="AV181" s="166"/>
      <c r="AW181" s="166"/>
      <c r="AX181" s="171"/>
      <c r="AY181" s="171"/>
      <c r="AZ181" s="171"/>
      <c r="BA181" s="171"/>
      <c r="BB181" s="171"/>
      <c r="BC181" s="172"/>
      <c r="BD181" s="171"/>
      <c r="BE181" s="166"/>
      <c r="BF181" s="166"/>
      <c r="BG181" s="166"/>
      <c r="BH181" s="166"/>
      <c r="BI181" s="166"/>
      <c r="BJ181" s="166"/>
      <c r="BK181" s="171"/>
      <c r="BL181" s="171"/>
      <c r="BM181" s="171"/>
      <c r="BN181" s="171"/>
      <c r="BO181" s="171"/>
      <c r="BP181" s="172"/>
      <c r="BQ181" s="171"/>
    </row>
    <row r="182" spans="1:69" ht="16.5" customHeight="1">
      <c r="A182" s="62"/>
      <c r="B182" s="62"/>
      <c r="C182" s="62"/>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c r="AO182" s="165"/>
      <c r="AP182" s="165"/>
      <c r="AQ182" s="165"/>
      <c r="AR182" s="166"/>
      <c r="AS182" s="166"/>
      <c r="AT182" s="166"/>
      <c r="AU182" s="166"/>
      <c r="AV182" s="166"/>
      <c r="AW182" s="166"/>
      <c r="AX182" s="171"/>
      <c r="AY182" s="171"/>
      <c r="AZ182" s="171"/>
      <c r="BA182" s="171"/>
      <c r="BB182" s="171"/>
      <c r="BC182" s="172"/>
      <c r="BD182" s="171"/>
      <c r="BE182" s="166"/>
      <c r="BF182" s="166"/>
      <c r="BG182" s="166"/>
      <c r="BH182" s="166"/>
      <c r="BI182" s="166"/>
      <c r="BJ182" s="166"/>
      <c r="BK182" s="171"/>
      <c r="BL182" s="171"/>
      <c r="BM182" s="171"/>
      <c r="BN182" s="171"/>
      <c r="BO182" s="171"/>
      <c r="BP182" s="172"/>
      <c r="BQ182" s="171"/>
    </row>
    <row r="183" spans="1:69" ht="16.5" customHeight="1">
      <c r="A183" s="62"/>
      <c r="B183" s="62"/>
      <c r="C183" s="62"/>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6"/>
      <c r="AS183" s="166"/>
      <c r="AT183" s="166"/>
      <c r="AU183" s="166"/>
      <c r="AV183" s="166"/>
      <c r="AW183" s="166"/>
      <c r="AX183" s="171"/>
      <c r="AY183" s="171"/>
      <c r="AZ183" s="171"/>
      <c r="BA183" s="171"/>
      <c r="BB183" s="171"/>
      <c r="BC183" s="172"/>
      <c r="BD183" s="171"/>
      <c r="BE183" s="166"/>
      <c r="BF183" s="166"/>
      <c r="BG183" s="166"/>
      <c r="BH183" s="166"/>
      <c r="BI183" s="166"/>
      <c r="BJ183" s="166"/>
      <c r="BK183" s="171"/>
      <c r="BL183" s="171"/>
      <c r="BM183" s="171"/>
      <c r="BN183" s="171"/>
      <c r="BO183" s="171"/>
      <c r="BP183" s="172"/>
      <c r="BQ183" s="171"/>
    </row>
    <row r="184" spans="1:69" ht="16.5" customHeight="1">
      <c r="A184" s="62"/>
      <c r="B184" s="62"/>
      <c r="C184" s="62"/>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6"/>
      <c r="AS184" s="166"/>
      <c r="AT184" s="166"/>
      <c r="AU184" s="166"/>
      <c r="AV184" s="166"/>
      <c r="AW184" s="166"/>
      <c r="AX184" s="171"/>
      <c r="AY184" s="171"/>
      <c r="AZ184" s="171"/>
      <c r="BA184" s="171"/>
      <c r="BB184" s="171"/>
      <c r="BC184" s="172"/>
      <c r="BD184" s="171"/>
      <c r="BE184" s="166"/>
      <c r="BF184" s="166"/>
      <c r="BG184" s="166"/>
      <c r="BH184" s="166"/>
      <c r="BI184" s="166"/>
      <c r="BJ184" s="166"/>
      <c r="BK184" s="171"/>
      <c r="BL184" s="171"/>
      <c r="BM184" s="171"/>
      <c r="BN184" s="171"/>
      <c r="BO184" s="171"/>
      <c r="BP184" s="172"/>
      <c r="BQ184" s="171"/>
    </row>
    <row r="185" spans="1:69" ht="16.5" customHeight="1">
      <c r="A185" s="62"/>
      <c r="B185" s="62"/>
      <c r="C185" s="62"/>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6"/>
      <c r="AS185" s="166"/>
      <c r="AT185" s="166"/>
      <c r="AU185" s="166"/>
      <c r="AV185" s="166"/>
      <c r="AW185" s="166"/>
      <c r="AX185" s="171"/>
      <c r="AY185" s="171"/>
      <c r="AZ185" s="171"/>
      <c r="BA185" s="171"/>
      <c r="BB185" s="171"/>
      <c r="BC185" s="172"/>
      <c r="BD185" s="171"/>
      <c r="BE185" s="166"/>
      <c r="BF185" s="166"/>
      <c r="BG185" s="166"/>
      <c r="BH185" s="166"/>
      <c r="BI185" s="166"/>
      <c r="BJ185" s="166"/>
      <c r="BK185" s="171"/>
      <c r="BL185" s="171"/>
      <c r="BM185" s="171"/>
      <c r="BN185" s="171"/>
      <c r="BO185" s="171"/>
      <c r="BP185" s="172"/>
      <c r="BQ185" s="171"/>
    </row>
    <row r="186" spans="1:69" ht="16.5" customHeight="1">
      <c r="A186" s="62"/>
      <c r="B186" s="62"/>
      <c r="C186" s="62"/>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6"/>
      <c r="AS186" s="166"/>
      <c r="AT186" s="166"/>
      <c r="AU186" s="166"/>
      <c r="AV186" s="166"/>
      <c r="AW186" s="166"/>
      <c r="AX186" s="171"/>
      <c r="AY186" s="171"/>
      <c r="AZ186" s="171"/>
      <c r="BA186" s="171"/>
      <c r="BB186" s="171"/>
      <c r="BC186" s="172"/>
      <c r="BD186" s="171"/>
      <c r="BE186" s="166"/>
      <c r="BF186" s="166"/>
      <c r="BG186" s="166"/>
      <c r="BH186" s="166"/>
      <c r="BI186" s="166"/>
      <c r="BJ186" s="166"/>
      <c r="BK186" s="171"/>
      <c r="BL186" s="171"/>
      <c r="BM186" s="171"/>
      <c r="BN186" s="171"/>
      <c r="BO186" s="171"/>
      <c r="BP186" s="172"/>
      <c r="BQ186" s="171"/>
    </row>
    <row r="187" spans="1:69" ht="16.5" customHeight="1">
      <c r="A187" s="62"/>
      <c r="B187" s="62"/>
      <c r="C187" s="62"/>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6"/>
      <c r="AS187" s="166"/>
      <c r="AT187" s="166"/>
      <c r="AU187" s="166"/>
      <c r="AV187" s="166"/>
      <c r="AW187" s="166"/>
      <c r="AX187" s="171"/>
      <c r="AY187" s="171"/>
      <c r="AZ187" s="171"/>
      <c r="BA187" s="171"/>
      <c r="BB187" s="171"/>
      <c r="BC187" s="172"/>
      <c r="BD187" s="171"/>
      <c r="BE187" s="166"/>
      <c r="BF187" s="166"/>
      <c r="BG187" s="166"/>
      <c r="BH187" s="166"/>
      <c r="BI187" s="166"/>
      <c r="BJ187" s="166"/>
      <c r="BK187" s="171"/>
      <c r="BL187" s="171"/>
      <c r="BM187" s="171"/>
      <c r="BN187" s="171"/>
      <c r="BO187" s="171"/>
      <c r="BP187" s="172"/>
      <c r="BQ187" s="171"/>
    </row>
    <row r="188" spans="1:69" ht="16.5" customHeight="1">
      <c r="A188" s="62"/>
      <c r="B188" s="62"/>
      <c r="C188" s="62"/>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6"/>
      <c r="AS188" s="166"/>
      <c r="AT188" s="166"/>
      <c r="AU188" s="166"/>
      <c r="AV188" s="166"/>
      <c r="AW188" s="166"/>
      <c r="AX188" s="171"/>
      <c r="AY188" s="171"/>
      <c r="AZ188" s="171"/>
      <c r="BA188" s="171"/>
      <c r="BB188" s="171"/>
      <c r="BC188" s="172"/>
      <c r="BD188" s="171"/>
      <c r="BE188" s="166"/>
      <c r="BF188" s="166"/>
      <c r="BG188" s="166"/>
      <c r="BH188" s="166"/>
      <c r="BI188" s="166"/>
      <c r="BJ188" s="166"/>
      <c r="BK188" s="171"/>
      <c r="BL188" s="171"/>
      <c r="BM188" s="171"/>
      <c r="BN188" s="171"/>
      <c r="BO188" s="171"/>
      <c r="BP188" s="172"/>
      <c r="BQ188" s="171"/>
    </row>
    <row r="189" spans="1:69" ht="16.5" customHeight="1">
      <c r="A189" s="62"/>
      <c r="B189" s="62"/>
      <c r="C189" s="62"/>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6"/>
      <c r="AS189" s="166"/>
      <c r="AT189" s="166"/>
      <c r="AU189" s="166"/>
      <c r="AV189" s="166"/>
      <c r="AW189" s="166"/>
      <c r="AX189" s="171"/>
      <c r="AY189" s="171"/>
      <c r="AZ189" s="171"/>
      <c r="BA189" s="171"/>
      <c r="BB189" s="171"/>
      <c r="BC189" s="172"/>
      <c r="BD189" s="171"/>
      <c r="BE189" s="166"/>
      <c r="BF189" s="166"/>
      <c r="BG189" s="166"/>
      <c r="BH189" s="166"/>
      <c r="BI189" s="166"/>
      <c r="BJ189" s="166"/>
      <c r="BK189" s="171"/>
      <c r="BL189" s="171"/>
      <c r="BM189" s="171"/>
      <c r="BN189" s="171"/>
      <c r="BO189" s="171"/>
      <c r="BP189" s="172"/>
      <c r="BQ189" s="171"/>
    </row>
    <row r="190" spans="1:69" ht="16.5" customHeight="1">
      <c r="A190" s="62"/>
      <c r="B190" s="62"/>
      <c r="C190" s="62"/>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6"/>
      <c r="AS190" s="166"/>
      <c r="AT190" s="166"/>
      <c r="AU190" s="166"/>
      <c r="AV190" s="166"/>
      <c r="AW190" s="166"/>
      <c r="AX190" s="171"/>
      <c r="AY190" s="171"/>
      <c r="AZ190" s="171"/>
      <c r="BA190" s="171"/>
      <c r="BB190" s="171"/>
      <c r="BC190" s="172"/>
      <c r="BD190" s="171"/>
      <c r="BE190" s="166"/>
      <c r="BF190" s="166"/>
      <c r="BG190" s="166"/>
      <c r="BH190" s="166"/>
      <c r="BI190" s="166"/>
      <c r="BJ190" s="166"/>
      <c r="BK190" s="171"/>
      <c r="BL190" s="171"/>
      <c r="BM190" s="171"/>
      <c r="BN190" s="171"/>
      <c r="BO190" s="171"/>
      <c r="BP190" s="172"/>
      <c r="BQ190" s="171"/>
    </row>
    <row r="191" spans="1:69" ht="16.5" customHeight="1">
      <c r="A191" s="62"/>
      <c r="B191" s="62"/>
      <c r="C191" s="62"/>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6"/>
      <c r="AS191" s="166"/>
      <c r="AT191" s="166"/>
      <c r="AU191" s="166"/>
      <c r="AV191" s="166"/>
      <c r="AW191" s="166"/>
      <c r="AX191" s="171"/>
      <c r="AY191" s="171"/>
      <c r="AZ191" s="171"/>
      <c r="BA191" s="171"/>
      <c r="BB191" s="171"/>
      <c r="BC191" s="172"/>
      <c r="BD191" s="171"/>
      <c r="BE191" s="166"/>
      <c r="BF191" s="166"/>
      <c r="BG191" s="166"/>
      <c r="BH191" s="166"/>
      <c r="BI191" s="166"/>
      <c r="BJ191" s="166"/>
      <c r="BK191" s="171"/>
      <c r="BL191" s="171"/>
      <c r="BM191" s="171"/>
      <c r="BN191" s="171"/>
      <c r="BO191" s="171"/>
      <c r="BP191" s="172"/>
      <c r="BQ191" s="171"/>
    </row>
    <row r="192" spans="1:69" ht="16.5" customHeight="1">
      <c r="A192" s="62"/>
      <c r="B192" s="62"/>
      <c r="C192" s="62"/>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6"/>
      <c r="AS192" s="166"/>
      <c r="AT192" s="166"/>
      <c r="AU192" s="166"/>
      <c r="AV192" s="166"/>
      <c r="AW192" s="166"/>
      <c r="AX192" s="171"/>
      <c r="AY192" s="171"/>
      <c r="AZ192" s="171"/>
      <c r="BA192" s="171"/>
      <c r="BB192" s="171"/>
      <c r="BC192" s="172"/>
      <c r="BD192" s="171"/>
      <c r="BE192" s="166"/>
      <c r="BF192" s="166"/>
      <c r="BG192" s="166"/>
      <c r="BH192" s="166"/>
      <c r="BI192" s="166"/>
      <c r="BJ192" s="166"/>
      <c r="BK192" s="171"/>
      <c r="BL192" s="171"/>
      <c r="BM192" s="171"/>
      <c r="BN192" s="171"/>
      <c r="BO192" s="171"/>
      <c r="BP192" s="172"/>
      <c r="BQ192" s="171"/>
    </row>
    <row r="193" spans="1:69" ht="16.5" customHeight="1">
      <c r="A193" s="62"/>
      <c r="B193" s="62"/>
      <c r="C193" s="62"/>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6"/>
      <c r="AS193" s="166"/>
      <c r="AT193" s="166"/>
      <c r="AU193" s="166"/>
      <c r="AV193" s="166"/>
      <c r="AW193" s="166"/>
      <c r="AX193" s="171"/>
      <c r="AY193" s="171"/>
      <c r="AZ193" s="171"/>
      <c r="BA193" s="171"/>
      <c r="BB193" s="171"/>
      <c r="BC193" s="172"/>
      <c r="BD193" s="171"/>
      <c r="BE193" s="166"/>
      <c r="BF193" s="166"/>
      <c r="BG193" s="166"/>
      <c r="BH193" s="166"/>
      <c r="BI193" s="166"/>
      <c r="BJ193" s="166"/>
      <c r="BK193" s="171"/>
      <c r="BL193" s="171"/>
      <c r="BM193" s="171"/>
      <c r="BN193" s="171"/>
      <c r="BO193" s="171"/>
      <c r="BP193" s="172"/>
      <c r="BQ193" s="171"/>
    </row>
    <row r="194" spans="1:69" ht="16.5" customHeight="1">
      <c r="A194" s="62"/>
      <c r="B194" s="62"/>
      <c r="C194" s="62"/>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6"/>
      <c r="AS194" s="166"/>
      <c r="AT194" s="166"/>
      <c r="AU194" s="166"/>
      <c r="AV194" s="166"/>
      <c r="AW194" s="166"/>
      <c r="AX194" s="171"/>
      <c r="AY194" s="171"/>
      <c r="AZ194" s="171"/>
      <c r="BA194" s="171"/>
      <c r="BB194" s="171"/>
      <c r="BC194" s="172"/>
      <c r="BD194" s="171"/>
      <c r="BE194" s="166"/>
      <c r="BF194" s="166"/>
      <c r="BG194" s="166"/>
      <c r="BH194" s="166"/>
      <c r="BI194" s="166"/>
      <c r="BJ194" s="166"/>
      <c r="BK194" s="171"/>
      <c r="BL194" s="171"/>
      <c r="BM194" s="171"/>
      <c r="BN194" s="171"/>
      <c r="BO194" s="171"/>
      <c r="BP194" s="172"/>
      <c r="BQ194" s="171"/>
    </row>
    <row r="195" spans="1:69" ht="16.5" customHeight="1">
      <c r="A195" s="62"/>
      <c r="B195" s="62"/>
      <c r="C195" s="62"/>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6"/>
      <c r="AS195" s="166"/>
      <c r="AT195" s="166"/>
      <c r="AU195" s="166"/>
      <c r="AV195" s="166"/>
      <c r="AW195" s="166"/>
      <c r="AX195" s="171"/>
      <c r="AY195" s="171"/>
      <c r="AZ195" s="171"/>
      <c r="BA195" s="171"/>
      <c r="BB195" s="171"/>
      <c r="BC195" s="172"/>
      <c r="BD195" s="171"/>
      <c r="BE195" s="166"/>
      <c r="BF195" s="166"/>
      <c r="BG195" s="166"/>
      <c r="BH195" s="166"/>
      <c r="BI195" s="166"/>
      <c r="BJ195" s="166"/>
      <c r="BK195" s="171"/>
      <c r="BL195" s="171"/>
      <c r="BM195" s="171"/>
      <c r="BN195" s="171"/>
      <c r="BO195" s="171"/>
      <c r="BP195" s="172"/>
      <c r="BQ195" s="171"/>
    </row>
    <row r="196" spans="1:69" ht="16.5" customHeight="1">
      <c r="A196" s="62"/>
      <c r="B196" s="62"/>
      <c r="C196" s="62"/>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c r="AO196" s="165"/>
      <c r="AP196" s="165"/>
      <c r="AQ196" s="165"/>
      <c r="AR196" s="166"/>
      <c r="AS196" s="166"/>
      <c r="AT196" s="166"/>
      <c r="AU196" s="166"/>
      <c r="AV196" s="166"/>
      <c r="AW196" s="166"/>
      <c r="AX196" s="171"/>
      <c r="AY196" s="171"/>
      <c r="AZ196" s="171"/>
      <c r="BA196" s="171"/>
      <c r="BB196" s="171"/>
      <c r="BC196" s="172"/>
      <c r="BD196" s="171"/>
      <c r="BE196" s="166"/>
      <c r="BF196" s="166"/>
      <c r="BG196" s="166"/>
      <c r="BH196" s="166"/>
      <c r="BI196" s="166"/>
      <c r="BJ196" s="166"/>
      <c r="BK196" s="171"/>
      <c r="BL196" s="171"/>
      <c r="BM196" s="171"/>
      <c r="BN196" s="171"/>
      <c r="BO196" s="171"/>
      <c r="BP196" s="172"/>
      <c r="BQ196" s="171"/>
    </row>
    <row r="197" spans="1:69" ht="16.5" customHeight="1">
      <c r="A197" s="62"/>
      <c r="B197" s="62"/>
      <c r="C197" s="62"/>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6"/>
      <c r="AS197" s="166"/>
      <c r="AT197" s="166"/>
      <c r="AU197" s="166"/>
      <c r="AV197" s="166"/>
      <c r="AW197" s="166"/>
      <c r="AX197" s="171"/>
      <c r="AY197" s="171"/>
      <c r="AZ197" s="171"/>
      <c r="BA197" s="171"/>
      <c r="BB197" s="171"/>
      <c r="BC197" s="172"/>
      <c r="BD197" s="171"/>
      <c r="BE197" s="166"/>
      <c r="BF197" s="166"/>
      <c r="BG197" s="166"/>
      <c r="BH197" s="166"/>
      <c r="BI197" s="166"/>
      <c r="BJ197" s="166"/>
      <c r="BK197" s="171"/>
      <c r="BL197" s="171"/>
      <c r="BM197" s="171"/>
      <c r="BN197" s="171"/>
      <c r="BO197" s="171"/>
      <c r="BP197" s="172"/>
      <c r="BQ197" s="171"/>
    </row>
    <row r="198" spans="1:69" ht="16.5" customHeight="1">
      <c r="A198" s="62"/>
      <c r="B198" s="62"/>
      <c r="C198" s="62"/>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c r="AN198" s="165"/>
      <c r="AO198" s="165"/>
      <c r="AP198" s="165"/>
      <c r="AQ198" s="165"/>
      <c r="AR198" s="166"/>
      <c r="AS198" s="166"/>
      <c r="AT198" s="166"/>
      <c r="AU198" s="166"/>
      <c r="AV198" s="166"/>
      <c r="AW198" s="166"/>
      <c r="AX198" s="171"/>
      <c r="AY198" s="171"/>
      <c r="AZ198" s="171"/>
      <c r="BA198" s="171"/>
      <c r="BB198" s="171"/>
      <c r="BC198" s="172"/>
      <c r="BD198" s="171"/>
      <c r="BE198" s="166"/>
      <c r="BF198" s="166"/>
      <c r="BG198" s="166"/>
      <c r="BH198" s="166"/>
      <c r="BI198" s="166"/>
      <c r="BJ198" s="166"/>
      <c r="BK198" s="171"/>
      <c r="BL198" s="171"/>
      <c r="BM198" s="171"/>
      <c r="BN198" s="171"/>
      <c r="BO198" s="171"/>
      <c r="BP198" s="172"/>
      <c r="BQ198" s="171"/>
    </row>
    <row r="199" spans="1:69" ht="16.5" customHeight="1">
      <c r="A199" s="62"/>
      <c r="B199" s="62"/>
      <c r="C199" s="62"/>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c r="AN199" s="165"/>
      <c r="AO199" s="165"/>
      <c r="AP199" s="165"/>
      <c r="AQ199" s="165"/>
      <c r="AR199" s="166"/>
      <c r="AS199" s="166"/>
      <c r="AT199" s="166"/>
      <c r="AU199" s="166"/>
      <c r="AV199" s="166"/>
      <c r="AW199" s="166"/>
      <c r="AX199" s="171"/>
      <c r="AY199" s="171"/>
      <c r="AZ199" s="171"/>
      <c r="BA199" s="171"/>
      <c r="BB199" s="171"/>
      <c r="BC199" s="172"/>
      <c r="BD199" s="171"/>
      <c r="BE199" s="166"/>
      <c r="BF199" s="166"/>
      <c r="BG199" s="166"/>
      <c r="BH199" s="166"/>
      <c r="BI199" s="166"/>
      <c r="BJ199" s="166"/>
      <c r="BK199" s="171"/>
      <c r="BL199" s="171"/>
      <c r="BM199" s="171"/>
      <c r="BN199" s="171"/>
      <c r="BO199" s="171"/>
      <c r="BP199" s="172"/>
      <c r="BQ199" s="171"/>
    </row>
    <row r="200" spans="1:69" ht="16.5" customHeight="1">
      <c r="A200" s="62"/>
      <c r="B200" s="62"/>
      <c r="C200" s="62"/>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6"/>
      <c r="AS200" s="166"/>
      <c r="AT200" s="166"/>
      <c r="AU200" s="166"/>
      <c r="AV200" s="166"/>
      <c r="AW200" s="166"/>
      <c r="AX200" s="171"/>
      <c r="AY200" s="171"/>
      <c r="AZ200" s="171"/>
      <c r="BA200" s="171"/>
      <c r="BB200" s="171"/>
      <c r="BC200" s="172"/>
      <c r="BD200" s="171"/>
      <c r="BE200" s="166"/>
      <c r="BF200" s="166"/>
      <c r="BG200" s="166"/>
      <c r="BH200" s="166"/>
      <c r="BI200" s="166"/>
      <c r="BJ200" s="166"/>
      <c r="BK200" s="171"/>
      <c r="BL200" s="171"/>
      <c r="BM200" s="171"/>
      <c r="BN200" s="171"/>
      <c r="BO200" s="171"/>
      <c r="BP200" s="172"/>
      <c r="BQ200" s="171"/>
    </row>
    <row r="201" spans="1:69" ht="16.5" customHeight="1">
      <c r="A201" s="62"/>
      <c r="B201" s="62"/>
      <c r="C201" s="62"/>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c r="AN201" s="165"/>
      <c r="AO201" s="165"/>
      <c r="AP201" s="165"/>
      <c r="AQ201" s="165"/>
      <c r="AR201" s="166"/>
      <c r="AS201" s="166"/>
      <c r="AT201" s="166"/>
      <c r="AU201" s="166"/>
      <c r="AV201" s="166"/>
      <c r="AW201" s="166"/>
      <c r="AX201" s="171"/>
      <c r="AY201" s="171"/>
      <c r="AZ201" s="171"/>
      <c r="BA201" s="171"/>
      <c r="BB201" s="171"/>
      <c r="BC201" s="172"/>
      <c r="BD201" s="171"/>
      <c r="BE201" s="166"/>
      <c r="BF201" s="166"/>
      <c r="BG201" s="166"/>
      <c r="BH201" s="166"/>
      <c r="BI201" s="166"/>
      <c r="BJ201" s="166"/>
      <c r="BK201" s="171"/>
      <c r="BL201" s="171"/>
      <c r="BM201" s="171"/>
      <c r="BN201" s="171"/>
      <c r="BO201" s="171"/>
      <c r="BP201" s="172"/>
      <c r="BQ201" s="171"/>
    </row>
    <row r="202" spans="1:69" ht="16.5" customHeight="1">
      <c r="A202" s="62"/>
      <c r="B202" s="62"/>
      <c r="C202" s="62"/>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6"/>
      <c r="AS202" s="166"/>
      <c r="AT202" s="166"/>
      <c r="AU202" s="166"/>
      <c r="AV202" s="166"/>
      <c r="AW202" s="166"/>
      <c r="AX202" s="171"/>
      <c r="AY202" s="171"/>
      <c r="AZ202" s="171"/>
      <c r="BA202" s="171"/>
      <c r="BB202" s="171"/>
      <c r="BC202" s="172"/>
      <c r="BD202" s="171"/>
      <c r="BE202" s="166"/>
      <c r="BF202" s="166"/>
      <c r="BG202" s="166"/>
      <c r="BH202" s="166"/>
      <c r="BI202" s="166"/>
      <c r="BJ202" s="166"/>
      <c r="BK202" s="171"/>
      <c r="BL202" s="171"/>
      <c r="BM202" s="171"/>
      <c r="BN202" s="171"/>
      <c r="BO202" s="171"/>
      <c r="BP202" s="172"/>
      <c r="BQ202" s="171"/>
    </row>
    <row r="203" spans="1:69" ht="16.5" customHeight="1">
      <c r="A203" s="62"/>
      <c r="B203" s="62"/>
      <c r="C203" s="62"/>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c r="AN203" s="165"/>
      <c r="AO203" s="165"/>
      <c r="AP203" s="165"/>
      <c r="AQ203" s="165"/>
      <c r="AR203" s="166"/>
      <c r="AS203" s="166"/>
      <c r="AT203" s="166"/>
      <c r="AU203" s="166"/>
      <c r="AV203" s="166"/>
      <c r="AW203" s="166"/>
      <c r="AX203" s="171"/>
      <c r="AY203" s="171"/>
      <c r="AZ203" s="171"/>
      <c r="BA203" s="171"/>
      <c r="BB203" s="171"/>
      <c r="BC203" s="172"/>
      <c r="BD203" s="171"/>
      <c r="BE203" s="166"/>
      <c r="BF203" s="166"/>
      <c r="BG203" s="166"/>
      <c r="BH203" s="166"/>
      <c r="BI203" s="166"/>
      <c r="BJ203" s="166"/>
      <c r="BK203" s="171"/>
      <c r="BL203" s="171"/>
      <c r="BM203" s="171"/>
      <c r="BN203" s="171"/>
      <c r="BO203" s="171"/>
      <c r="BP203" s="172"/>
      <c r="BQ203" s="171"/>
    </row>
    <row r="204" spans="1:69" ht="16.5" customHeight="1">
      <c r="A204" s="62"/>
      <c r="B204" s="62"/>
      <c r="C204" s="62"/>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c r="AN204" s="165"/>
      <c r="AO204" s="165"/>
      <c r="AP204" s="165"/>
      <c r="AQ204" s="165"/>
      <c r="AR204" s="166"/>
      <c r="AS204" s="166"/>
      <c r="AT204" s="166"/>
      <c r="AU204" s="166"/>
      <c r="AV204" s="166"/>
      <c r="AW204" s="166"/>
      <c r="AX204" s="171"/>
      <c r="AY204" s="171"/>
      <c r="AZ204" s="171"/>
      <c r="BA204" s="171"/>
      <c r="BB204" s="171"/>
      <c r="BC204" s="172"/>
      <c r="BD204" s="171"/>
      <c r="BE204" s="166"/>
      <c r="BF204" s="166"/>
      <c r="BG204" s="166"/>
      <c r="BH204" s="166"/>
      <c r="BI204" s="166"/>
      <c r="BJ204" s="166"/>
      <c r="BK204" s="171"/>
      <c r="BL204" s="171"/>
      <c r="BM204" s="171"/>
      <c r="BN204" s="171"/>
      <c r="BO204" s="171"/>
      <c r="BP204" s="172"/>
      <c r="BQ204" s="171"/>
    </row>
    <row r="205" spans="1:69" ht="16.5" customHeight="1">
      <c r="A205" s="62"/>
      <c r="B205" s="62"/>
      <c r="C205" s="62"/>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6"/>
      <c r="AS205" s="166"/>
      <c r="AT205" s="166"/>
      <c r="AU205" s="166"/>
      <c r="AV205" s="166"/>
      <c r="AW205" s="166"/>
      <c r="AX205" s="171"/>
      <c r="AY205" s="171"/>
      <c r="AZ205" s="171"/>
      <c r="BA205" s="171"/>
      <c r="BB205" s="171"/>
      <c r="BC205" s="172"/>
      <c r="BD205" s="171"/>
      <c r="BE205" s="166"/>
      <c r="BF205" s="166"/>
      <c r="BG205" s="166"/>
      <c r="BH205" s="166"/>
      <c r="BI205" s="166"/>
      <c r="BJ205" s="166"/>
      <c r="BK205" s="171"/>
      <c r="BL205" s="171"/>
      <c r="BM205" s="171"/>
      <c r="BN205" s="171"/>
      <c r="BO205" s="171"/>
      <c r="BP205" s="172"/>
      <c r="BQ205" s="171"/>
    </row>
    <row r="206" spans="1:69" ht="16.5" customHeight="1">
      <c r="A206" s="62"/>
      <c r="B206" s="62"/>
      <c r="C206" s="62"/>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6"/>
      <c r="AS206" s="166"/>
      <c r="AT206" s="166"/>
      <c r="AU206" s="166"/>
      <c r="AV206" s="166"/>
      <c r="AW206" s="166"/>
      <c r="AX206" s="171"/>
      <c r="AY206" s="171"/>
      <c r="AZ206" s="171"/>
      <c r="BA206" s="171"/>
      <c r="BB206" s="171"/>
      <c r="BC206" s="172"/>
      <c r="BD206" s="171"/>
      <c r="BE206" s="166"/>
      <c r="BF206" s="166"/>
      <c r="BG206" s="166"/>
      <c r="BH206" s="166"/>
      <c r="BI206" s="166"/>
      <c r="BJ206" s="166"/>
      <c r="BK206" s="171"/>
      <c r="BL206" s="171"/>
      <c r="BM206" s="171"/>
      <c r="BN206" s="171"/>
      <c r="BO206" s="171"/>
      <c r="BP206" s="172"/>
      <c r="BQ206" s="171"/>
    </row>
    <row r="207" spans="1:69" ht="16.5" customHeight="1">
      <c r="A207" s="62"/>
      <c r="B207" s="62"/>
      <c r="C207" s="62"/>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6"/>
      <c r="AS207" s="166"/>
      <c r="AT207" s="166"/>
      <c r="AU207" s="166"/>
      <c r="AV207" s="166"/>
      <c r="AW207" s="166"/>
      <c r="AX207" s="171"/>
      <c r="AY207" s="171"/>
      <c r="AZ207" s="171"/>
      <c r="BA207" s="171"/>
      <c r="BB207" s="171"/>
      <c r="BC207" s="172"/>
      <c r="BD207" s="171"/>
      <c r="BE207" s="166"/>
      <c r="BF207" s="166"/>
      <c r="BG207" s="166"/>
      <c r="BH207" s="166"/>
      <c r="BI207" s="166"/>
      <c r="BJ207" s="166"/>
      <c r="BK207" s="171"/>
      <c r="BL207" s="171"/>
      <c r="BM207" s="171"/>
      <c r="BN207" s="171"/>
      <c r="BO207" s="171"/>
      <c r="BP207" s="172"/>
      <c r="BQ207" s="171"/>
    </row>
    <row r="208" spans="1:69" ht="16.5" customHeight="1">
      <c r="A208" s="62"/>
      <c r="B208" s="62"/>
      <c r="C208" s="62"/>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6"/>
      <c r="AS208" s="166"/>
      <c r="AT208" s="166"/>
      <c r="AU208" s="166"/>
      <c r="AV208" s="166"/>
      <c r="AW208" s="166"/>
      <c r="AX208" s="171"/>
      <c r="AY208" s="171"/>
      <c r="AZ208" s="171"/>
      <c r="BA208" s="171"/>
      <c r="BB208" s="171"/>
      <c r="BC208" s="172"/>
      <c r="BD208" s="171"/>
      <c r="BE208" s="166"/>
      <c r="BF208" s="166"/>
      <c r="BG208" s="166"/>
      <c r="BH208" s="166"/>
      <c r="BI208" s="166"/>
      <c r="BJ208" s="166"/>
      <c r="BK208" s="171"/>
      <c r="BL208" s="171"/>
      <c r="BM208" s="171"/>
      <c r="BN208" s="171"/>
      <c r="BO208" s="171"/>
      <c r="BP208" s="172"/>
      <c r="BQ208" s="171"/>
    </row>
    <row r="209" spans="1:69" ht="16.5" customHeight="1">
      <c r="A209" s="62"/>
      <c r="B209" s="62"/>
      <c r="C209" s="62"/>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5"/>
      <c r="AO209" s="165"/>
      <c r="AP209" s="165"/>
      <c r="AQ209" s="165"/>
      <c r="AR209" s="166"/>
      <c r="AS209" s="166"/>
      <c r="AT209" s="166"/>
      <c r="AU209" s="166"/>
      <c r="AV209" s="166"/>
      <c r="AW209" s="166"/>
      <c r="AX209" s="171"/>
      <c r="AY209" s="171"/>
      <c r="AZ209" s="171"/>
      <c r="BA209" s="171"/>
      <c r="BB209" s="171"/>
      <c r="BC209" s="172"/>
      <c r="BD209" s="171"/>
      <c r="BE209" s="166"/>
      <c r="BF209" s="166"/>
      <c r="BG209" s="166"/>
      <c r="BH209" s="166"/>
      <c r="BI209" s="166"/>
      <c r="BJ209" s="166"/>
      <c r="BK209" s="171"/>
      <c r="BL209" s="171"/>
      <c r="BM209" s="171"/>
      <c r="BN209" s="171"/>
      <c r="BO209" s="171"/>
      <c r="BP209" s="172"/>
      <c r="BQ209" s="171"/>
    </row>
    <row r="210" spans="1:69" ht="16.5" customHeight="1">
      <c r="A210" s="62"/>
      <c r="B210" s="62"/>
      <c r="C210" s="62"/>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6"/>
      <c r="AS210" s="166"/>
      <c r="AT210" s="166"/>
      <c r="AU210" s="166"/>
      <c r="AV210" s="166"/>
      <c r="AW210" s="166"/>
      <c r="AX210" s="171"/>
      <c r="AY210" s="171"/>
      <c r="AZ210" s="171"/>
      <c r="BA210" s="171"/>
      <c r="BB210" s="171"/>
      <c r="BC210" s="172"/>
      <c r="BD210" s="171"/>
      <c r="BE210" s="166"/>
      <c r="BF210" s="166"/>
      <c r="BG210" s="166"/>
      <c r="BH210" s="166"/>
      <c r="BI210" s="166"/>
      <c r="BJ210" s="166"/>
      <c r="BK210" s="171"/>
      <c r="BL210" s="171"/>
      <c r="BM210" s="171"/>
      <c r="BN210" s="171"/>
      <c r="BO210" s="171"/>
      <c r="BP210" s="172"/>
      <c r="BQ210" s="171"/>
    </row>
    <row r="211" spans="1:69" ht="16.5" customHeight="1">
      <c r="A211" s="62"/>
      <c r="B211" s="62"/>
      <c r="C211" s="62"/>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6"/>
      <c r="AS211" s="166"/>
      <c r="AT211" s="166"/>
      <c r="AU211" s="166"/>
      <c r="AV211" s="166"/>
      <c r="AW211" s="166"/>
      <c r="AX211" s="171"/>
      <c r="AY211" s="171"/>
      <c r="AZ211" s="171"/>
      <c r="BA211" s="171"/>
      <c r="BB211" s="171"/>
      <c r="BC211" s="172"/>
      <c r="BD211" s="171"/>
      <c r="BE211" s="166"/>
      <c r="BF211" s="166"/>
      <c r="BG211" s="166"/>
      <c r="BH211" s="166"/>
      <c r="BI211" s="166"/>
      <c r="BJ211" s="166"/>
      <c r="BK211" s="171"/>
      <c r="BL211" s="171"/>
      <c r="BM211" s="171"/>
      <c r="BN211" s="171"/>
      <c r="BO211" s="171"/>
      <c r="BP211" s="172"/>
      <c r="BQ211" s="171"/>
    </row>
    <row r="212" spans="1:69" ht="16.5" customHeight="1">
      <c r="A212" s="62"/>
      <c r="B212" s="62"/>
      <c r="C212" s="62"/>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6"/>
      <c r="AS212" s="166"/>
      <c r="AT212" s="166"/>
      <c r="AU212" s="166"/>
      <c r="AV212" s="166"/>
      <c r="AW212" s="166"/>
      <c r="AX212" s="171"/>
      <c r="AY212" s="171"/>
      <c r="AZ212" s="171"/>
      <c r="BA212" s="171"/>
      <c r="BB212" s="171"/>
      <c r="BC212" s="172"/>
      <c r="BD212" s="171"/>
      <c r="BE212" s="166"/>
      <c r="BF212" s="166"/>
      <c r="BG212" s="166"/>
      <c r="BH212" s="166"/>
      <c r="BI212" s="166"/>
      <c r="BJ212" s="166"/>
      <c r="BK212" s="171"/>
      <c r="BL212" s="171"/>
      <c r="BM212" s="171"/>
      <c r="BN212" s="171"/>
      <c r="BO212" s="171"/>
      <c r="BP212" s="172"/>
      <c r="BQ212" s="171"/>
    </row>
    <row r="213" spans="1:69" ht="16.5" customHeight="1">
      <c r="A213" s="62"/>
      <c r="B213" s="62"/>
      <c r="C213" s="62"/>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5"/>
      <c r="AO213" s="165"/>
      <c r="AP213" s="165"/>
      <c r="AQ213" s="165"/>
      <c r="AR213" s="166"/>
      <c r="AS213" s="166"/>
      <c r="AT213" s="166"/>
      <c r="AU213" s="166"/>
      <c r="AV213" s="166"/>
      <c r="AW213" s="166"/>
      <c r="AX213" s="171"/>
      <c r="AY213" s="171"/>
      <c r="AZ213" s="171"/>
      <c r="BA213" s="171"/>
      <c r="BB213" s="171"/>
      <c r="BC213" s="172"/>
      <c r="BD213" s="171"/>
      <c r="BE213" s="166"/>
      <c r="BF213" s="166"/>
      <c r="BG213" s="166"/>
      <c r="BH213" s="166"/>
      <c r="BI213" s="166"/>
      <c r="BJ213" s="166"/>
      <c r="BK213" s="171"/>
      <c r="BL213" s="171"/>
      <c r="BM213" s="171"/>
      <c r="BN213" s="171"/>
      <c r="BO213" s="171"/>
      <c r="BP213" s="172"/>
      <c r="BQ213" s="171"/>
    </row>
    <row r="214" spans="1:69" ht="16.5" customHeight="1">
      <c r="A214" s="62"/>
      <c r="B214" s="62"/>
      <c r="C214" s="62"/>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6"/>
      <c r="AS214" s="166"/>
      <c r="AT214" s="166"/>
      <c r="AU214" s="166"/>
      <c r="AV214" s="166"/>
      <c r="AW214" s="166"/>
      <c r="AX214" s="171"/>
      <c r="AY214" s="171"/>
      <c r="AZ214" s="171"/>
      <c r="BA214" s="171"/>
      <c r="BB214" s="171"/>
      <c r="BC214" s="172"/>
      <c r="BD214" s="171"/>
      <c r="BE214" s="166"/>
      <c r="BF214" s="166"/>
      <c r="BG214" s="166"/>
      <c r="BH214" s="166"/>
      <c r="BI214" s="166"/>
      <c r="BJ214" s="166"/>
      <c r="BK214" s="171"/>
      <c r="BL214" s="171"/>
      <c r="BM214" s="171"/>
      <c r="BN214" s="171"/>
      <c r="BO214" s="171"/>
      <c r="BP214" s="172"/>
      <c r="BQ214" s="171"/>
    </row>
    <row r="215" spans="1:69" ht="16.5" customHeight="1">
      <c r="A215" s="62"/>
      <c r="B215" s="62"/>
      <c r="C215" s="62"/>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6"/>
      <c r="AS215" s="166"/>
      <c r="AT215" s="166"/>
      <c r="AU215" s="166"/>
      <c r="AV215" s="166"/>
      <c r="AW215" s="166"/>
      <c r="AX215" s="171"/>
      <c r="AY215" s="171"/>
      <c r="AZ215" s="171"/>
      <c r="BA215" s="171"/>
      <c r="BB215" s="171"/>
      <c r="BC215" s="172"/>
      <c r="BD215" s="171"/>
      <c r="BE215" s="166"/>
      <c r="BF215" s="166"/>
      <c r="BG215" s="166"/>
      <c r="BH215" s="166"/>
      <c r="BI215" s="166"/>
      <c r="BJ215" s="166"/>
      <c r="BK215" s="171"/>
      <c r="BL215" s="171"/>
      <c r="BM215" s="171"/>
      <c r="BN215" s="171"/>
      <c r="BO215" s="171"/>
      <c r="BP215" s="172"/>
      <c r="BQ215" s="171"/>
    </row>
    <row r="216" spans="1:69" ht="16.5" customHeight="1">
      <c r="A216" s="62"/>
      <c r="B216" s="62"/>
      <c r="C216" s="62"/>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6"/>
      <c r="AS216" s="166"/>
      <c r="AT216" s="166"/>
      <c r="AU216" s="166"/>
      <c r="AV216" s="166"/>
      <c r="AW216" s="166"/>
      <c r="AX216" s="171"/>
      <c r="AY216" s="171"/>
      <c r="AZ216" s="171"/>
      <c r="BA216" s="171"/>
      <c r="BB216" s="171"/>
      <c r="BC216" s="172"/>
      <c r="BD216" s="171"/>
      <c r="BE216" s="166"/>
      <c r="BF216" s="166"/>
      <c r="BG216" s="166"/>
      <c r="BH216" s="166"/>
      <c r="BI216" s="166"/>
      <c r="BJ216" s="166"/>
      <c r="BK216" s="171"/>
      <c r="BL216" s="171"/>
      <c r="BM216" s="171"/>
      <c r="BN216" s="171"/>
      <c r="BO216" s="171"/>
      <c r="BP216" s="172"/>
      <c r="BQ216" s="171"/>
    </row>
    <row r="217" spans="1:69" ht="16.5" customHeight="1">
      <c r="A217" s="62"/>
      <c r="B217" s="62"/>
      <c r="C217" s="62"/>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6"/>
      <c r="AS217" s="166"/>
      <c r="AT217" s="166"/>
      <c r="AU217" s="166"/>
      <c r="AV217" s="166"/>
      <c r="AW217" s="166"/>
      <c r="AX217" s="171"/>
      <c r="AY217" s="171"/>
      <c r="AZ217" s="171"/>
      <c r="BA217" s="171"/>
      <c r="BB217" s="171"/>
      <c r="BC217" s="172"/>
      <c r="BD217" s="171"/>
      <c r="BE217" s="166"/>
      <c r="BF217" s="166"/>
      <c r="BG217" s="166"/>
      <c r="BH217" s="166"/>
      <c r="BI217" s="166"/>
      <c r="BJ217" s="166"/>
      <c r="BK217" s="171"/>
      <c r="BL217" s="171"/>
      <c r="BM217" s="171"/>
      <c r="BN217" s="171"/>
      <c r="BO217" s="171"/>
      <c r="BP217" s="172"/>
      <c r="BQ217" s="171"/>
    </row>
    <row r="218" spans="1:69" ht="16.5" customHeight="1">
      <c r="A218" s="62"/>
      <c r="B218" s="62"/>
      <c r="C218" s="62"/>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c r="AN218" s="165"/>
      <c r="AO218" s="165"/>
      <c r="AP218" s="165"/>
      <c r="AQ218" s="165"/>
      <c r="AR218" s="166"/>
      <c r="AS218" s="166"/>
      <c r="AT218" s="166"/>
      <c r="AU218" s="166"/>
      <c r="AV218" s="166"/>
      <c r="AW218" s="166"/>
      <c r="AX218" s="171"/>
      <c r="AY218" s="171"/>
      <c r="AZ218" s="171"/>
      <c r="BA218" s="171"/>
      <c r="BB218" s="171"/>
      <c r="BC218" s="172"/>
      <c r="BD218" s="171"/>
      <c r="BE218" s="166"/>
      <c r="BF218" s="166"/>
      <c r="BG218" s="166"/>
      <c r="BH218" s="166"/>
      <c r="BI218" s="166"/>
      <c r="BJ218" s="166"/>
      <c r="BK218" s="171"/>
      <c r="BL218" s="171"/>
      <c r="BM218" s="171"/>
      <c r="BN218" s="171"/>
      <c r="BO218" s="171"/>
      <c r="BP218" s="172"/>
      <c r="BQ218" s="171"/>
    </row>
    <row r="219" spans="1:69" ht="16.5" customHeight="1">
      <c r="A219" s="62"/>
      <c r="B219" s="62"/>
      <c r="C219" s="62"/>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c r="AN219" s="165"/>
      <c r="AO219" s="165"/>
      <c r="AP219" s="165"/>
      <c r="AQ219" s="165"/>
      <c r="AR219" s="166"/>
      <c r="AS219" s="166"/>
      <c r="AT219" s="166"/>
      <c r="AU219" s="166"/>
      <c r="AV219" s="166"/>
      <c r="AW219" s="166"/>
      <c r="AX219" s="171"/>
      <c r="AY219" s="171"/>
      <c r="AZ219" s="171"/>
      <c r="BA219" s="171"/>
      <c r="BB219" s="171"/>
      <c r="BC219" s="172"/>
      <c r="BD219" s="171"/>
      <c r="BE219" s="166"/>
      <c r="BF219" s="166"/>
      <c r="BG219" s="166"/>
      <c r="BH219" s="166"/>
      <c r="BI219" s="166"/>
      <c r="BJ219" s="166"/>
      <c r="BK219" s="171"/>
      <c r="BL219" s="171"/>
      <c r="BM219" s="171"/>
      <c r="BN219" s="171"/>
      <c r="BO219" s="171"/>
      <c r="BP219" s="172"/>
      <c r="BQ219" s="171"/>
    </row>
    <row r="220" spans="1:69" ht="16.5" customHeight="1">
      <c r="A220" s="62"/>
      <c r="B220" s="62"/>
      <c r="C220" s="62"/>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c r="AN220" s="165"/>
      <c r="AO220" s="165"/>
      <c r="AP220" s="165"/>
      <c r="AQ220" s="165"/>
      <c r="AR220" s="166"/>
      <c r="AS220" s="166"/>
      <c r="AT220" s="166"/>
      <c r="AU220" s="166"/>
      <c r="AV220" s="166"/>
      <c r="AW220" s="166"/>
      <c r="AX220" s="171"/>
      <c r="AY220" s="171"/>
      <c r="AZ220" s="171"/>
      <c r="BA220" s="171"/>
      <c r="BB220" s="171"/>
      <c r="BC220" s="172"/>
      <c r="BD220" s="171"/>
      <c r="BE220" s="166"/>
      <c r="BF220" s="166"/>
      <c r="BG220" s="166"/>
      <c r="BH220" s="166"/>
      <c r="BI220" s="166"/>
      <c r="BJ220" s="166"/>
      <c r="BK220" s="171"/>
      <c r="BL220" s="171"/>
      <c r="BM220" s="171"/>
      <c r="BN220" s="171"/>
      <c r="BO220" s="171"/>
      <c r="BP220" s="172"/>
      <c r="BQ220" s="171"/>
    </row>
    <row r="221" spans="1:69" ht="16.5" customHeight="1">
      <c r="A221" s="62"/>
      <c r="B221" s="62"/>
      <c r="C221" s="62"/>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c r="AN221" s="165"/>
      <c r="AO221" s="165"/>
      <c r="AP221" s="165"/>
      <c r="AQ221" s="165"/>
      <c r="AR221" s="166"/>
      <c r="AS221" s="166"/>
      <c r="AT221" s="166"/>
      <c r="AU221" s="166"/>
      <c r="AV221" s="166"/>
      <c r="AW221" s="166"/>
      <c r="AX221" s="171"/>
      <c r="AY221" s="171"/>
      <c r="AZ221" s="171"/>
      <c r="BA221" s="171"/>
      <c r="BB221" s="171"/>
      <c r="BC221" s="172"/>
      <c r="BD221" s="171"/>
      <c r="BE221" s="166"/>
      <c r="BF221" s="166"/>
      <c r="BG221" s="166"/>
      <c r="BH221" s="166"/>
      <c r="BI221" s="166"/>
      <c r="BJ221" s="166"/>
      <c r="BK221" s="171"/>
      <c r="BL221" s="171"/>
      <c r="BM221" s="171"/>
      <c r="BN221" s="171"/>
      <c r="BO221" s="171"/>
      <c r="BP221" s="172"/>
      <c r="BQ221" s="171"/>
    </row>
    <row r="222" spans="1:69" ht="16.5" customHeight="1">
      <c r="A222" s="62"/>
      <c r="B222" s="62"/>
      <c r="C222" s="62"/>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c r="AO222" s="165"/>
      <c r="AP222" s="165"/>
      <c r="AQ222" s="165"/>
      <c r="AR222" s="166"/>
      <c r="AS222" s="166"/>
      <c r="AT222" s="166"/>
      <c r="AU222" s="166"/>
      <c r="AV222" s="166"/>
      <c r="AW222" s="166"/>
      <c r="AX222" s="171"/>
      <c r="AY222" s="171"/>
      <c r="AZ222" s="171"/>
      <c r="BA222" s="171"/>
      <c r="BB222" s="171"/>
      <c r="BC222" s="172"/>
      <c r="BD222" s="171"/>
      <c r="BE222" s="166"/>
      <c r="BF222" s="166"/>
      <c r="BG222" s="166"/>
      <c r="BH222" s="166"/>
      <c r="BI222" s="166"/>
      <c r="BJ222" s="166"/>
      <c r="BK222" s="171"/>
      <c r="BL222" s="171"/>
      <c r="BM222" s="171"/>
      <c r="BN222" s="171"/>
      <c r="BO222" s="171"/>
      <c r="BP222" s="172"/>
      <c r="BQ222" s="171"/>
    </row>
    <row r="223" spans="1:69" ht="16.5" customHeight="1">
      <c r="A223" s="62"/>
      <c r="B223" s="62"/>
      <c r="C223" s="62"/>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c r="AN223" s="165"/>
      <c r="AO223" s="165"/>
      <c r="AP223" s="165"/>
      <c r="AQ223" s="165"/>
      <c r="AR223" s="166"/>
      <c r="AS223" s="166"/>
      <c r="AT223" s="166"/>
      <c r="AU223" s="166"/>
      <c r="AV223" s="166"/>
      <c r="AW223" s="166"/>
      <c r="AX223" s="171"/>
      <c r="AY223" s="171"/>
      <c r="AZ223" s="171"/>
      <c r="BA223" s="171"/>
      <c r="BB223" s="171"/>
      <c r="BC223" s="172"/>
      <c r="BD223" s="171"/>
      <c r="BE223" s="166"/>
      <c r="BF223" s="166"/>
      <c r="BG223" s="166"/>
      <c r="BH223" s="166"/>
      <c r="BI223" s="166"/>
      <c r="BJ223" s="166"/>
      <c r="BK223" s="171"/>
      <c r="BL223" s="171"/>
      <c r="BM223" s="171"/>
      <c r="BN223" s="171"/>
      <c r="BO223" s="171"/>
      <c r="BP223" s="172"/>
      <c r="BQ223" s="171"/>
    </row>
    <row r="224" spans="1:69" ht="16.5" customHeight="1">
      <c r="A224" s="62"/>
      <c r="B224" s="62"/>
      <c r="C224" s="62"/>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c r="AN224" s="165"/>
      <c r="AO224" s="165"/>
      <c r="AP224" s="165"/>
      <c r="AQ224" s="165"/>
      <c r="AR224" s="166"/>
      <c r="AS224" s="166"/>
      <c r="AT224" s="166"/>
      <c r="AU224" s="166"/>
      <c r="AV224" s="166"/>
      <c r="AW224" s="166"/>
      <c r="AX224" s="171"/>
      <c r="AY224" s="171"/>
      <c r="AZ224" s="171"/>
      <c r="BA224" s="171"/>
      <c r="BB224" s="171"/>
      <c r="BC224" s="172"/>
      <c r="BD224" s="171"/>
      <c r="BE224" s="166"/>
      <c r="BF224" s="166"/>
      <c r="BG224" s="166"/>
      <c r="BH224" s="166"/>
      <c r="BI224" s="166"/>
      <c r="BJ224" s="166"/>
      <c r="BK224" s="171"/>
      <c r="BL224" s="171"/>
      <c r="BM224" s="171"/>
      <c r="BN224" s="171"/>
      <c r="BO224" s="171"/>
      <c r="BP224" s="172"/>
      <c r="BQ224" s="171"/>
    </row>
    <row r="225" spans="1:69" ht="16.5" customHeight="1">
      <c r="A225" s="62"/>
      <c r="B225" s="62"/>
      <c r="C225" s="62"/>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c r="AN225" s="165"/>
      <c r="AO225" s="165"/>
      <c r="AP225" s="165"/>
      <c r="AQ225" s="165"/>
      <c r="AR225" s="166"/>
      <c r="AS225" s="166"/>
      <c r="AT225" s="166"/>
      <c r="AU225" s="166"/>
      <c r="AV225" s="166"/>
      <c r="AW225" s="166"/>
      <c r="AX225" s="171"/>
      <c r="AY225" s="171"/>
      <c r="AZ225" s="171"/>
      <c r="BA225" s="171"/>
      <c r="BB225" s="171"/>
      <c r="BC225" s="172"/>
      <c r="BD225" s="171"/>
      <c r="BE225" s="166"/>
      <c r="BF225" s="166"/>
      <c r="BG225" s="166"/>
      <c r="BH225" s="166"/>
      <c r="BI225" s="166"/>
      <c r="BJ225" s="166"/>
      <c r="BK225" s="171"/>
      <c r="BL225" s="171"/>
      <c r="BM225" s="171"/>
      <c r="BN225" s="171"/>
      <c r="BO225" s="171"/>
      <c r="BP225" s="172"/>
      <c r="BQ225" s="171"/>
    </row>
    <row r="226" spans="1:69" ht="16.5" customHeight="1">
      <c r="A226" s="62"/>
      <c r="B226" s="62"/>
      <c r="C226" s="62"/>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c r="AN226" s="165"/>
      <c r="AO226" s="165"/>
      <c r="AP226" s="165"/>
      <c r="AQ226" s="165"/>
      <c r="AR226" s="166"/>
      <c r="AS226" s="166"/>
      <c r="AT226" s="166"/>
      <c r="AU226" s="166"/>
      <c r="AV226" s="166"/>
      <c r="AW226" s="166"/>
      <c r="AX226" s="171"/>
      <c r="AY226" s="171"/>
      <c r="AZ226" s="171"/>
      <c r="BA226" s="171"/>
      <c r="BB226" s="171"/>
      <c r="BC226" s="172"/>
      <c r="BD226" s="171"/>
      <c r="BE226" s="166"/>
      <c r="BF226" s="166"/>
      <c r="BG226" s="166"/>
      <c r="BH226" s="166"/>
      <c r="BI226" s="166"/>
      <c r="BJ226" s="166"/>
      <c r="BK226" s="171"/>
      <c r="BL226" s="171"/>
      <c r="BM226" s="171"/>
      <c r="BN226" s="171"/>
      <c r="BO226" s="171"/>
      <c r="BP226" s="172"/>
      <c r="BQ226" s="171"/>
    </row>
    <row r="227" spans="1:69" ht="16.5" customHeight="1">
      <c r="A227" s="62"/>
      <c r="B227" s="62"/>
      <c r="C227" s="62"/>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6"/>
      <c r="AS227" s="166"/>
      <c r="AT227" s="166"/>
      <c r="AU227" s="166"/>
      <c r="AV227" s="166"/>
      <c r="AW227" s="166"/>
      <c r="AX227" s="171"/>
      <c r="AY227" s="171"/>
      <c r="AZ227" s="171"/>
      <c r="BA227" s="171"/>
      <c r="BB227" s="171"/>
      <c r="BC227" s="172"/>
      <c r="BD227" s="171"/>
      <c r="BE227" s="166"/>
      <c r="BF227" s="166"/>
      <c r="BG227" s="166"/>
      <c r="BH227" s="166"/>
      <c r="BI227" s="166"/>
      <c r="BJ227" s="166"/>
      <c r="BK227" s="171"/>
      <c r="BL227" s="171"/>
      <c r="BM227" s="171"/>
      <c r="BN227" s="171"/>
      <c r="BO227" s="171"/>
      <c r="BP227" s="172"/>
      <c r="BQ227" s="171"/>
    </row>
    <row r="228" spans="1:69" ht="16.5" customHeight="1">
      <c r="A228" s="62"/>
      <c r="B228" s="62"/>
      <c r="C228" s="62"/>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c r="AN228" s="165"/>
      <c r="AO228" s="165"/>
      <c r="AP228" s="165"/>
      <c r="AQ228" s="165"/>
      <c r="AR228" s="166"/>
      <c r="AS228" s="166"/>
      <c r="AT228" s="166"/>
      <c r="AU228" s="166"/>
      <c r="AV228" s="166"/>
      <c r="AW228" s="166"/>
      <c r="AX228" s="171"/>
      <c r="AY228" s="171"/>
      <c r="AZ228" s="171"/>
      <c r="BA228" s="171"/>
      <c r="BB228" s="171"/>
      <c r="BC228" s="172"/>
      <c r="BD228" s="171"/>
      <c r="BE228" s="166"/>
      <c r="BF228" s="166"/>
      <c r="BG228" s="166"/>
      <c r="BH228" s="166"/>
      <c r="BI228" s="166"/>
      <c r="BJ228" s="166"/>
      <c r="BK228" s="171"/>
      <c r="BL228" s="171"/>
      <c r="BM228" s="171"/>
      <c r="BN228" s="171"/>
      <c r="BO228" s="171"/>
      <c r="BP228" s="172"/>
      <c r="BQ228" s="171"/>
    </row>
    <row r="229" spans="1:69" ht="16.5" customHeight="1">
      <c r="A229" s="62"/>
      <c r="B229" s="62"/>
      <c r="C229" s="62"/>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c r="AN229" s="165"/>
      <c r="AO229" s="165"/>
      <c r="AP229" s="165"/>
      <c r="AQ229" s="165"/>
      <c r="AR229" s="166"/>
      <c r="AS229" s="166"/>
      <c r="AT229" s="166"/>
      <c r="AU229" s="166"/>
      <c r="AV229" s="166"/>
      <c r="AW229" s="166"/>
      <c r="AX229" s="171"/>
      <c r="AY229" s="171"/>
      <c r="AZ229" s="171"/>
      <c r="BA229" s="171"/>
      <c r="BB229" s="171"/>
      <c r="BC229" s="172"/>
      <c r="BD229" s="171"/>
      <c r="BE229" s="166"/>
      <c r="BF229" s="166"/>
      <c r="BG229" s="166"/>
      <c r="BH229" s="166"/>
      <c r="BI229" s="166"/>
      <c r="BJ229" s="166"/>
      <c r="BK229" s="171"/>
      <c r="BL229" s="171"/>
      <c r="BM229" s="171"/>
      <c r="BN229" s="171"/>
      <c r="BO229" s="171"/>
      <c r="BP229" s="172"/>
      <c r="BQ229" s="171"/>
    </row>
    <row r="230" spans="1:69" ht="16.5" customHeight="1">
      <c r="A230" s="62"/>
      <c r="B230" s="62"/>
      <c r="C230" s="62"/>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6"/>
      <c r="AS230" s="166"/>
      <c r="AT230" s="166"/>
      <c r="AU230" s="166"/>
      <c r="AV230" s="166"/>
      <c r="AW230" s="166"/>
      <c r="AX230" s="171"/>
      <c r="AY230" s="171"/>
      <c r="AZ230" s="171"/>
      <c r="BA230" s="171"/>
      <c r="BB230" s="171"/>
      <c r="BC230" s="172"/>
      <c r="BD230" s="171"/>
      <c r="BE230" s="166"/>
      <c r="BF230" s="166"/>
      <c r="BG230" s="166"/>
      <c r="BH230" s="166"/>
      <c r="BI230" s="166"/>
      <c r="BJ230" s="166"/>
      <c r="BK230" s="171"/>
      <c r="BL230" s="171"/>
      <c r="BM230" s="171"/>
      <c r="BN230" s="171"/>
      <c r="BO230" s="171"/>
      <c r="BP230" s="172"/>
      <c r="BQ230" s="171"/>
    </row>
    <row r="231" spans="1:69" ht="16.5" customHeight="1">
      <c r="A231" s="62"/>
      <c r="B231" s="62"/>
      <c r="C231" s="62"/>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c r="AN231" s="165"/>
      <c r="AO231" s="165"/>
      <c r="AP231" s="165"/>
      <c r="AQ231" s="165"/>
      <c r="AR231" s="166"/>
      <c r="AS231" s="166"/>
      <c r="AT231" s="166"/>
      <c r="AU231" s="166"/>
      <c r="AV231" s="166"/>
      <c r="AW231" s="166"/>
      <c r="AX231" s="171"/>
      <c r="AY231" s="171"/>
      <c r="AZ231" s="171"/>
      <c r="BA231" s="171"/>
      <c r="BB231" s="171"/>
      <c r="BC231" s="172"/>
      <c r="BD231" s="171"/>
      <c r="BE231" s="166"/>
      <c r="BF231" s="166"/>
      <c r="BG231" s="166"/>
      <c r="BH231" s="166"/>
      <c r="BI231" s="166"/>
      <c r="BJ231" s="166"/>
      <c r="BK231" s="171"/>
      <c r="BL231" s="171"/>
      <c r="BM231" s="171"/>
      <c r="BN231" s="171"/>
      <c r="BO231" s="171"/>
      <c r="BP231" s="172"/>
      <c r="BQ231" s="171"/>
    </row>
    <row r="232" spans="1:69" ht="16.5" customHeight="1">
      <c r="A232" s="62"/>
      <c r="B232" s="62"/>
      <c r="C232" s="62"/>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c r="AN232" s="165"/>
      <c r="AO232" s="165"/>
      <c r="AP232" s="165"/>
      <c r="AQ232" s="165"/>
      <c r="AR232" s="166"/>
      <c r="AS232" s="166"/>
      <c r="AT232" s="166"/>
      <c r="AU232" s="166"/>
      <c r="AV232" s="166"/>
      <c r="AW232" s="166"/>
      <c r="AX232" s="171"/>
      <c r="AY232" s="171"/>
      <c r="AZ232" s="171"/>
      <c r="BA232" s="171"/>
      <c r="BB232" s="171"/>
      <c r="BC232" s="172"/>
      <c r="BD232" s="171"/>
      <c r="BE232" s="166"/>
      <c r="BF232" s="166"/>
      <c r="BG232" s="166"/>
      <c r="BH232" s="166"/>
      <c r="BI232" s="166"/>
      <c r="BJ232" s="166"/>
      <c r="BK232" s="171"/>
      <c r="BL232" s="171"/>
      <c r="BM232" s="171"/>
      <c r="BN232" s="171"/>
      <c r="BO232" s="171"/>
      <c r="BP232" s="172"/>
      <c r="BQ232" s="171"/>
    </row>
    <row r="233" spans="1:69" ht="16.5" customHeight="1">
      <c r="A233" s="62"/>
      <c r="B233" s="62"/>
      <c r="C233" s="62"/>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65"/>
      <c r="AP233" s="165"/>
      <c r="AQ233" s="165"/>
      <c r="AR233" s="166"/>
      <c r="AS233" s="166"/>
      <c r="AT233" s="166"/>
      <c r="AU233" s="166"/>
      <c r="AV233" s="166"/>
      <c r="AW233" s="166"/>
      <c r="AX233" s="171"/>
      <c r="AY233" s="171"/>
      <c r="AZ233" s="171"/>
      <c r="BA233" s="171"/>
      <c r="BB233" s="171"/>
      <c r="BC233" s="172"/>
      <c r="BD233" s="171"/>
      <c r="BE233" s="166"/>
      <c r="BF233" s="166"/>
      <c r="BG233" s="166"/>
      <c r="BH233" s="166"/>
      <c r="BI233" s="166"/>
      <c r="BJ233" s="166"/>
      <c r="BK233" s="171"/>
      <c r="BL233" s="171"/>
      <c r="BM233" s="171"/>
      <c r="BN233" s="171"/>
      <c r="BO233" s="171"/>
      <c r="BP233" s="172"/>
      <c r="BQ233" s="171"/>
    </row>
    <row r="234" spans="1:69" ht="16.5" customHeight="1">
      <c r="A234" s="62"/>
      <c r="B234" s="62"/>
      <c r="C234" s="62"/>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c r="AR234" s="166"/>
      <c r="AS234" s="166"/>
      <c r="AT234" s="166"/>
      <c r="AU234" s="166"/>
      <c r="AV234" s="166"/>
      <c r="AW234" s="166"/>
      <c r="AX234" s="171"/>
      <c r="AY234" s="171"/>
      <c r="AZ234" s="171"/>
      <c r="BA234" s="171"/>
      <c r="BB234" s="171"/>
      <c r="BC234" s="172"/>
      <c r="BD234" s="171"/>
      <c r="BE234" s="166"/>
      <c r="BF234" s="166"/>
      <c r="BG234" s="166"/>
      <c r="BH234" s="166"/>
      <c r="BI234" s="166"/>
      <c r="BJ234" s="166"/>
      <c r="BK234" s="171"/>
      <c r="BL234" s="171"/>
      <c r="BM234" s="171"/>
      <c r="BN234" s="171"/>
      <c r="BO234" s="171"/>
      <c r="BP234" s="172"/>
      <c r="BQ234" s="171"/>
    </row>
    <row r="235" spans="1:69" ht="16.5" customHeight="1">
      <c r="A235" s="62"/>
      <c r="B235" s="62"/>
      <c r="C235" s="62"/>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c r="AO235" s="165"/>
      <c r="AP235" s="165"/>
      <c r="AQ235" s="165"/>
      <c r="AR235" s="166"/>
      <c r="AS235" s="166"/>
      <c r="AT235" s="166"/>
      <c r="AU235" s="166"/>
      <c r="AV235" s="166"/>
      <c r="AW235" s="166"/>
      <c r="AX235" s="171"/>
      <c r="AY235" s="171"/>
      <c r="AZ235" s="171"/>
      <c r="BA235" s="171"/>
      <c r="BB235" s="171"/>
      <c r="BC235" s="172"/>
      <c r="BD235" s="171"/>
      <c r="BE235" s="166"/>
      <c r="BF235" s="166"/>
      <c r="BG235" s="166"/>
      <c r="BH235" s="166"/>
      <c r="BI235" s="166"/>
      <c r="BJ235" s="166"/>
      <c r="BK235" s="171"/>
      <c r="BL235" s="171"/>
      <c r="BM235" s="171"/>
      <c r="BN235" s="171"/>
      <c r="BO235" s="171"/>
      <c r="BP235" s="172"/>
      <c r="BQ235" s="171"/>
    </row>
    <row r="236" spans="1:69" ht="16.5" customHeight="1">
      <c r="A236" s="62"/>
      <c r="B236" s="62"/>
      <c r="C236" s="62"/>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c r="AN236" s="165"/>
      <c r="AO236" s="165"/>
      <c r="AP236" s="165"/>
      <c r="AQ236" s="165"/>
      <c r="AR236" s="166"/>
      <c r="AS236" s="166"/>
      <c r="AT236" s="166"/>
      <c r="AU236" s="166"/>
      <c r="AV236" s="166"/>
      <c r="AW236" s="166"/>
      <c r="AX236" s="171"/>
      <c r="AY236" s="171"/>
      <c r="AZ236" s="171"/>
      <c r="BA236" s="171"/>
      <c r="BB236" s="171"/>
      <c r="BC236" s="172"/>
      <c r="BD236" s="171"/>
      <c r="BE236" s="166"/>
      <c r="BF236" s="166"/>
      <c r="BG236" s="166"/>
      <c r="BH236" s="166"/>
      <c r="BI236" s="166"/>
      <c r="BJ236" s="166"/>
      <c r="BK236" s="171"/>
      <c r="BL236" s="171"/>
      <c r="BM236" s="171"/>
      <c r="BN236" s="171"/>
      <c r="BO236" s="171"/>
      <c r="BP236" s="172"/>
      <c r="BQ236" s="171"/>
    </row>
    <row r="237" spans="1:69" ht="16.5" customHeight="1">
      <c r="A237" s="62"/>
      <c r="B237" s="62"/>
      <c r="C237" s="62"/>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c r="AO237" s="165"/>
      <c r="AP237" s="165"/>
      <c r="AQ237" s="165"/>
      <c r="AR237" s="166"/>
      <c r="AS237" s="166"/>
      <c r="AT237" s="166"/>
      <c r="AU237" s="166"/>
      <c r="AV237" s="166"/>
      <c r="AW237" s="166"/>
      <c r="AX237" s="171"/>
      <c r="AY237" s="171"/>
      <c r="AZ237" s="171"/>
      <c r="BA237" s="171"/>
      <c r="BB237" s="171"/>
      <c r="BC237" s="172"/>
      <c r="BD237" s="171"/>
      <c r="BE237" s="166"/>
      <c r="BF237" s="166"/>
      <c r="BG237" s="166"/>
      <c r="BH237" s="166"/>
      <c r="BI237" s="166"/>
      <c r="BJ237" s="166"/>
      <c r="BK237" s="171"/>
      <c r="BL237" s="171"/>
      <c r="BM237" s="171"/>
      <c r="BN237" s="171"/>
      <c r="BO237" s="171"/>
      <c r="BP237" s="172"/>
      <c r="BQ237" s="171"/>
    </row>
    <row r="238" spans="1:69" ht="16.5" customHeight="1">
      <c r="A238" s="62"/>
      <c r="B238" s="62"/>
      <c r="C238" s="62"/>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6"/>
      <c r="AS238" s="166"/>
      <c r="AT238" s="166"/>
      <c r="AU238" s="166"/>
      <c r="AV238" s="166"/>
      <c r="AW238" s="166"/>
      <c r="AX238" s="171"/>
      <c r="AY238" s="171"/>
      <c r="AZ238" s="171"/>
      <c r="BA238" s="171"/>
      <c r="BB238" s="171"/>
      <c r="BC238" s="172"/>
      <c r="BD238" s="171"/>
      <c r="BE238" s="166"/>
      <c r="BF238" s="166"/>
      <c r="BG238" s="166"/>
      <c r="BH238" s="166"/>
      <c r="BI238" s="166"/>
      <c r="BJ238" s="166"/>
      <c r="BK238" s="171"/>
      <c r="BL238" s="171"/>
      <c r="BM238" s="171"/>
      <c r="BN238" s="171"/>
      <c r="BO238" s="171"/>
      <c r="BP238" s="172"/>
      <c r="BQ238" s="171"/>
    </row>
    <row r="239" spans="1:69" ht="16.5" customHeight="1">
      <c r="A239" s="62"/>
      <c r="B239" s="62"/>
      <c r="C239" s="62"/>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c r="AO239" s="165"/>
      <c r="AP239" s="165"/>
      <c r="AQ239" s="165"/>
      <c r="AR239" s="166"/>
      <c r="AS239" s="166"/>
      <c r="AT239" s="166"/>
      <c r="AU239" s="166"/>
      <c r="AV239" s="166"/>
      <c r="AW239" s="166"/>
      <c r="AX239" s="171"/>
      <c r="AY239" s="171"/>
      <c r="AZ239" s="171"/>
      <c r="BA239" s="171"/>
      <c r="BB239" s="171"/>
      <c r="BC239" s="172"/>
      <c r="BD239" s="171"/>
      <c r="BE239" s="166"/>
      <c r="BF239" s="166"/>
      <c r="BG239" s="166"/>
      <c r="BH239" s="166"/>
      <c r="BI239" s="166"/>
      <c r="BJ239" s="166"/>
      <c r="BK239" s="171"/>
      <c r="BL239" s="171"/>
      <c r="BM239" s="171"/>
      <c r="BN239" s="171"/>
      <c r="BO239" s="171"/>
      <c r="BP239" s="172"/>
      <c r="BQ239" s="171"/>
    </row>
    <row r="240" spans="1:69" ht="16.5" customHeight="1">
      <c r="A240" s="62"/>
      <c r="B240" s="62"/>
      <c r="C240" s="62"/>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165"/>
      <c r="AQ240" s="165"/>
      <c r="AR240" s="166"/>
      <c r="AS240" s="166"/>
      <c r="AT240" s="166"/>
      <c r="AU240" s="166"/>
      <c r="AV240" s="166"/>
      <c r="AW240" s="166"/>
      <c r="AX240" s="171"/>
      <c r="AY240" s="171"/>
      <c r="AZ240" s="171"/>
      <c r="BA240" s="171"/>
      <c r="BB240" s="171"/>
      <c r="BC240" s="172"/>
      <c r="BD240" s="171"/>
      <c r="BE240" s="166"/>
      <c r="BF240" s="166"/>
      <c r="BG240" s="166"/>
      <c r="BH240" s="166"/>
      <c r="BI240" s="166"/>
      <c r="BJ240" s="166"/>
      <c r="BK240" s="171"/>
      <c r="BL240" s="171"/>
      <c r="BM240" s="171"/>
      <c r="BN240" s="171"/>
      <c r="BO240" s="171"/>
      <c r="BP240" s="172"/>
      <c r="BQ240" s="171"/>
    </row>
    <row r="241" spans="1:69" ht="16.5" customHeight="1">
      <c r="A241" s="62"/>
      <c r="B241" s="62"/>
      <c r="C241" s="62"/>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6"/>
      <c r="AS241" s="166"/>
      <c r="AT241" s="166"/>
      <c r="AU241" s="166"/>
      <c r="AV241" s="166"/>
      <c r="AW241" s="166"/>
      <c r="AX241" s="171"/>
      <c r="AY241" s="171"/>
      <c r="AZ241" s="171"/>
      <c r="BA241" s="171"/>
      <c r="BB241" s="171"/>
      <c r="BC241" s="172"/>
      <c r="BD241" s="171"/>
      <c r="BE241" s="166"/>
      <c r="BF241" s="166"/>
      <c r="BG241" s="166"/>
      <c r="BH241" s="166"/>
      <c r="BI241" s="166"/>
      <c r="BJ241" s="166"/>
      <c r="BK241" s="171"/>
      <c r="BL241" s="171"/>
      <c r="BM241" s="171"/>
      <c r="BN241" s="171"/>
      <c r="BO241" s="171"/>
      <c r="BP241" s="172"/>
      <c r="BQ241" s="171"/>
    </row>
    <row r="242" spans="1:69" ht="16.5" customHeight="1">
      <c r="A242" s="62"/>
      <c r="B242" s="62"/>
      <c r="C242" s="62"/>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c r="AO242" s="165"/>
      <c r="AP242" s="165"/>
      <c r="AQ242" s="165"/>
      <c r="AR242" s="166"/>
      <c r="AS242" s="166"/>
      <c r="AT242" s="166"/>
      <c r="AU242" s="166"/>
      <c r="AV242" s="166"/>
      <c r="AW242" s="166"/>
      <c r="AX242" s="171"/>
      <c r="AY242" s="171"/>
      <c r="AZ242" s="171"/>
      <c r="BA242" s="171"/>
      <c r="BB242" s="171"/>
      <c r="BC242" s="172"/>
      <c r="BD242" s="171"/>
      <c r="BE242" s="166"/>
      <c r="BF242" s="166"/>
      <c r="BG242" s="166"/>
      <c r="BH242" s="166"/>
      <c r="BI242" s="166"/>
      <c r="BJ242" s="166"/>
      <c r="BK242" s="171"/>
      <c r="BL242" s="171"/>
      <c r="BM242" s="171"/>
      <c r="BN242" s="171"/>
      <c r="BO242" s="171"/>
      <c r="BP242" s="172"/>
      <c r="BQ242" s="171"/>
    </row>
    <row r="243" spans="1:69" ht="16.5" customHeight="1">
      <c r="A243" s="62"/>
      <c r="B243" s="62"/>
      <c r="C243" s="62"/>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6"/>
      <c r="AS243" s="166"/>
      <c r="AT243" s="166"/>
      <c r="AU243" s="166"/>
      <c r="AV243" s="166"/>
      <c r="AW243" s="166"/>
      <c r="AX243" s="171"/>
      <c r="AY243" s="171"/>
      <c r="AZ243" s="171"/>
      <c r="BA243" s="171"/>
      <c r="BB243" s="171"/>
      <c r="BC243" s="172"/>
      <c r="BD243" s="171"/>
      <c r="BE243" s="166"/>
      <c r="BF243" s="166"/>
      <c r="BG243" s="166"/>
      <c r="BH243" s="166"/>
      <c r="BI243" s="166"/>
      <c r="BJ243" s="166"/>
      <c r="BK243" s="171"/>
      <c r="BL243" s="171"/>
      <c r="BM243" s="171"/>
      <c r="BN243" s="171"/>
      <c r="BO243" s="171"/>
      <c r="BP243" s="172"/>
      <c r="BQ243" s="171"/>
    </row>
    <row r="244" spans="1:69" ht="16.5" customHeight="1">
      <c r="A244" s="62"/>
      <c r="B244" s="62"/>
      <c r="C244" s="62"/>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c r="AO244" s="165"/>
      <c r="AP244" s="165"/>
      <c r="AQ244" s="165"/>
      <c r="AR244" s="166"/>
      <c r="AS244" s="166"/>
      <c r="AT244" s="166"/>
      <c r="AU244" s="166"/>
      <c r="AV244" s="166"/>
      <c r="AW244" s="166"/>
      <c r="AX244" s="171"/>
      <c r="AY244" s="171"/>
      <c r="AZ244" s="171"/>
      <c r="BA244" s="171"/>
      <c r="BB244" s="171"/>
      <c r="BC244" s="172"/>
      <c r="BD244" s="171"/>
      <c r="BE244" s="166"/>
      <c r="BF244" s="166"/>
      <c r="BG244" s="166"/>
      <c r="BH244" s="166"/>
      <c r="BI244" s="166"/>
      <c r="BJ244" s="166"/>
      <c r="BK244" s="171"/>
      <c r="BL244" s="171"/>
      <c r="BM244" s="171"/>
      <c r="BN244" s="171"/>
      <c r="BO244" s="171"/>
      <c r="BP244" s="172"/>
      <c r="BQ244" s="171"/>
    </row>
    <row r="245" spans="1:69" ht="16.5" customHeight="1">
      <c r="A245" s="62"/>
      <c r="B245" s="62"/>
      <c r="C245" s="62"/>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6"/>
      <c r="AS245" s="166"/>
      <c r="AT245" s="166"/>
      <c r="AU245" s="166"/>
      <c r="AV245" s="166"/>
      <c r="AW245" s="166"/>
      <c r="AX245" s="171"/>
      <c r="AY245" s="171"/>
      <c r="AZ245" s="171"/>
      <c r="BA245" s="171"/>
      <c r="BB245" s="171"/>
      <c r="BC245" s="172"/>
      <c r="BD245" s="171"/>
      <c r="BE245" s="166"/>
      <c r="BF245" s="166"/>
      <c r="BG245" s="166"/>
      <c r="BH245" s="166"/>
      <c r="BI245" s="166"/>
      <c r="BJ245" s="166"/>
      <c r="BK245" s="171"/>
      <c r="BL245" s="171"/>
      <c r="BM245" s="171"/>
      <c r="BN245" s="171"/>
      <c r="BO245" s="171"/>
      <c r="BP245" s="172"/>
      <c r="BQ245" s="171"/>
    </row>
    <row r="246" spans="1:69" ht="16.5" customHeight="1">
      <c r="A246" s="62"/>
      <c r="B246" s="62"/>
      <c r="C246" s="62"/>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6"/>
      <c r="AS246" s="166"/>
      <c r="AT246" s="166"/>
      <c r="AU246" s="166"/>
      <c r="AV246" s="166"/>
      <c r="AW246" s="166"/>
      <c r="AX246" s="171"/>
      <c r="AY246" s="171"/>
      <c r="AZ246" s="171"/>
      <c r="BA246" s="171"/>
      <c r="BB246" s="171"/>
      <c r="BC246" s="172"/>
      <c r="BD246" s="171"/>
      <c r="BE246" s="166"/>
      <c r="BF246" s="166"/>
      <c r="BG246" s="166"/>
      <c r="BH246" s="166"/>
      <c r="BI246" s="166"/>
      <c r="BJ246" s="166"/>
      <c r="BK246" s="171"/>
      <c r="BL246" s="171"/>
      <c r="BM246" s="171"/>
      <c r="BN246" s="171"/>
      <c r="BO246" s="171"/>
      <c r="BP246" s="172"/>
      <c r="BQ246" s="171"/>
    </row>
    <row r="247" spans="1:69" ht="16.5" customHeight="1">
      <c r="A247" s="62"/>
      <c r="B247" s="62"/>
      <c r="C247" s="62"/>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6"/>
      <c r="AS247" s="166"/>
      <c r="AT247" s="166"/>
      <c r="AU247" s="166"/>
      <c r="AV247" s="166"/>
      <c r="AW247" s="166"/>
      <c r="AX247" s="171"/>
      <c r="AY247" s="171"/>
      <c r="AZ247" s="171"/>
      <c r="BA247" s="171"/>
      <c r="BB247" s="171"/>
      <c r="BC247" s="172"/>
      <c r="BD247" s="171"/>
      <c r="BE247" s="166"/>
      <c r="BF247" s="166"/>
      <c r="BG247" s="166"/>
      <c r="BH247" s="166"/>
      <c r="BI247" s="166"/>
      <c r="BJ247" s="166"/>
      <c r="BK247" s="171"/>
      <c r="BL247" s="171"/>
      <c r="BM247" s="171"/>
      <c r="BN247" s="171"/>
      <c r="BO247" s="171"/>
      <c r="BP247" s="172"/>
      <c r="BQ247" s="171"/>
    </row>
    <row r="248" spans="1:69" ht="16.5" customHeight="1">
      <c r="A248" s="62"/>
      <c r="B248" s="62"/>
      <c r="C248" s="62"/>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6"/>
      <c r="AS248" s="166"/>
      <c r="AT248" s="166"/>
      <c r="AU248" s="166"/>
      <c r="AV248" s="166"/>
      <c r="AW248" s="166"/>
      <c r="AX248" s="171"/>
      <c r="AY248" s="171"/>
      <c r="AZ248" s="171"/>
      <c r="BA248" s="171"/>
      <c r="BB248" s="171"/>
      <c r="BC248" s="172"/>
      <c r="BD248" s="171"/>
      <c r="BE248" s="166"/>
      <c r="BF248" s="166"/>
      <c r="BG248" s="166"/>
      <c r="BH248" s="166"/>
      <c r="BI248" s="166"/>
      <c r="BJ248" s="166"/>
      <c r="BK248" s="171"/>
      <c r="BL248" s="171"/>
      <c r="BM248" s="171"/>
      <c r="BN248" s="171"/>
      <c r="BO248" s="171"/>
      <c r="BP248" s="172"/>
      <c r="BQ248" s="171"/>
    </row>
    <row r="249" spans="1:69" ht="16.5" customHeight="1">
      <c r="A249" s="62"/>
      <c r="B249" s="62"/>
      <c r="C249" s="62"/>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c r="AO249" s="165"/>
      <c r="AP249" s="165"/>
      <c r="AQ249" s="165"/>
      <c r="AR249" s="166"/>
      <c r="AS249" s="166"/>
      <c r="AT249" s="166"/>
      <c r="AU249" s="166"/>
      <c r="AV249" s="166"/>
      <c r="AW249" s="166"/>
      <c r="AX249" s="171"/>
      <c r="AY249" s="171"/>
      <c r="AZ249" s="171"/>
      <c r="BA249" s="171"/>
      <c r="BB249" s="171"/>
      <c r="BC249" s="172"/>
      <c r="BD249" s="171"/>
      <c r="BE249" s="166"/>
      <c r="BF249" s="166"/>
      <c r="BG249" s="166"/>
      <c r="BH249" s="166"/>
      <c r="BI249" s="166"/>
      <c r="BJ249" s="166"/>
      <c r="BK249" s="171"/>
      <c r="BL249" s="171"/>
      <c r="BM249" s="171"/>
      <c r="BN249" s="171"/>
      <c r="BO249" s="171"/>
      <c r="BP249" s="172"/>
      <c r="BQ249" s="171"/>
    </row>
    <row r="250" spans="1:69" ht="16.5" customHeight="1">
      <c r="A250" s="62"/>
      <c r="B250" s="62"/>
      <c r="C250" s="62"/>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6"/>
      <c r="AS250" s="166"/>
      <c r="AT250" s="166"/>
      <c r="AU250" s="166"/>
      <c r="AV250" s="166"/>
      <c r="AW250" s="166"/>
      <c r="AX250" s="171"/>
      <c r="AY250" s="171"/>
      <c r="AZ250" s="171"/>
      <c r="BA250" s="171"/>
      <c r="BB250" s="171"/>
      <c r="BC250" s="172"/>
      <c r="BD250" s="171"/>
      <c r="BE250" s="166"/>
      <c r="BF250" s="166"/>
      <c r="BG250" s="166"/>
      <c r="BH250" s="166"/>
      <c r="BI250" s="166"/>
      <c r="BJ250" s="166"/>
      <c r="BK250" s="171"/>
      <c r="BL250" s="171"/>
      <c r="BM250" s="171"/>
      <c r="BN250" s="171"/>
      <c r="BO250" s="171"/>
      <c r="BP250" s="172"/>
      <c r="BQ250" s="171"/>
    </row>
    <row r="251" spans="1:69" ht="16.5" customHeight="1">
      <c r="A251" s="62"/>
      <c r="B251" s="62"/>
      <c r="C251" s="62"/>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c r="AN251" s="165"/>
      <c r="AO251" s="165"/>
      <c r="AP251" s="165"/>
      <c r="AQ251" s="165"/>
      <c r="AR251" s="166"/>
      <c r="AS251" s="166"/>
      <c r="AT251" s="166"/>
      <c r="AU251" s="166"/>
      <c r="AV251" s="166"/>
      <c r="AW251" s="166"/>
      <c r="AX251" s="171"/>
      <c r="AY251" s="171"/>
      <c r="AZ251" s="171"/>
      <c r="BA251" s="171"/>
      <c r="BB251" s="171"/>
      <c r="BC251" s="172"/>
      <c r="BD251" s="171"/>
      <c r="BE251" s="166"/>
      <c r="BF251" s="166"/>
      <c r="BG251" s="166"/>
      <c r="BH251" s="166"/>
      <c r="BI251" s="166"/>
      <c r="BJ251" s="166"/>
      <c r="BK251" s="171"/>
      <c r="BL251" s="171"/>
      <c r="BM251" s="171"/>
      <c r="BN251" s="171"/>
      <c r="BO251" s="171"/>
      <c r="BP251" s="172"/>
      <c r="BQ251" s="171"/>
    </row>
    <row r="252" spans="1:69" ht="16.5" customHeight="1">
      <c r="A252" s="62"/>
      <c r="B252" s="62"/>
      <c r="C252" s="62"/>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c r="AN252" s="165"/>
      <c r="AO252" s="165"/>
      <c r="AP252" s="165"/>
      <c r="AQ252" s="165"/>
      <c r="AR252" s="166"/>
      <c r="AS252" s="166"/>
      <c r="AT252" s="166"/>
      <c r="AU252" s="166"/>
      <c r="AV252" s="166"/>
      <c r="AW252" s="166"/>
      <c r="AX252" s="171"/>
      <c r="AY252" s="171"/>
      <c r="AZ252" s="171"/>
      <c r="BA252" s="171"/>
      <c r="BB252" s="171"/>
      <c r="BC252" s="172"/>
      <c r="BD252" s="171"/>
      <c r="BE252" s="166"/>
      <c r="BF252" s="166"/>
      <c r="BG252" s="166"/>
      <c r="BH252" s="166"/>
      <c r="BI252" s="166"/>
      <c r="BJ252" s="166"/>
      <c r="BK252" s="171"/>
      <c r="BL252" s="171"/>
      <c r="BM252" s="171"/>
      <c r="BN252" s="171"/>
      <c r="BO252" s="171"/>
      <c r="BP252" s="172"/>
      <c r="BQ252" s="171"/>
    </row>
    <row r="253" spans="1:69" ht="16.5" customHeight="1">
      <c r="A253" s="62"/>
      <c r="B253" s="62"/>
      <c r="C253" s="62"/>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c r="AO253" s="165"/>
      <c r="AP253" s="165"/>
      <c r="AQ253" s="165"/>
      <c r="AR253" s="166"/>
      <c r="AS253" s="166"/>
      <c r="AT253" s="166"/>
      <c r="AU253" s="166"/>
      <c r="AV253" s="166"/>
      <c r="AW253" s="166"/>
      <c r="AX253" s="166"/>
      <c r="AY253" s="166"/>
      <c r="AZ253" s="166"/>
      <c r="BA253" s="166"/>
      <c r="BB253" s="166"/>
      <c r="BC253" s="204"/>
      <c r="BD253" s="166"/>
      <c r="BE253" s="166"/>
      <c r="BF253" s="166"/>
      <c r="BG253" s="166"/>
      <c r="BH253" s="166"/>
      <c r="BI253" s="166"/>
      <c r="BJ253" s="166"/>
      <c r="BK253" s="166"/>
      <c r="BL253" s="166"/>
      <c r="BM253" s="166"/>
      <c r="BN253" s="166"/>
      <c r="BO253" s="166"/>
      <c r="BP253" s="204"/>
      <c r="BQ253" s="166"/>
    </row>
    <row r="254" spans="1:69" ht="16.5" customHeight="1">
      <c r="A254" s="62"/>
      <c r="B254" s="62"/>
      <c r="C254" s="62"/>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t="s">
        <v>801</v>
      </c>
      <c r="AS254" s="165" t="s">
        <v>801</v>
      </c>
      <c r="AT254" s="165"/>
      <c r="AU254" s="165"/>
      <c r="AV254" s="165"/>
      <c r="AW254" s="165"/>
      <c r="AX254" s="165"/>
      <c r="AY254" s="165" t="s">
        <v>801</v>
      </c>
      <c r="AZ254" s="165"/>
      <c r="BA254" s="165"/>
      <c r="BB254" s="165"/>
      <c r="BC254" s="165"/>
      <c r="BD254" s="165"/>
      <c r="BE254" s="165" t="s">
        <v>801</v>
      </c>
      <c r="BF254" s="165" t="s">
        <v>801</v>
      </c>
      <c r="BG254" s="165"/>
      <c r="BH254" s="165"/>
      <c r="BI254" s="165"/>
      <c r="BJ254" s="165"/>
      <c r="BK254" s="165"/>
      <c r="BL254" s="165" t="s">
        <v>801</v>
      </c>
      <c r="BM254" s="165"/>
      <c r="BN254" s="165"/>
      <c r="BO254" s="165"/>
      <c r="BP254" s="165"/>
      <c r="BQ254" s="165"/>
    </row>
    <row r="255" spans="1:69" ht="16.5" customHeight="1">
      <c r="A255" s="62"/>
      <c r="B255" s="62"/>
      <c r="C255" s="62"/>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c r="BJ255" s="165"/>
      <c r="BK255" s="165"/>
      <c r="BL255" s="165"/>
      <c r="BM255" s="165"/>
      <c r="BN255" s="165"/>
      <c r="BO255" s="165"/>
      <c r="BP255" s="165"/>
      <c r="BQ255" s="165"/>
    </row>
    <row r="256" spans="1:69" ht="16.5" customHeight="1">
      <c r="A256" s="62"/>
      <c r="B256" s="62"/>
      <c r="C256" s="62"/>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5"/>
      <c r="AW256" s="165"/>
      <c r="AX256" s="165"/>
      <c r="AY256" s="165"/>
      <c r="AZ256" s="165"/>
      <c r="BA256" s="165"/>
      <c r="BB256" s="165"/>
      <c r="BC256" s="165"/>
      <c r="BD256" s="165"/>
      <c r="BE256" s="165"/>
      <c r="BF256" s="165"/>
      <c r="BG256" s="165"/>
      <c r="BH256" s="165"/>
      <c r="BI256" s="165"/>
      <c r="BJ256" s="165"/>
      <c r="BK256" s="165"/>
      <c r="BL256" s="165"/>
      <c r="BM256" s="165"/>
      <c r="BN256" s="165"/>
      <c r="BO256" s="165"/>
      <c r="BP256" s="165"/>
      <c r="BQ256" s="165"/>
    </row>
    <row r="257" spans="1:69" ht="16.5" customHeight="1">
      <c r="A257" s="62"/>
      <c r="B257" s="62"/>
      <c r="C257" s="62"/>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row>
    <row r="258" spans="1:69" ht="16.5" customHeight="1">
      <c r="A258" s="62"/>
      <c r="B258" s="62"/>
      <c r="C258" s="62"/>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5"/>
      <c r="AW258" s="165"/>
      <c r="AX258" s="165"/>
      <c r="AY258" s="165"/>
      <c r="AZ258" s="165"/>
      <c r="BA258" s="165"/>
      <c r="BB258" s="165"/>
      <c r="BC258" s="165"/>
      <c r="BD258" s="165"/>
      <c r="BE258" s="165"/>
      <c r="BF258" s="165"/>
      <c r="BG258" s="165"/>
      <c r="BH258" s="165"/>
      <c r="BI258" s="165"/>
      <c r="BJ258" s="165"/>
      <c r="BK258" s="165"/>
      <c r="BL258" s="165"/>
      <c r="BM258" s="165"/>
      <c r="BN258" s="165"/>
      <c r="BO258" s="165"/>
      <c r="BP258" s="165"/>
      <c r="BQ258" s="165"/>
    </row>
    <row r="259" spans="1:69" ht="16.5" customHeight="1">
      <c r="A259" s="62"/>
      <c r="B259" s="62"/>
      <c r="C259" s="62"/>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row>
    <row r="260" spans="1:69" ht="16.5" customHeight="1">
      <c r="A260" s="62"/>
      <c r="B260" s="62"/>
      <c r="C260" s="62"/>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c r="BJ260" s="165"/>
      <c r="BK260" s="165"/>
      <c r="BL260" s="165"/>
      <c r="BM260" s="165"/>
      <c r="BN260" s="165"/>
      <c r="BO260" s="165"/>
      <c r="BP260" s="165"/>
      <c r="BQ260" s="165"/>
    </row>
    <row r="261" spans="1:69" ht="16.5" customHeight="1">
      <c r="A261" s="62"/>
      <c r="B261" s="62"/>
      <c r="C261" s="62"/>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c r="BJ261" s="165"/>
      <c r="BK261" s="165"/>
      <c r="BL261" s="165"/>
      <c r="BM261" s="165"/>
      <c r="BN261" s="165"/>
      <c r="BO261" s="165"/>
      <c r="BP261" s="165"/>
      <c r="BQ261" s="165"/>
    </row>
    <row r="262" spans="1:69" ht="16.5" customHeight="1">
      <c r="A262" s="62"/>
      <c r="B262" s="62"/>
      <c r="C262" s="62"/>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5"/>
      <c r="AW262" s="165"/>
      <c r="AX262" s="165"/>
      <c r="AY262" s="165"/>
      <c r="AZ262" s="165"/>
      <c r="BA262" s="165"/>
      <c r="BB262" s="165"/>
      <c r="BC262" s="165"/>
      <c r="BD262" s="165"/>
      <c r="BE262" s="165"/>
      <c r="BF262" s="165"/>
      <c r="BG262" s="165"/>
      <c r="BH262" s="165"/>
      <c r="BI262" s="165"/>
      <c r="BJ262" s="165"/>
      <c r="BK262" s="165"/>
      <c r="BL262" s="165"/>
      <c r="BM262" s="165"/>
      <c r="BN262" s="165"/>
      <c r="BO262" s="165"/>
      <c r="BP262" s="165"/>
      <c r="BQ262" s="165"/>
    </row>
    <row r="263" spans="1:69" ht="16.5" customHeight="1">
      <c r="A263" s="62"/>
      <c r="B263" s="62"/>
      <c r="C263" s="62"/>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5"/>
      <c r="AW263" s="165"/>
      <c r="AX263" s="165"/>
      <c r="AY263" s="165"/>
      <c r="AZ263" s="165"/>
      <c r="BA263" s="165"/>
      <c r="BB263" s="165"/>
      <c r="BC263" s="165"/>
      <c r="BD263" s="165"/>
      <c r="BE263" s="165"/>
      <c r="BF263" s="165"/>
      <c r="BG263" s="165"/>
      <c r="BH263" s="165"/>
      <c r="BI263" s="165"/>
      <c r="BJ263" s="165"/>
      <c r="BK263" s="165"/>
      <c r="BL263" s="165"/>
      <c r="BM263" s="165"/>
      <c r="BN263" s="165"/>
      <c r="BO263" s="165"/>
      <c r="BP263" s="165"/>
      <c r="BQ263" s="165"/>
    </row>
    <row r="264" spans="1:69" ht="16.5" customHeight="1">
      <c r="A264" s="62"/>
      <c r="B264" s="62"/>
      <c r="C264" s="62"/>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5"/>
      <c r="AW264" s="165"/>
      <c r="AX264" s="165"/>
      <c r="AY264" s="165"/>
      <c r="AZ264" s="165"/>
      <c r="BA264" s="165"/>
      <c r="BB264" s="165"/>
      <c r="BC264" s="165"/>
      <c r="BD264" s="165"/>
      <c r="BE264" s="165"/>
      <c r="BF264" s="165"/>
      <c r="BG264" s="165"/>
      <c r="BH264" s="165"/>
      <c r="BI264" s="165"/>
      <c r="BJ264" s="165"/>
      <c r="BK264" s="165"/>
      <c r="BL264" s="165"/>
      <c r="BM264" s="165"/>
      <c r="BN264" s="165"/>
      <c r="BO264" s="165"/>
      <c r="BP264" s="165"/>
      <c r="BQ264" s="165"/>
    </row>
    <row r="265" spans="1:69" ht="16.5" customHeight="1">
      <c r="A265" s="62"/>
      <c r="B265" s="62"/>
      <c r="C265" s="62"/>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5"/>
      <c r="AW265" s="165"/>
      <c r="AX265" s="165"/>
      <c r="AY265" s="165"/>
      <c r="AZ265" s="165"/>
      <c r="BA265" s="165"/>
      <c r="BB265" s="165"/>
      <c r="BC265" s="165"/>
      <c r="BD265" s="165"/>
      <c r="BE265" s="165"/>
      <c r="BF265" s="165"/>
      <c r="BG265" s="165"/>
      <c r="BH265" s="165"/>
      <c r="BI265" s="165"/>
      <c r="BJ265" s="165"/>
      <c r="BK265" s="165"/>
      <c r="BL265" s="165"/>
      <c r="BM265" s="165"/>
      <c r="BN265" s="165"/>
      <c r="BO265" s="165"/>
      <c r="BP265" s="165"/>
      <c r="BQ265" s="165"/>
    </row>
    <row r="266" spans="1:69" ht="16.5" customHeight="1">
      <c r="A266" s="62"/>
      <c r="B266" s="62"/>
      <c r="C266" s="62"/>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c r="BJ266" s="165"/>
      <c r="BK266" s="165"/>
      <c r="BL266" s="165"/>
      <c r="BM266" s="165"/>
      <c r="BN266" s="165"/>
      <c r="BO266" s="165"/>
      <c r="BP266" s="165"/>
      <c r="BQ266" s="165"/>
    </row>
    <row r="267" spans="1:69" ht="16.5" customHeight="1">
      <c r="A267" s="62"/>
      <c r="B267" s="62"/>
      <c r="C267" s="62"/>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5"/>
      <c r="AW267" s="165"/>
      <c r="AX267" s="165"/>
      <c r="AY267" s="165"/>
      <c r="AZ267" s="165"/>
      <c r="BA267" s="165"/>
      <c r="BB267" s="165"/>
      <c r="BC267" s="165"/>
      <c r="BD267" s="165"/>
      <c r="BE267" s="165"/>
      <c r="BF267" s="165"/>
      <c r="BG267" s="165"/>
      <c r="BH267" s="165"/>
      <c r="BI267" s="165"/>
      <c r="BJ267" s="165"/>
      <c r="BK267" s="165"/>
      <c r="BL267" s="165"/>
      <c r="BM267" s="165"/>
      <c r="BN267" s="165"/>
      <c r="BO267" s="165"/>
      <c r="BP267" s="165"/>
      <c r="BQ267" s="165"/>
    </row>
    <row r="268" spans="1:69" ht="16.5" customHeight="1">
      <c r="A268" s="62"/>
      <c r="B268" s="62"/>
      <c r="C268" s="62"/>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c r="BJ268" s="165"/>
      <c r="BK268" s="165"/>
      <c r="BL268" s="165"/>
      <c r="BM268" s="165"/>
      <c r="BN268" s="165"/>
      <c r="BO268" s="165"/>
      <c r="BP268" s="165"/>
      <c r="BQ268" s="165"/>
    </row>
    <row r="269" spans="1:69" ht="16.5" customHeight="1">
      <c r="A269" s="62"/>
      <c r="B269" s="62"/>
      <c r="C269" s="62"/>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c r="BJ269" s="165"/>
      <c r="BK269" s="165"/>
      <c r="BL269" s="165"/>
      <c r="BM269" s="165"/>
      <c r="BN269" s="165"/>
      <c r="BO269" s="165"/>
      <c r="BP269" s="165"/>
      <c r="BQ269" s="165"/>
    </row>
    <row r="270" spans="1:69" ht="16.5" customHeight="1">
      <c r="A270" s="62"/>
      <c r="B270" s="62"/>
      <c r="C270" s="62"/>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row>
    <row r="271" spans="1:69" ht="16.5" customHeight="1">
      <c r="A271" s="62"/>
      <c r="B271" s="62"/>
      <c r="C271" s="62"/>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c r="BJ271" s="165"/>
      <c r="BK271" s="165"/>
      <c r="BL271" s="165"/>
      <c r="BM271" s="165"/>
      <c r="BN271" s="165"/>
      <c r="BO271" s="165"/>
      <c r="BP271" s="165"/>
      <c r="BQ271" s="165"/>
    </row>
    <row r="272" spans="1:69" ht="16.5" customHeight="1">
      <c r="A272" s="62"/>
      <c r="B272" s="62"/>
      <c r="C272" s="62"/>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c r="BJ272" s="165"/>
      <c r="BK272" s="165"/>
      <c r="BL272" s="165"/>
      <c r="BM272" s="165"/>
      <c r="BN272" s="165"/>
      <c r="BO272" s="165"/>
      <c r="BP272" s="165"/>
      <c r="BQ272" s="165"/>
    </row>
    <row r="273" spans="1:69" ht="16.5" customHeight="1">
      <c r="A273" s="62"/>
      <c r="B273" s="62"/>
      <c r="C273" s="62"/>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c r="BJ273" s="165"/>
      <c r="BK273" s="165"/>
      <c r="BL273" s="165"/>
      <c r="BM273" s="165"/>
      <c r="BN273" s="165"/>
      <c r="BO273" s="165"/>
      <c r="BP273" s="165"/>
      <c r="BQ273" s="165"/>
    </row>
    <row r="274" spans="1:69" ht="16.5" customHeight="1">
      <c r="A274" s="62"/>
      <c r="B274" s="62"/>
      <c r="C274" s="62"/>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c r="BJ274" s="165"/>
      <c r="BK274" s="165"/>
      <c r="BL274" s="165"/>
      <c r="BM274" s="165"/>
      <c r="BN274" s="165"/>
      <c r="BO274" s="165"/>
      <c r="BP274" s="165"/>
      <c r="BQ274" s="165"/>
    </row>
    <row r="275" spans="1:69" ht="16.5" customHeight="1">
      <c r="A275" s="62"/>
      <c r="B275" s="62"/>
      <c r="C275" s="62"/>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row>
    <row r="276" spans="1:69" ht="16.5" customHeight="1">
      <c r="A276" s="62"/>
      <c r="B276" s="62"/>
      <c r="C276" s="62"/>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c r="BJ276" s="165"/>
      <c r="BK276" s="165"/>
      <c r="BL276" s="165"/>
      <c r="BM276" s="165"/>
      <c r="BN276" s="165"/>
      <c r="BO276" s="165"/>
      <c r="BP276" s="165"/>
      <c r="BQ276" s="165"/>
    </row>
    <row r="277" spans="1:69" ht="16.5" customHeight="1">
      <c r="A277" s="62"/>
      <c r="B277" s="62"/>
      <c r="C277" s="62"/>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c r="BJ277" s="165"/>
      <c r="BK277" s="165"/>
      <c r="BL277" s="165"/>
      <c r="BM277" s="165"/>
      <c r="BN277" s="165"/>
      <c r="BO277" s="165"/>
      <c r="BP277" s="165"/>
      <c r="BQ277" s="165"/>
    </row>
    <row r="278" spans="1:69" ht="16.5" customHeight="1">
      <c r="A278" s="62"/>
      <c r="B278" s="62"/>
      <c r="C278" s="62"/>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c r="BJ278" s="165"/>
      <c r="BK278" s="165"/>
      <c r="BL278" s="165"/>
      <c r="BM278" s="165"/>
      <c r="BN278" s="165"/>
      <c r="BO278" s="165"/>
      <c r="BP278" s="165"/>
      <c r="BQ278" s="165"/>
    </row>
    <row r="279" spans="1:69" ht="16.5" customHeight="1">
      <c r="A279" s="62"/>
      <c r="B279" s="62"/>
      <c r="C279" s="62"/>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c r="BJ279" s="165"/>
      <c r="BK279" s="165"/>
      <c r="BL279" s="165"/>
      <c r="BM279" s="165"/>
      <c r="BN279" s="165"/>
      <c r="BO279" s="165"/>
      <c r="BP279" s="165"/>
      <c r="BQ279" s="165"/>
    </row>
    <row r="280" spans="1:69" ht="16.5" customHeight="1">
      <c r="A280" s="62"/>
      <c r="B280" s="62"/>
      <c r="C280" s="62"/>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c r="BJ280" s="165"/>
      <c r="BK280" s="165"/>
      <c r="BL280" s="165"/>
      <c r="BM280" s="165"/>
      <c r="BN280" s="165"/>
      <c r="BO280" s="165"/>
      <c r="BP280" s="165"/>
      <c r="BQ280" s="165"/>
    </row>
    <row r="281" spans="1:69" ht="16.5" customHeight="1">
      <c r="A281" s="62"/>
      <c r="B281" s="62"/>
      <c r="C281" s="62"/>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c r="BJ281" s="165"/>
      <c r="BK281" s="165"/>
      <c r="BL281" s="165"/>
      <c r="BM281" s="165"/>
      <c r="BN281" s="165"/>
      <c r="BO281" s="165"/>
      <c r="BP281" s="165"/>
      <c r="BQ281" s="165"/>
    </row>
    <row r="282" spans="1:69" ht="16.5" customHeight="1">
      <c r="A282" s="62"/>
      <c r="B282" s="62"/>
      <c r="C282" s="62"/>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c r="BJ282" s="165"/>
      <c r="BK282" s="165"/>
      <c r="BL282" s="165"/>
      <c r="BM282" s="165"/>
      <c r="BN282" s="165"/>
      <c r="BO282" s="165"/>
      <c r="BP282" s="165"/>
      <c r="BQ282" s="165"/>
    </row>
    <row r="283" spans="1:69" ht="16.5" customHeight="1">
      <c r="A283" s="62"/>
      <c r="B283" s="62"/>
      <c r="C283" s="62"/>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c r="BJ283" s="165"/>
      <c r="BK283" s="165"/>
      <c r="BL283" s="165"/>
      <c r="BM283" s="165"/>
      <c r="BN283" s="165"/>
      <c r="BO283" s="165"/>
      <c r="BP283" s="165"/>
      <c r="BQ283" s="165"/>
    </row>
    <row r="284" spans="1:69" ht="16.5" customHeight="1">
      <c r="A284" s="62"/>
      <c r="B284" s="62"/>
      <c r="C284" s="62"/>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165"/>
      <c r="BQ284" s="165"/>
    </row>
    <row r="285" spans="1:69" ht="16.5" customHeight="1">
      <c r="A285" s="62"/>
      <c r="B285" s="62"/>
      <c r="C285" s="62"/>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5"/>
      <c r="AW285" s="165"/>
      <c r="AX285" s="165"/>
      <c r="AY285" s="165"/>
      <c r="AZ285" s="165"/>
      <c r="BA285" s="165"/>
      <c r="BB285" s="165"/>
      <c r="BC285" s="165"/>
      <c r="BD285" s="165"/>
      <c r="BE285" s="165"/>
      <c r="BF285" s="165"/>
      <c r="BG285" s="165"/>
      <c r="BH285" s="165"/>
      <c r="BI285" s="165"/>
      <c r="BJ285" s="165"/>
      <c r="BK285" s="165"/>
      <c r="BL285" s="165"/>
      <c r="BM285" s="165"/>
      <c r="BN285" s="165"/>
      <c r="BO285" s="165"/>
      <c r="BP285" s="165"/>
      <c r="BQ285" s="165"/>
    </row>
    <row r="286" spans="1:69" ht="16.5" customHeight="1">
      <c r="A286" s="62"/>
      <c r="B286" s="62"/>
      <c r="C286" s="62"/>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c r="BJ286" s="165"/>
      <c r="BK286" s="165"/>
      <c r="BL286" s="165"/>
      <c r="BM286" s="165"/>
      <c r="BN286" s="165"/>
      <c r="BO286" s="165"/>
      <c r="BP286" s="165"/>
      <c r="BQ286" s="165"/>
    </row>
    <row r="287" spans="1:69" ht="16.5" customHeight="1">
      <c r="A287" s="62"/>
      <c r="B287" s="62"/>
      <c r="C287" s="62"/>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5"/>
      <c r="AW287" s="165"/>
      <c r="AX287" s="165"/>
      <c r="AY287" s="165"/>
      <c r="AZ287" s="165"/>
      <c r="BA287" s="165"/>
      <c r="BB287" s="165"/>
      <c r="BC287" s="165"/>
      <c r="BD287" s="165"/>
      <c r="BE287" s="165"/>
      <c r="BF287" s="165"/>
      <c r="BG287" s="165"/>
      <c r="BH287" s="165"/>
      <c r="BI287" s="165"/>
      <c r="BJ287" s="165"/>
      <c r="BK287" s="165"/>
      <c r="BL287" s="165"/>
      <c r="BM287" s="165"/>
      <c r="BN287" s="165"/>
      <c r="BO287" s="165"/>
      <c r="BP287" s="165"/>
      <c r="BQ287" s="165"/>
    </row>
    <row r="288" spans="1:69" ht="16.5" customHeight="1">
      <c r="A288" s="62"/>
      <c r="B288" s="62"/>
      <c r="C288" s="62"/>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5"/>
      <c r="AW288" s="165"/>
      <c r="AX288" s="165"/>
      <c r="AY288" s="165"/>
      <c r="AZ288" s="165"/>
      <c r="BA288" s="165"/>
      <c r="BB288" s="165"/>
      <c r="BC288" s="165"/>
      <c r="BD288" s="165"/>
      <c r="BE288" s="165"/>
      <c r="BF288" s="165"/>
      <c r="BG288" s="165"/>
      <c r="BH288" s="165"/>
      <c r="BI288" s="165"/>
      <c r="BJ288" s="165"/>
      <c r="BK288" s="165"/>
      <c r="BL288" s="165"/>
      <c r="BM288" s="165"/>
      <c r="BN288" s="165"/>
      <c r="BO288" s="165"/>
      <c r="BP288" s="165"/>
      <c r="BQ288" s="165"/>
    </row>
    <row r="289" spans="1:69" ht="16.5" customHeight="1">
      <c r="A289" s="62"/>
      <c r="B289" s="62"/>
      <c r="C289" s="62"/>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5"/>
      <c r="AW289" s="165"/>
      <c r="AX289" s="165"/>
      <c r="AY289" s="165"/>
      <c r="AZ289" s="165"/>
      <c r="BA289" s="165"/>
      <c r="BB289" s="165"/>
      <c r="BC289" s="165"/>
      <c r="BD289" s="165"/>
      <c r="BE289" s="165"/>
      <c r="BF289" s="165"/>
      <c r="BG289" s="165"/>
      <c r="BH289" s="165"/>
      <c r="BI289" s="165"/>
      <c r="BJ289" s="165"/>
      <c r="BK289" s="165"/>
      <c r="BL289" s="165"/>
      <c r="BM289" s="165"/>
      <c r="BN289" s="165"/>
      <c r="BO289" s="165"/>
      <c r="BP289" s="165"/>
      <c r="BQ289" s="165"/>
    </row>
    <row r="290" spans="1:69" ht="16.5" customHeight="1">
      <c r="A290" s="62"/>
      <c r="B290" s="62"/>
      <c r="C290" s="62"/>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165"/>
      <c r="BQ290" s="165"/>
    </row>
    <row r="291" spans="1:69" ht="16.5" customHeight="1">
      <c r="A291" s="62"/>
      <c r="B291" s="62"/>
      <c r="C291" s="62"/>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row>
    <row r="292" spans="1:69" ht="16.5" customHeight="1">
      <c r="A292" s="62"/>
      <c r="B292" s="62"/>
      <c r="C292" s="62"/>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c r="BJ292" s="165"/>
      <c r="BK292" s="165"/>
      <c r="BL292" s="165"/>
      <c r="BM292" s="165"/>
      <c r="BN292" s="165"/>
      <c r="BO292" s="165"/>
      <c r="BP292" s="165"/>
      <c r="BQ292" s="165"/>
    </row>
    <row r="293" spans="1:69" ht="16.5" customHeight="1">
      <c r="A293" s="62"/>
      <c r="B293" s="62"/>
      <c r="C293" s="62"/>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c r="BJ293" s="165"/>
      <c r="BK293" s="165"/>
      <c r="BL293" s="165"/>
      <c r="BM293" s="165"/>
      <c r="BN293" s="165"/>
      <c r="BO293" s="165"/>
      <c r="BP293" s="165"/>
      <c r="BQ293" s="165"/>
    </row>
    <row r="294" spans="1:69" ht="16.5" customHeight="1">
      <c r="A294" s="62"/>
      <c r="B294" s="62"/>
      <c r="C294" s="62"/>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c r="BJ294" s="165"/>
      <c r="BK294" s="165"/>
      <c r="BL294" s="165"/>
      <c r="BM294" s="165"/>
      <c r="BN294" s="165"/>
      <c r="BO294" s="165"/>
      <c r="BP294" s="165"/>
      <c r="BQ294" s="165"/>
    </row>
    <row r="295" spans="1:69" ht="16.5" customHeight="1">
      <c r="A295" s="62"/>
      <c r="B295" s="62"/>
      <c r="C295" s="62"/>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c r="BJ295" s="165"/>
      <c r="BK295" s="165"/>
      <c r="BL295" s="165"/>
      <c r="BM295" s="165"/>
      <c r="BN295" s="165"/>
      <c r="BO295" s="165"/>
      <c r="BP295" s="165"/>
      <c r="BQ295" s="165"/>
    </row>
    <row r="296" spans="1:69" ht="16.5" customHeight="1">
      <c r="A296" s="62"/>
      <c r="B296" s="62"/>
      <c r="C296" s="62"/>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165"/>
      <c r="BQ296" s="165"/>
    </row>
    <row r="297" spans="1:69" ht="16.5" customHeight="1">
      <c r="A297" s="62"/>
      <c r="B297" s="62"/>
      <c r="C297" s="62"/>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row>
    <row r="298" spans="1:69" ht="16.5" customHeight="1">
      <c r="A298" s="62"/>
      <c r="B298" s="62"/>
      <c r="C298" s="62"/>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row>
    <row r="299" spans="1:69" ht="16.5" customHeight="1">
      <c r="A299" s="62"/>
      <c r="B299" s="62"/>
      <c r="C299" s="62"/>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5"/>
      <c r="AW299" s="165"/>
      <c r="AX299" s="165"/>
      <c r="AY299" s="165"/>
      <c r="AZ299" s="165"/>
      <c r="BA299" s="165"/>
      <c r="BB299" s="165"/>
      <c r="BC299" s="165"/>
      <c r="BD299" s="165"/>
      <c r="BE299" s="165"/>
      <c r="BF299" s="165"/>
      <c r="BG299" s="165"/>
      <c r="BH299" s="165"/>
      <c r="BI299" s="165"/>
      <c r="BJ299" s="165"/>
      <c r="BK299" s="165"/>
      <c r="BL299" s="165"/>
      <c r="BM299" s="165"/>
      <c r="BN299" s="165"/>
      <c r="BO299" s="165"/>
      <c r="BP299" s="165"/>
      <c r="BQ299" s="165"/>
    </row>
    <row r="300" spans="1:69" ht="16.5" customHeight="1">
      <c r="A300" s="62"/>
      <c r="B300" s="62"/>
      <c r="C300" s="62"/>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c r="BJ300" s="165"/>
      <c r="BK300" s="165"/>
      <c r="BL300" s="165"/>
      <c r="BM300" s="165"/>
      <c r="BN300" s="165"/>
      <c r="BO300" s="165"/>
      <c r="BP300" s="165"/>
      <c r="BQ300" s="165"/>
    </row>
    <row r="301" spans="1:69" ht="16.5" customHeight="1">
      <c r="A301" s="62"/>
      <c r="B301" s="62"/>
      <c r="C301" s="62"/>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c r="BJ301" s="165"/>
      <c r="BK301" s="165"/>
      <c r="BL301" s="165"/>
      <c r="BM301" s="165"/>
      <c r="BN301" s="165"/>
      <c r="BO301" s="165"/>
      <c r="BP301" s="165"/>
      <c r="BQ301" s="165"/>
    </row>
    <row r="302" spans="1:69" ht="16.5" customHeight="1">
      <c r="A302" s="62"/>
      <c r="B302" s="62"/>
      <c r="C302" s="62"/>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165"/>
      <c r="BQ302" s="165"/>
    </row>
    <row r="303" spans="1:69" ht="16.5" customHeight="1">
      <c r="A303" s="62"/>
      <c r="B303" s="62"/>
      <c r="C303" s="62"/>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c r="BJ303" s="165"/>
      <c r="BK303" s="165"/>
      <c r="BL303" s="165"/>
      <c r="BM303" s="165"/>
      <c r="BN303" s="165"/>
      <c r="BO303" s="165"/>
      <c r="BP303" s="165"/>
      <c r="BQ303" s="165"/>
    </row>
    <row r="304" spans="1:69" ht="16.5" customHeight="1">
      <c r="A304" s="62"/>
      <c r="B304" s="62"/>
      <c r="C304" s="62"/>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c r="BJ304" s="165"/>
      <c r="BK304" s="165"/>
      <c r="BL304" s="165"/>
      <c r="BM304" s="165"/>
      <c r="BN304" s="165"/>
      <c r="BO304" s="165"/>
      <c r="BP304" s="165"/>
      <c r="BQ304" s="165"/>
    </row>
    <row r="305" spans="1:69" ht="16.5" customHeight="1">
      <c r="A305" s="62"/>
      <c r="B305" s="62"/>
      <c r="C305" s="62"/>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c r="BJ305" s="165"/>
      <c r="BK305" s="165"/>
      <c r="BL305" s="165"/>
      <c r="BM305" s="165"/>
      <c r="BN305" s="165"/>
      <c r="BO305" s="165"/>
      <c r="BP305" s="165"/>
      <c r="BQ305" s="165"/>
    </row>
    <row r="306" spans="1:69" ht="16.5" customHeight="1">
      <c r="A306" s="62"/>
      <c r="B306" s="62"/>
      <c r="C306" s="62"/>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5"/>
      <c r="AW306" s="165"/>
      <c r="AX306" s="165"/>
      <c r="AY306" s="165"/>
      <c r="AZ306" s="165"/>
      <c r="BA306" s="165"/>
      <c r="BB306" s="165"/>
      <c r="BC306" s="165"/>
      <c r="BD306" s="165"/>
      <c r="BE306" s="165"/>
      <c r="BF306" s="165"/>
      <c r="BG306" s="165"/>
      <c r="BH306" s="165"/>
      <c r="BI306" s="165"/>
      <c r="BJ306" s="165"/>
      <c r="BK306" s="165"/>
      <c r="BL306" s="165"/>
      <c r="BM306" s="165"/>
      <c r="BN306" s="165"/>
      <c r="BO306" s="165"/>
      <c r="BP306" s="165"/>
      <c r="BQ306" s="165"/>
    </row>
    <row r="307" spans="1:69" ht="16.5" customHeight="1">
      <c r="A307" s="62"/>
      <c r="B307" s="62"/>
      <c r="C307" s="62"/>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5"/>
      <c r="AY307" s="165"/>
      <c r="AZ307" s="165"/>
      <c r="BA307" s="165"/>
      <c r="BB307" s="165"/>
      <c r="BC307" s="165"/>
      <c r="BD307" s="165"/>
      <c r="BE307" s="165"/>
      <c r="BF307" s="165"/>
      <c r="BG307" s="165"/>
      <c r="BH307" s="165"/>
      <c r="BI307" s="165"/>
      <c r="BJ307" s="165"/>
      <c r="BK307" s="165"/>
      <c r="BL307" s="165"/>
      <c r="BM307" s="165"/>
      <c r="BN307" s="165"/>
      <c r="BO307" s="165"/>
      <c r="BP307" s="165"/>
      <c r="BQ307" s="165"/>
    </row>
    <row r="308" spans="1:69" ht="16.5" customHeight="1">
      <c r="A308" s="62"/>
      <c r="B308" s="62"/>
      <c r="C308" s="62"/>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5"/>
      <c r="AY308" s="165"/>
      <c r="AZ308" s="165"/>
      <c r="BA308" s="165"/>
      <c r="BB308" s="165"/>
      <c r="BC308" s="165"/>
      <c r="BD308" s="165"/>
      <c r="BE308" s="165"/>
      <c r="BF308" s="165"/>
      <c r="BG308" s="165"/>
      <c r="BH308" s="165"/>
      <c r="BI308" s="165"/>
      <c r="BJ308" s="165"/>
      <c r="BK308" s="165"/>
      <c r="BL308" s="165"/>
      <c r="BM308" s="165"/>
      <c r="BN308" s="165"/>
      <c r="BO308" s="165"/>
      <c r="BP308" s="165"/>
      <c r="BQ308" s="165"/>
    </row>
    <row r="309" spans="1:69" ht="16.5" customHeight="1">
      <c r="A309" s="62"/>
      <c r="B309" s="62"/>
      <c r="C309" s="62"/>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H309" s="165"/>
      <c r="BI309" s="165"/>
      <c r="BJ309" s="165"/>
      <c r="BK309" s="165"/>
      <c r="BL309" s="165"/>
      <c r="BM309" s="165"/>
      <c r="BN309" s="165"/>
      <c r="BO309" s="165"/>
      <c r="BP309" s="165"/>
      <c r="BQ309" s="165"/>
    </row>
    <row r="310" spans="1:69" ht="16.5" customHeight="1">
      <c r="A310" s="62"/>
      <c r="B310" s="62"/>
      <c r="C310" s="62"/>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5"/>
      <c r="AY310" s="165"/>
      <c r="AZ310" s="165"/>
      <c r="BA310" s="165"/>
      <c r="BB310" s="165"/>
      <c r="BC310" s="165"/>
      <c r="BD310" s="165"/>
      <c r="BE310" s="165"/>
      <c r="BF310" s="165"/>
      <c r="BG310" s="165"/>
      <c r="BH310" s="165"/>
      <c r="BI310" s="165"/>
      <c r="BJ310" s="165"/>
      <c r="BK310" s="165"/>
      <c r="BL310" s="165"/>
      <c r="BM310" s="165"/>
      <c r="BN310" s="165"/>
      <c r="BO310" s="165"/>
      <c r="BP310" s="165"/>
      <c r="BQ310" s="165"/>
    </row>
    <row r="311" spans="1:69" ht="16.5" customHeight="1">
      <c r="A311" s="62"/>
      <c r="B311" s="62"/>
      <c r="C311" s="62"/>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5"/>
      <c r="AW311" s="165"/>
      <c r="AX311" s="165"/>
      <c r="AY311" s="165"/>
      <c r="AZ311" s="165"/>
      <c r="BA311" s="165"/>
      <c r="BB311" s="165"/>
      <c r="BC311" s="165"/>
      <c r="BD311" s="165"/>
      <c r="BE311" s="165"/>
      <c r="BF311" s="165"/>
      <c r="BG311" s="165"/>
      <c r="BH311" s="165"/>
      <c r="BI311" s="165"/>
      <c r="BJ311" s="165"/>
      <c r="BK311" s="165"/>
      <c r="BL311" s="165"/>
      <c r="BM311" s="165"/>
      <c r="BN311" s="165"/>
      <c r="BO311" s="165"/>
      <c r="BP311" s="165"/>
      <c r="BQ311" s="165"/>
    </row>
    <row r="312" spans="1:69" ht="16.5" customHeight="1">
      <c r="A312" s="62"/>
      <c r="B312" s="62"/>
      <c r="C312" s="62"/>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row>
    <row r="313" spans="1:69" ht="16.5" customHeight="1">
      <c r="A313" s="62"/>
      <c r="B313" s="62"/>
      <c r="C313" s="62"/>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5"/>
      <c r="AW313" s="165"/>
      <c r="AX313" s="165"/>
      <c r="AY313" s="165"/>
      <c r="AZ313" s="165"/>
      <c r="BA313" s="165"/>
      <c r="BB313" s="165"/>
      <c r="BC313" s="165"/>
      <c r="BD313" s="165"/>
      <c r="BE313" s="165"/>
      <c r="BF313" s="165"/>
      <c r="BG313" s="165"/>
      <c r="BH313" s="165"/>
      <c r="BI313" s="165"/>
      <c r="BJ313" s="165"/>
      <c r="BK313" s="165"/>
      <c r="BL313" s="165"/>
      <c r="BM313" s="165"/>
      <c r="BN313" s="165"/>
      <c r="BO313" s="165"/>
      <c r="BP313" s="165"/>
      <c r="BQ313" s="165"/>
    </row>
    <row r="314" spans="1:69" ht="16.5" customHeight="1">
      <c r="A314" s="62"/>
      <c r="B314" s="62"/>
      <c r="C314" s="62"/>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165"/>
      <c r="BQ314" s="165"/>
    </row>
    <row r="315" spans="1:69" ht="16.5" customHeight="1">
      <c r="A315" s="62"/>
      <c r="B315" s="62"/>
      <c r="C315" s="62"/>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165"/>
    </row>
    <row r="316" spans="1:69" ht="16.5" customHeight="1">
      <c r="A316" s="62"/>
      <c r="B316" s="62"/>
      <c r="C316" s="62"/>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165"/>
    </row>
    <row r="317" spans="1:69" ht="16.5" customHeight="1">
      <c r="A317" s="62"/>
      <c r="B317" s="62"/>
      <c r="C317" s="62"/>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c r="BJ317" s="165"/>
      <c r="BK317" s="165"/>
      <c r="BL317" s="165"/>
      <c r="BM317" s="165"/>
      <c r="BN317" s="165"/>
      <c r="BO317" s="165"/>
      <c r="BP317" s="165"/>
      <c r="BQ317" s="165"/>
    </row>
    <row r="318" spans="1:69" ht="16.5" customHeight="1">
      <c r="A318" s="62"/>
      <c r="B318" s="62"/>
      <c r="C318" s="62"/>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c r="BJ318" s="165"/>
      <c r="BK318" s="165"/>
      <c r="BL318" s="165"/>
      <c r="BM318" s="165"/>
      <c r="BN318" s="165"/>
      <c r="BO318" s="165"/>
      <c r="BP318" s="165"/>
      <c r="BQ318" s="165"/>
    </row>
    <row r="319" spans="1:69" ht="16.5" customHeight="1">
      <c r="A319" s="62"/>
      <c r="B319" s="62"/>
      <c r="C319" s="62"/>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c r="BJ319" s="165"/>
      <c r="BK319" s="165"/>
      <c r="BL319" s="165"/>
      <c r="BM319" s="165"/>
      <c r="BN319" s="165"/>
      <c r="BO319" s="165"/>
      <c r="BP319" s="165"/>
      <c r="BQ319" s="165"/>
    </row>
    <row r="320" spans="1:69" ht="16.5" customHeight="1">
      <c r="A320" s="62"/>
      <c r="B320" s="62"/>
      <c r="C320" s="62"/>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165"/>
      <c r="BQ320" s="165"/>
    </row>
    <row r="321" spans="1:69" ht="16.5" customHeight="1">
      <c r="A321" s="62"/>
      <c r="B321" s="62"/>
      <c r="C321" s="62"/>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5"/>
      <c r="AW321" s="165"/>
      <c r="AX321" s="165"/>
      <c r="AY321" s="165"/>
      <c r="AZ321" s="165"/>
      <c r="BA321" s="165"/>
      <c r="BB321" s="165"/>
      <c r="BC321" s="165"/>
      <c r="BD321" s="165"/>
      <c r="BE321" s="165"/>
      <c r="BF321" s="165"/>
      <c r="BG321" s="165"/>
      <c r="BH321" s="165"/>
      <c r="BI321" s="165"/>
      <c r="BJ321" s="165"/>
      <c r="BK321" s="165"/>
      <c r="BL321" s="165"/>
      <c r="BM321" s="165"/>
      <c r="BN321" s="165"/>
      <c r="BO321" s="165"/>
      <c r="BP321" s="165"/>
      <c r="BQ321" s="165"/>
    </row>
    <row r="322" spans="1:69" ht="16.5" customHeight="1">
      <c r="A322" s="62"/>
      <c r="B322" s="62"/>
      <c r="C322" s="62"/>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c r="BJ322" s="165"/>
      <c r="BK322" s="165"/>
      <c r="BL322" s="165"/>
      <c r="BM322" s="165"/>
      <c r="BN322" s="165"/>
      <c r="BO322" s="165"/>
      <c r="BP322" s="165"/>
      <c r="BQ322" s="165"/>
    </row>
    <row r="323" spans="1:69" ht="16.5" customHeight="1">
      <c r="A323" s="62"/>
      <c r="B323" s="62"/>
      <c r="C323" s="62"/>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c r="BI323" s="165"/>
      <c r="BJ323" s="165"/>
      <c r="BK323" s="165"/>
      <c r="BL323" s="165"/>
      <c r="BM323" s="165"/>
      <c r="BN323" s="165"/>
      <c r="BO323" s="165"/>
      <c r="BP323" s="165"/>
      <c r="BQ323" s="165"/>
    </row>
    <row r="324" spans="1:69" ht="16.5" customHeight="1">
      <c r="A324" s="62"/>
      <c r="B324" s="62"/>
      <c r="C324" s="62"/>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165"/>
      <c r="BI324" s="165"/>
      <c r="BJ324" s="165"/>
      <c r="BK324" s="165"/>
      <c r="BL324" s="165"/>
      <c r="BM324" s="165"/>
      <c r="BN324" s="165"/>
      <c r="BO324" s="165"/>
      <c r="BP324" s="165"/>
      <c r="BQ324" s="165"/>
    </row>
    <row r="325" spans="1:69" ht="16.5" customHeight="1">
      <c r="A325" s="62"/>
      <c r="B325" s="62"/>
      <c r="C325" s="62"/>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5"/>
      <c r="AW325" s="165"/>
      <c r="AX325" s="165"/>
      <c r="AY325" s="165"/>
      <c r="AZ325" s="165"/>
      <c r="BA325" s="165"/>
      <c r="BB325" s="165"/>
      <c r="BC325" s="165"/>
      <c r="BD325" s="165"/>
      <c r="BE325" s="165"/>
      <c r="BF325" s="165"/>
      <c r="BG325" s="165"/>
      <c r="BH325" s="165"/>
      <c r="BI325" s="165"/>
      <c r="BJ325" s="165"/>
      <c r="BK325" s="165"/>
      <c r="BL325" s="165"/>
      <c r="BM325" s="165"/>
      <c r="BN325" s="165"/>
      <c r="BO325" s="165"/>
      <c r="BP325" s="165"/>
      <c r="BQ325" s="165"/>
    </row>
    <row r="326" spans="1:69" ht="16.5" customHeight="1">
      <c r="A326" s="62"/>
      <c r="B326" s="62"/>
      <c r="C326" s="62"/>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5"/>
      <c r="AW326" s="165"/>
      <c r="AX326" s="165"/>
      <c r="AY326" s="165"/>
      <c r="AZ326" s="165"/>
      <c r="BA326" s="165"/>
      <c r="BB326" s="165"/>
      <c r="BC326" s="165"/>
      <c r="BD326" s="165"/>
      <c r="BE326" s="165"/>
      <c r="BF326" s="165"/>
      <c r="BG326" s="165"/>
      <c r="BH326" s="165"/>
      <c r="BI326" s="165"/>
      <c r="BJ326" s="165"/>
      <c r="BK326" s="165"/>
      <c r="BL326" s="165"/>
      <c r="BM326" s="165"/>
      <c r="BN326" s="165"/>
      <c r="BO326" s="165"/>
      <c r="BP326" s="165"/>
      <c r="BQ326" s="165"/>
    </row>
    <row r="327" spans="1:69" ht="16.5" customHeight="1">
      <c r="A327" s="62"/>
      <c r="B327" s="62"/>
      <c r="C327" s="62"/>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5"/>
      <c r="AW327" s="165"/>
      <c r="AX327" s="165"/>
      <c r="AY327" s="165"/>
      <c r="AZ327" s="165"/>
      <c r="BA327" s="165"/>
      <c r="BB327" s="165"/>
      <c r="BC327" s="165"/>
      <c r="BD327" s="165"/>
      <c r="BE327" s="165"/>
      <c r="BF327" s="165"/>
      <c r="BG327" s="165"/>
      <c r="BH327" s="165"/>
      <c r="BI327" s="165"/>
      <c r="BJ327" s="165"/>
      <c r="BK327" s="165"/>
      <c r="BL327" s="165"/>
      <c r="BM327" s="165"/>
      <c r="BN327" s="165"/>
      <c r="BO327" s="165"/>
      <c r="BP327" s="165"/>
      <c r="BQ327" s="165"/>
    </row>
    <row r="328" spans="1:69" ht="16.5" customHeight="1">
      <c r="A328" s="62"/>
      <c r="B328" s="62"/>
      <c r="C328" s="62"/>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c r="BI328" s="165"/>
      <c r="BJ328" s="165"/>
      <c r="BK328" s="165"/>
      <c r="BL328" s="165"/>
      <c r="BM328" s="165"/>
      <c r="BN328" s="165"/>
      <c r="BO328" s="165"/>
      <c r="BP328" s="165"/>
      <c r="BQ328" s="165"/>
    </row>
    <row r="329" spans="1:69" ht="16.5" customHeight="1">
      <c r="A329" s="62"/>
      <c r="B329" s="62"/>
      <c r="C329" s="62"/>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5"/>
      <c r="AW329" s="165"/>
      <c r="AX329" s="165"/>
      <c r="AY329" s="165"/>
      <c r="AZ329" s="165"/>
      <c r="BA329" s="165"/>
      <c r="BB329" s="165"/>
      <c r="BC329" s="165"/>
      <c r="BD329" s="165"/>
      <c r="BE329" s="165"/>
      <c r="BF329" s="165"/>
      <c r="BG329" s="165"/>
      <c r="BH329" s="165"/>
      <c r="BI329" s="165"/>
      <c r="BJ329" s="165"/>
      <c r="BK329" s="165"/>
      <c r="BL329" s="165"/>
      <c r="BM329" s="165"/>
      <c r="BN329" s="165"/>
      <c r="BO329" s="165"/>
      <c r="BP329" s="165"/>
      <c r="BQ329" s="165"/>
    </row>
    <row r="330" spans="1:69" ht="16.5" customHeight="1">
      <c r="A330" s="62"/>
      <c r="B330" s="62"/>
      <c r="C330" s="62"/>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5"/>
      <c r="AW330" s="165"/>
      <c r="AX330" s="165"/>
      <c r="AY330" s="165"/>
      <c r="AZ330" s="165"/>
      <c r="BA330" s="165"/>
      <c r="BB330" s="165"/>
      <c r="BC330" s="165"/>
      <c r="BD330" s="165"/>
      <c r="BE330" s="165"/>
      <c r="BF330" s="165"/>
      <c r="BG330" s="165"/>
      <c r="BH330" s="165"/>
      <c r="BI330" s="165"/>
      <c r="BJ330" s="165"/>
      <c r="BK330" s="165"/>
      <c r="BL330" s="165"/>
      <c r="BM330" s="165"/>
      <c r="BN330" s="165"/>
      <c r="BO330" s="165"/>
      <c r="BP330" s="165"/>
      <c r="BQ330" s="165"/>
    </row>
    <row r="331" spans="1:69" ht="16.5" customHeight="1">
      <c r="A331" s="62"/>
      <c r="B331" s="62"/>
      <c r="C331" s="62"/>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5"/>
      <c r="AW331" s="165"/>
      <c r="AX331" s="165"/>
      <c r="AY331" s="165"/>
      <c r="AZ331" s="165"/>
      <c r="BA331" s="165"/>
      <c r="BB331" s="165"/>
      <c r="BC331" s="165"/>
      <c r="BD331" s="165"/>
      <c r="BE331" s="165"/>
      <c r="BF331" s="165"/>
      <c r="BG331" s="165"/>
      <c r="BH331" s="165"/>
      <c r="BI331" s="165"/>
      <c r="BJ331" s="165"/>
      <c r="BK331" s="165"/>
      <c r="BL331" s="165"/>
      <c r="BM331" s="165"/>
      <c r="BN331" s="165"/>
      <c r="BO331" s="165"/>
      <c r="BP331" s="165"/>
      <c r="BQ331" s="165"/>
    </row>
    <row r="332" spans="1:69" ht="16.5" customHeight="1">
      <c r="A332" s="62"/>
      <c r="B332" s="62"/>
      <c r="C332" s="62"/>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5"/>
      <c r="AW332" s="165"/>
      <c r="AX332" s="165"/>
      <c r="AY332" s="165"/>
      <c r="AZ332" s="165"/>
      <c r="BA332" s="165"/>
      <c r="BB332" s="165"/>
      <c r="BC332" s="165"/>
      <c r="BD332" s="165"/>
      <c r="BE332" s="165"/>
      <c r="BF332" s="165"/>
      <c r="BG332" s="165"/>
      <c r="BH332" s="165"/>
      <c r="BI332" s="165"/>
      <c r="BJ332" s="165"/>
      <c r="BK332" s="165"/>
      <c r="BL332" s="165"/>
      <c r="BM332" s="165"/>
      <c r="BN332" s="165"/>
      <c r="BO332" s="165"/>
      <c r="BP332" s="165"/>
      <c r="BQ332" s="165"/>
    </row>
    <row r="333" spans="1:69" ht="16.5" customHeight="1">
      <c r="A333" s="62"/>
      <c r="B333" s="62"/>
      <c r="C333" s="62"/>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165"/>
      <c r="BI333" s="165"/>
      <c r="BJ333" s="165"/>
      <c r="BK333" s="165"/>
      <c r="BL333" s="165"/>
      <c r="BM333" s="165"/>
      <c r="BN333" s="165"/>
      <c r="BO333" s="165"/>
      <c r="BP333" s="165"/>
      <c r="BQ333" s="165"/>
    </row>
    <row r="334" spans="1:69" ht="16.5" customHeight="1">
      <c r="A334" s="62"/>
      <c r="B334" s="62"/>
      <c r="C334" s="62"/>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5"/>
      <c r="AW334" s="165"/>
      <c r="AX334" s="165"/>
      <c r="AY334" s="165"/>
      <c r="AZ334" s="165"/>
      <c r="BA334" s="165"/>
      <c r="BB334" s="165"/>
      <c r="BC334" s="165"/>
      <c r="BD334" s="165"/>
      <c r="BE334" s="165"/>
      <c r="BF334" s="165"/>
      <c r="BG334" s="165"/>
      <c r="BH334" s="165"/>
      <c r="BI334" s="165"/>
      <c r="BJ334" s="165"/>
      <c r="BK334" s="165"/>
      <c r="BL334" s="165"/>
      <c r="BM334" s="165"/>
      <c r="BN334" s="165"/>
      <c r="BO334" s="165"/>
      <c r="BP334" s="165"/>
      <c r="BQ334" s="165"/>
    </row>
    <row r="335" spans="1:69" ht="16.5" customHeight="1">
      <c r="A335" s="62"/>
      <c r="B335" s="62"/>
      <c r="C335" s="62"/>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5"/>
      <c r="AW335" s="165"/>
      <c r="AX335" s="165"/>
      <c r="AY335" s="165"/>
      <c r="AZ335" s="165"/>
      <c r="BA335" s="165"/>
      <c r="BB335" s="165"/>
      <c r="BC335" s="165"/>
      <c r="BD335" s="165"/>
      <c r="BE335" s="165"/>
      <c r="BF335" s="165"/>
      <c r="BG335" s="165"/>
      <c r="BH335" s="165"/>
      <c r="BI335" s="165"/>
      <c r="BJ335" s="165"/>
      <c r="BK335" s="165"/>
      <c r="BL335" s="165"/>
      <c r="BM335" s="165"/>
      <c r="BN335" s="165"/>
      <c r="BO335" s="165"/>
      <c r="BP335" s="165"/>
      <c r="BQ335" s="165"/>
    </row>
    <row r="336" spans="1:69" ht="16.5" customHeight="1">
      <c r="A336" s="62"/>
      <c r="B336" s="62"/>
      <c r="C336" s="62"/>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165"/>
      <c r="BI336" s="165"/>
      <c r="BJ336" s="165"/>
      <c r="BK336" s="165"/>
      <c r="BL336" s="165"/>
      <c r="BM336" s="165"/>
      <c r="BN336" s="165"/>
      <c r="BO336" s="165"/>
      <c r="BP336" s="165"/>
      <c r="BQ336" s="165"/>
    </row>
    <row r="337" spans="1:69" ht="16.5" customHeight="1">
      <c r="A337" s="62"/>
      <c r="B337" s="62"/>
      <c r="C337" s="62"/>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c r="BJ337" s="165"/>
      <c r="BK337" s="165"/>
      <c r="BL337" s="165"/>
      <c r="BM337" s="165"/>
      <c r="BN337" s="165"/>
      <c r="BO337" s="165"/>
      <c r="BP337" s="165"/>
      <c r="BQ337" s="165"/>
    </row>
    <row r="338" spans="1:69" ht="16.5" customHeight="1">
      <c r="A338" s="62"/>
      <c r="B338" s="62"/>
      <c r="C338" s="62"/>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c r="BJ338" s="165"/>
      <c r="BK338" s="165"/>
      <c r="BL338" s="165"/>
      <c r="BM338" s="165"/>
      <c r="BN338" s="165"/>
      <c r="BO338" s="165"/>
      <c r="BP338" s="165"/>
      <c r="BQ338" s="165"/>
    </row>
    <row r="339" spans="1:69" ht="16.5" customHeight="1">
      <c r="A339" s="62"/>
      <c r="B339" s="62"/>
      <c r="C339" s="62"/>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c r="BJ339" s="165"/>
      <c r="BK339" s="165"/>
      <c r="BL339" s="165"/>
      <c r="BM339" s="165"/>
      <c r="BN339" s="165"/>
      <c r="BO339" s="165"/>
      <c r="BP339" s="165"/>
      <c r="BQ339" s="165"/>
    </row>
    <row r="340" spans="1:69" ht="16.5" customHeight="1">
      <c r="A340" s="62"/>
      <c r="B340" s="62"/>
      <c r="C340" s="62"/>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c r="BJ340" s="165"/>
      <c r="BK340" s="165"/>
      <c r="BL340" s="165"/>
      <c r="BM340" s="165"/>
      <c r="BN340" s="165"/>
      <c r="BO340" s="165"/>
      <c r="BP340" s="165"/>
      <c r="BQ340" s="165"/>
    </row>
    <row r="341" spans="1:69" ht="16.5" customHeight="1">
      <c r="A341" s="62"/>
      <c r="B341" s="62"/>
      <c r="C341" s="62"/>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c r="BJ341" s="165"/>
      <c r="BK341" s="165"/>
      <c r="BL341" s="165"/>
      <c r="BM341" s="165"/>
      <c r="BN341" s="165"/>
      <c r="BO341" s="165"/>
      <c r="BP341" s="165"/>
      <c r="BQ341" s="165"/>
    </row>
    <row r="342" spans="1:69" ht="16.5" customHeight="1">
      <c r="A342" s="62"/>
      <c r="B342" s="62"/>
      <c r="C342" s="62"/>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c r="BJ342" s="165"/>
      <c r="BK342" s="165"/>
      <c r="BL342" s="165"/>
      <c r="BM342" s="165"/>
      <c r="BN342" s="165"/>
      <c r="BO342" s="165"/>
      <c r="BP342" s="165"/>
      <c r="BQ342" s="165"/>
    </row>
    <row r="343" spans="1:69" ht="16.5" customHeight="1">
      <c r="A343" s="62"/>
      <c r="B343" s="62"/>
      <c r="C343" s="62"/>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c r="BJ343" s="165"/>
      <c r="BK343" s="165"/>
      <c r="BL343" s="165"/>
      <c r="BM343" s="165"/>
      <c r="BN343" s="165"/>
      <c r="BO343" s="165"/>
      <c r="BP343" s="165"/>
      <c r="BQ343" s="165"/>
    </row>
    <row r="344" spans="1:69" ht="16.5" customHeight="1">
      <c r="A344" s="62"/>
      <c r="B344" s="62"/>
      <c r="C344" s="62"/>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c r="BJ344" s="165"/>
      <c r="BK344" s="165"/>
      <c r="BL344" s="165"/>
      <c r="BM344" s="165"/>
      <c r="BN344" s="165"/>
      <c r="BO344" s="165"/>
      <c r="BP344" s="165"/>
      <c r="BQ344" s="165"/>
    </row>
    <row r="345" spans="1:69" ht="16.5" customHeight="1">
      <c r="A345" s="62"/>
      <c r="B345" s="62"/>
      <c r="C345" s="62"/>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c r="BJ345" s="165"/>
      <c r="BK345" s="165"/>
      <c r="BL345" s="165"/>
      <c r="BM345" s="165"/>
      <c r="BN345" s="165"/>
      <c r="BO345" s="165"/>
      <c r="BP345" s="165"/>
      <c r="BQ345" s="165"/>
    </row>
    <row r="346" spans="1:69" ht="16.5" customHeight="1">
      <c r="A346" s="62"/>
      <c r="B346" s="62"/>
      <c r="C346" s="62"/>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5"/>
      <c r="AW346" s="165"/>
      <c r="AX346" s="165"/>
      <c r="AY346" s="165"/>
      <c r="AZ346" s="165"/>
      <c r="BA346" s="165"/>
      <c r="BB346" s="165"/>
      <c r="BC346" s="165"/>
      <c r="BD346" s="165"/>
      <c r="BE346" s="165"/>
      <c r="BF346" s="165"/>
      <c r="BG346" s="165"/>
      <c r="BH346" s="165"/>
      <c r="BI346" s="165"/>
      <c r="BJ346" s="165"/>
      <c r="BK346" s="165"/>
      <c r="BL346" s="165"/>
      <c r="BM346" s="165"/>
      <c r="BN346" s="165"/>
      <c r="BO346" s="165"/>
      <c r="BP346" s="165"/>
      <c r="BQ346" s="165"/>
    </row>
    <row r="347" spans="1:69" ht="16.5" customHeight="1">
      <c r="A347" s="62"/>
      <c r="B347" s="62"/>
      <c r="C347" s="62"/>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5"/>
      <c r="AW347" s="165"/>
      <c r="AX347" s="165"/>
      <c r="AY347" s="165"/>
      <c r="AZ347" s="165"/>
      <c r="BA347" s="165"/>
      <c r="BB347" s="165"/>
      <c r="BC347" s="165"/>
      <c r="BD347" s="165"/>
      <c r="BE347" s="165"/>
      <c r="BF347" s="165"/>
      <c r="BG347" s="165"/>
      <c r="BH347" s="165"/>
      <c r="BI347" s="165"/>
      <c r="BJ347" s="165"/>
      <c r="BK347" s="165"/>
      <c r="BL347" s="165"/>
      <c r="BM347" s="165"/>
      <c r="BN347" s="165"/>
      <c r="BO347" s="165"/>
      <c r="BP347" s="165"/>
      <c r="BQ347" s="165"/>
    </row>
    <row r="348" spans="1:69" ht="16.5" customHeight="1">
      <c r="A348" s="62"/>
      <c r="B348" s="62"/>
      <c r="C348" s="62"/>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5"/>
      <c r="AW348" s="165"/>
      <c r="AX348" s="165"/>
      <c r="AY348" s="165"/>
      <c r="AZ348" s="165"/>
      <c r="BA348" s="165"/>
      <c r="BB348" s="165"/>
      <c r="BC348" s="165"/>
      <c r="BD348" s="165"/>
      <c r="BE348" s="165"/>
      <c r="BF348" s="165"/>
      <c r="BG348" s="165"/>
      <c r="BH348" s="165"/>
      <c r="BI348" s="165"/>
      <c r="BJ348" s="165"/>
      <c r="BK348" s="165"/>
      <c r="BL348" s="165"/>
      <c r="BM348" s="165"/>
      <c r="BN348" s="165"/>
      <c r="BO348" s="165"/>
      <c r="BP348" s="165"/>
      <c r="BQ348" s="165"/>
    </row>
    <row r="349" spans="1:69" ht="16.5" customHeight="1">
      <c r="A349" s="62"/>
      <c r="B349" s="62"/>
      <c r="C349" s="62"/>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5"/>
      <c r="AW349" s="165"/>
      <c r="AX349" s="165"/>
      <c r="AY349" s="165"/>
      <c r="AZ349" s="165"/>
      <c r="BA349" s="165"/>
      <c r="BB349" s="165"/>
      <c r="BC349" s="165"/>
      <c r="BD349" s="165"/>
      <c r="BE349" s="165"/>
      <c r="BF349" s="165"/>
      <c r="BG349" s="165"/>
      <c r="BH349" s="165"/>
      <c r="BI349" s="165"/>
      <c r="BJ349" s="165"/>
      <c r="BK349" s="165"/>
      <c r="BL349" s="165"/>
      <c r="BM349" s="165"/>
      <c r="BN349" s="165"/>
      <c r="BO349" s="165"/>
      <c r="BP349" s="165"/>
      <c r="BQ349" s="165"/>
    </row>
    <row r="350" spans="1:69" ht="16.5" customHeight="1">
      <c r="A350" s="62"/>
      <c r="B350" s="62"/>
      <c r="C350" s="62"/>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c r="BJ350" s="165"/>
      <c r="BK350" s="165"/>
      <c r="BL350" s="165"/>
      <c r="BM350" s="165"/>
      <c r="BN350" s="165"/>
      <c r="BO350" s="165"/>
      <c r="BP350" s="165"/>
      <c r="BQ350" s="165"/>
    </row>
    <row r="351" spans="1:69" ht="16.5" customHeight="1">
      <c r="A351" s="62"/>
      <c r="B351" s="62"/>
      <c r="C351" s="62"/>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c r="BJ351" s="165"/>
      <c r="BK351" s="165"/>
      <c r="BL351" s="165"/>
      <c r="BM351" s="165"/>
      <c r="BN351" s="165"/>
      <c r="BO351" s="165"/>
      <c r="BP351" s="165"/>
      <c r="BQ351" s="165"/>
    </row>
    <row r="352" spans="1:69" ht="16.5" customHeight="1">
      <c r="A352" s="62"/>
      <c r="B352" s="62"/>
      <c r="C352" s="62"/>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c r="BJ352" s="165"/>
      <c r="BK352" s="165"/>
      <c r="BL352" s="165"/>
      <c r="BM352" s="165"/>
      <c r="BN352" s="165"/>
      <c r="BO352" s="165"/>
      <c r="BP352" s="165"/>
      <c r="BQ352" s="165"/>
    </row>
    <row r="353" spans="1:69" ht="16.5" customHeight="1">
      <c r="A353" s="62"/>
      <c r="B353" s="62"/>
      <c r="C353" s="62"/>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row>
    <row r="354" spans="1:69" ht="16.5" customHeight="1">
      <c r="A354" s="62"/>
      <c r="B354" s="62"/>
      <c r="C354" s="62"/>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c r="BJ354" s="165"/>
      <c r="BK354" s="165"/>
      <c r="BL354" s="165"/>
      <c r="BM354" s="165"/>
      <c r="BN354" s="165"/>
      <c r="BO354" s="165"/>
      <c r="BP354" s="165"/>
      <c r="BQ354" s="165"/>
    </row>
    <row r="355" spans="1:69" ht="16.5" customHeight="1">
      <c r="A355" s="62"/>
      <c r="B355" s="62"/>
      <c r="C355" s="62"/>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c r="BJ355" s="165"/>
      <c r="BK355" s="165"/>
      <c r="BL355" s="165"/>
      <c r="BM355" s="165"/>
      <c r="BN355" s="165"/>
      <c r="BO355" s="165"/>
      <c r="BP355" s="165"/>
      <c r="BQ355" s="165"/>
    </row>
    <row r="356" spans="1:69" ht="16.5" customHeight="1">
      <c r="A356" s="62"/>
      <c r="B356" s="62"/>
      <c r="C356" s="62"/>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c r="BJ356" s="165"/>
      <c r="BK356" s="165"/>
      <c r="BL356" s="165"/>
      <c r="BM356" s="165"/>
      <c r="BN356" s="165"/>
      <c r="BO356" s="165"/>
      <c r="BP356" s="165"/>
      <c r="BQ356" s="165"/>
    </row>
    <row r="357" spans="1:69" ht="16.5" customHeight="1">
      <c r="A357" s="62"/>
      <c r="B357" s="62"/>
      <c r="C357" s="62"/>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c r="BJ357" s="165"/>
      <c r="BK357" s="165"/>
      <c r="BL357" s="165"/>
      <c r="BM357" s="165"/>
      <c r="BN357" s="165"/>
      <c r="BO357" s="165"/>
      <c r="BP357" s="165"/>
      <c r="BQ357" s="165"/>
    </row>
    <row r="358" spans="1:69" ht="16.5" customHeight="1">
      <c r="A358" s="62"/>
      <c r="B358" s="62"/>
      <c r="C358" s="62"/>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c r="BJ358" s="165"/>
      <c r="BK358" s="165"/>
      <c r="BL358" s="165"/>
      <c r="BM358" s="165"/>
      <c r="BN358" s="165"/>
      <c r="BO358" s="165"/>
      <c r="BP358" s="165"/>
      <c r="BQ358" s="165"/>
    </row>
    <row r="359" spans="1:69" ht="16.5" customHeight="1">
      <c r="A359" s="62"/>
      <c r="B359" s="62"/>
      <c r="C359" s="62"/>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c r="BJ359" s="165"/>
      <c r="BK359" s="165"/>
      <c r="BL359" s="165"/>
      <c r="BM359" s="165"/>
      <c r="BN359" s="165"/>
      <c r="BO359" s="165"/>
      <c r="BP359" s="165"/>
      <c r="BQ359" s="165"/>
    </row>
    <row r="360" spans="1:69" ht="16.5" customHeight="1">
      <c r="A360" s="62"/>
      <c r="B360" s="62"/>
      <c r="C360" s="62"/>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c r="BJ360" s="165"/>
      <c r="BK360" s="165"/>
      <c r="BL360" s="165"/>
      <c r="BM360" s="165"/>
      <c r="BN360" s="165"/>
      <c r="BO360" s="165"/>
      <c r="BP360" s="165"/>
      <c r="BQ360" s="165"/>
    </row>
    <row r="361" spans="1:69" ht="16.5" customHeight="1">
      <c r="A361" s="62"/>
      <c r="B361" s="62"/>
      <c r="C361" s="62"/>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c r="BJ361" s="165"/>
      <c r="BK361" s="165"/>
      <c r="BL361" s="165"/>
      <c r="BM361" s="165"/>
      <c r="BN361" s="165"/>
      <c r="BO361" s="165"/>
      <c r="BP361" s="165"/>
      <c r="BQ361" s="165"/>
    </row>
    <row r="362" spans="1:69" ht="16.5" customHeight="1">
      <c r="A362" s="62"/>
      <c r="B362" s="62"/>
      <c r="C362" s="62"/>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c r="BJ362" s="165"/>
      <c r="BK362" s="165"/>
      <c r="BL362" s="165"/>
      <c r="BM362" s="165"/>
      <c r="BN362" s="165"/>
      <c r="BO362" s="165"/>
      <c r="BP362" s="165"/>
      <c r="BQ362" s="165"/>
    </row>
    <row r="363" spans="1:69" ht="16.5" customHeight="1">
      <c r="A363" s="62"/>
      <c r="B363" s="62"/>
      <c r="C363" s="62"/>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c r="BJ363" s="165"/>
      <c r="BK363" s="165"/>
      <c r="BL363" s="165"/>
      <c r="BM363" s="165"/>
      <c r="BN363" s="165"/>
      <c r="BO363" s="165"/>
      <c r="BP363" s="165"/>
      <c r="BQ363" s="165"/>
    </row>
    <row r="364" spans="1:69" ht="16.5" customHeight="1">
      <c r="A364" s="62"/>
      <c r="B364" s="62"/>
      <c r="C364" s="62"/>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c r="BJ364" s="165"/>
      <c r="BK364" s="165"/>
      <c r="BL364" s="165"/>
      <c r="BM364" s="165"/>
      <c r="BN364" s="165"/>
      <c r="BO364" s="165"/>
      <c r="BP364" s="165"/>
      <c r="BQ364" s="165"/>
    </row>
    <row r="365" spans="1:69" ht="16.5" customHeight="1">
      <c r="A365" s="62"/>
      <c r="B365" s="62"/>
      <c r="C365" s="62"/>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c r="BJ365" s="165"/>
      <c r="BK365" s="165"/>
      <c r="BL365" s="165"/>
      <c r="BM365" s="165"/>
      <c r="BN365" s="165"/>
      <c r="BO365" s="165"/>
      <c r="BP365" s="165"/>
      <c r="BQ365" s="165"/>
    </row>
    <row r="366" spans="1:69" ht="16.5" customHeight="1">
      <c r="A366" s="62"/>
      <c r="B366" s="62"/>
      <c r="C366" s="62"/>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c r="BJ366" s="165"/>
      <c r="BK366" s="165"/>
      <c r="BL366" s="165"/>
      <c r="BM366" s="165"/>
      <c r="BN366" s="165"/>
      <c r="BO366" s="165"/>
      <c r="BP366" s="165"/>
      <c r="BQ366" s="165"/>
    </row>
    <row r="367" spans="1:69" ht="16.5" customHeight="1">
      <c r="A367" s="62"/>
      <c r="B367" s="62"/>
      <c r="C367" s="62"/>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c r="BJ367" s="165"/>
      <c r="BK367" s="165"/>
      <c r="BL367" s="165"/>
      <c r="BM367" s="165"/>
      <c r="BN367" s="165"/>
      <c r="BO367" s="165"/>
      <c r="BP367" s="165"/>
      <c r="BQ367" s="165"/>
    </row>
    <row r="368" spans="1:69" ht="16.5" customHeight="1">
      <c r="A368" s="62"/>
      <c r="B368" s="62"/>
      <c r="C368" s="62"/>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c r="BJ368" s="165"/>
      <c r="BK368" s="165"/>
      <c r="BL368" s="165"/>
      <c r="BM368" s="165"/>
      <c r="BN368" s="165"/>
      <c r="BO368" s="165"/>
      <c r="BP368" s="165"/>
      <c r="BQ368" s="165"/>
    </row>
    <row r="369" spans="1:69" ht="16.5" customHeight="1">
      <c r="A369" s="62"/>
      <c r="B369" s="62"/>
      <c r="C369" s="62"/>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c r="BJ369" s="165"/>
      <c r="BK369" s="165"/>
      <c r="BL369" s="165"/>
      <c r="BM369" s="165"/>
      <c r="BN369" s="165"/>
      <c r="BO369" s="165"/>
      <c r="BP369" s="165"/>
      <c r="BQ369" s="165"/>
    </row>
    <row r="370" spans="1:69" ht="16.5" customHeight="1">
      <c r="A370" s="62"/>
      <c r="B370" s="62"/>
      <c r="C370" s="62"/>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c r="BJ370" s="165"/>
      <c r="BK370" s="165"/>
      <c r="BL370" s="165"/>
      <c r="BM370" s="165"/>
      <c r="BN370" s="165"/>
      <c r="BO370" s="165"/>
      <c r="BP370" s="165"/>
      <c r="BQ370" s="165"/>
    </row>
    <row r="371" spans="1:69" ht="16.5" customHeight="1">
      <c r="A371" s="62"/>
      <c r="B371" s="62"/>
      <c r="C371" s="62"/>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5"/>
      <c r="AW371" s="165"/>
      <c r="AX371" s="165"/>
      <c r="AY371" s="165"/>
      <c r="AZ371" s="165"/>
      <c r="BA371" s="165"/>
      <c r="BB371" s="165"/>
      <c r="BC371" s="165"/>
      <c r="BD371" s="165"/>
      <c r="BE371" s="165"/>
      <c r="BF371" s="165"/>
      <c r="BG371" s="165"/>
      <c r="BH371" s="165"/>
      <c r="BI371" s="165"/>
      <c r="BJ371" s="165"/>
      <c r="BK371" s="165"/>
      <c r="BL371" s="165"/>
      <c r="BM371" s="165"/>
      <c r="BN371" s="165"/>
      <c r="BO371" s="165"/>
      <c r="BP371" s="165"/>
      <c r="BQ371" s="165"/>
    </row>
    <row r="372" spans="1:69" ht="16.5" customHeight="1">
      <c r="A372" s="62"/>
      <c r="B372" s="62"/>
      <c r="C372" s="62"/>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c r="BJ372" s="165"/>
      <c r="BK372" s="165"/>
      <c r="BL372" s="165"/>
      <c r="BM372" s="165"/>
      <c r="BN372" s="165"/>
      <c r="BO372" s="165"/>
      <c r="BP372" s="165"/>
      <c r="BQ372" s="165"/>
    </row>
    <row r="373" spans="1:69" ht="16.5" customHeight="1">
      <c r="A373" s="62"/>
      <c r="B373" s="62"/>
      <c r="C373" s="62"/>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c r="BJ373" s="165"/>
      <c r="BK373" s="165"/>
      <c r="BL373" s="165"/>
      <c r="BM373" s="165"/>
      <c r="BN373" s="165"/>
      <c r="BO373" s="165"/>
      <c r="BP373" s="165"/>
      <c r="BQ373" s="165"/>
    </row>
    <row r="374" spans="1:69" ht="16.5" customHeight="1">
      <c r="A374" s="62"/>
      <c r="B374" s="62"/>
      <c r="C374" s="62"/>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c r="BJ374" s="165"/>
      <c r="BK374" s="165"/>
      <c r="BL374" s="165"/>
      <c r="BM374" s="165"/>
      <c r="BN374" s="165"/>
      <c r="BO374" s="165"/>
      <c r="BP374" s="165"/>
      <c r="BQ374" s="165"/>
    </row>
    <row r="375" spans="1:69" ht="16.5" customHeight="1">
      <c r="A375" s="62"/>
      <c r="B375" s="62"/>
      <c r="C375" s="62"/>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c r="BJ375" s="165"/>
      <c r="BK375" s="165"/>
      <c r="BL375" s="165"/>
      <c r="BM375" s="165"/>
      <c r="BN375" s="165"/>
      <c r="BO375" s="165"/>
      <c r="BP375" s="165"/>
      <c r="BQ375" s="165"/>
    </row>
    <row r="376" spans="1:69" ht="16.5" customHeight="1">
      <c r="A376" s="62"/>
      <c r="B376" s="62"/>
      <c r="C376" s="62"/>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c r="BJ376" s="165"/>
      <c r="BK376" s="165"/>
      <c r="BL376" s="165"/>
      <c r="BM376" s="165"/>
      <c r="BN376" s="165"/>
      <c r="BO376" s="165"/>
      <c r="BP376" s="165"/>
      <c r="BQ376" s="165"/>
    </row>
    <row r="377" spans="1:69" ht="16.5" customHeight="1">
      <c r="A377" s="62"/>
      <c r="B377" s="62"/>
      <c r="C377" s="62"/>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c r="BJ377" s="165"/>
      <c r="BK377" s="165"/>
      <c r="BL377" s="165"/>
      <c r="BM377" s="165"/>
      <c r="BN377" s="165"/>
      <c r="BO377" s="165"/>
      <c r="BP377" s="165"/>
      <c r="BQ377" s="165"/>
    </row>
    <row r="378" spans="1:69" ht="16.5" customHeight="1">
      <c r="A378" s="62"/>
      <c r="B378" s="62"/>
      <c r="C378" s="62"/>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c r="BJ378" s="165"/>
      <c r="BK378" s="165"/>
      <c r="BL378" s="165"/>
      <c r="BM378" s="165"/>
      <c r="BN378" s="165"/>
      <c r="BO378" s="165"/>
      <c r="BP378" s="165"/>
      <c r="BQ378" s="165"/>
    </row>
    <row r="379" spans="1:69" ht="16.5" customHeight="1">
      <c r="A379" s="62"/>
      <c r="B379" s="62"/>
      <c r="C379" s="62"/>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5"/>
      <c r="AW379" s="165"/>
      <c r="AX379" s="165"/>
      <c r="AY379" s="165"/>
      <c r="AZ379" s="165"/>
      <c r="BA379" s="165"/>
      <c r="BB379" s="165"/>
      <c r="BC379" s="165"/>
      <c r="BD379" s="165"/>
      <c r="BE379" s="165"/>
      <c r="BF379" s="165"/>
      <c r="BG379" s="165"/>
      <c r="BH379" s="165"/>
      <c r="BI379" s="165"/>
      <c r="BJ379" s="165"/>
      <c r="BK379" s="165"/>
      <c r="BL379" s="165"/>
      <c r="BM379" s="165"/>
      <c r="BN379" s="165"/>
      <c r="BO379" s="165"/>
      <c r="BP379" s="165"/>
      <c r="BQ379" s="165"/>
    </row>
    <row r="380" spans="1:69" ht="16.5" customHeight="1">
      <c r="A380" s="62"/>
      <c r="B380" s="62"/>
      <c r="C380" s="62"/>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5"/>
      <c r="AW380" s="165"/>
      <c r="AX380" s="165"/>
      <c r="AY380" s="165"/>
      <c r="AZ380" s="165"/>
      <c r="BA380" s="165"/>
      <c r="BB380" s="165"/>
      <c r="BC380" s="165"/>
      <c r="BD380" s="165"/>
      <c r="BE380" s="165"/>
      <c r="BF380" s="165"/>
      <c r="BG380" s="165"/>
      <c r="BH380" s="165"/>
      <c r="BI380" s="165"/>
      <c r="BJ380" s="165"/>
      <c r="BK380" s="165"/>
      <c r="BL380" s="165"/>
      <c r="BM380" s="165"/>
      <c r="BN380" s="165"/>
      <c r="BO380" s="165"/>
      <c r="BP380" s="165"/>
      <c r="BQ380" s="165"/>
    </row>
    <row r="381" spans="1:69" ht="16.5" customHeight="1">
      <c r="A381" s="62"/>
      <c r="B381" s="62"/>
      <c r="C381" s="62"/>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5"/>
      <c r="AW381" s="165"/>
      <c r="AX381" s="165"/>
      <c r="AY381" s="165"/>
      <c r="AZ381" s="165"/>
      <c r="BA381" s="165"/>
      <c r="BB381" s="165"/>
      <c r="BC381" s="165"/>
      <c r="BD381" s="165"/>
      <c r="BE381" s="165"/>
      <c r="BF381" s="165"/>
      <c r="BG381" s="165"/>
      <c r="BH381" s="165"/>
      <c r="BI381" s="165"/>
      <c r="BJ381" s="165"/>
      <c r="BK381" s="165"/>
      <c r="BL381" s="165"/>
      <c r="BM381" s="165"/>
      <c r="BN381" s="165"/>
      <c r="BO381" s="165"/>
      <c r="BP381" s="165"/>
      <c r="BQ381" s="165"/>
    </row>
    <row r="382" spans="1:69" ht="16.5" customHeight="1">
      <c r="A382" s="62"/>
      <c r="B382" s="62"/>
      <c r="C382" s="62"/>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5"/>
      <c r="AW382" s="165"/>
      <c r="AX382" s="165"/>
      <c r="AY382" s="165"/>
      <c r="AZ382" s="165"/>
      <c r="BA382" s="165"/>
      <c r="BB382" s="165"/>
      <c r="BC382" s="165"/>
      <c r="BD382" s="165"/>
      <c r="BE382" s="165"/>
      <c r="BF382" s="165"/>
      <c r="BG382" s="165"/>
      <c r="BH382" s="165"/>
      <c r="BI382" s="165"/>
      <c r="BJ382" s="165"/>
      <c r="BK382" s="165"/>
      <c r="BL382" s="165"/>
      <c r="BM382" s="165"/>
      <c r="BN382" s="165"/>
      <c r="BO382" s="165"/>
      <c r="BP382" s="165"/>
      <c r="BQ382" s="165"/>
    </row>
    <row r="383" spans="1:69" ht="16.5" customHeight="1">
      <c r="A383" s="62"/>
      <c r="B383" s="62"/>
      <c r="C383" s="62"/>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5"/>
      <c r="AW383" s="165"/>
      <c r="AX383" s="165"/>
      <c r="AY383" s="165"/>
      <c r="AZ383" s="165"/>
      <c r="BA383" s="165"/>
      <c r="BB383" s="165"/>
      <c r="BC383" s="165"/>
      <c r="BD383" s="165"/>
      <c r="BE383" s="165"/>
      <c r="BF383" s="165"/>
      <c r="BG383" s="165"/>
      <c r="BH383" s="165"/>
      <c r="BI383" s="165"/>
      <c r="BJ383" s="165"/>
      <c r="BK383" s="165"/>
      <c r="BL383" s="165"/>
      <c r="BM383" s="165"/>
      <c r="BN383" s="165"/>
      <c r="BO383" s="165"/>
      <c r="BP383" s="165"/>
      <c r="BQ383" s="165"/>
    </row>
    <row r="384" spans="1:69" ht="16.5" customHeight="1">
      <c r="A384" s="62"/>
      <c r="B384" s="62"/>
      <c r="C384" s="62"/>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c r="BL384" s="165"/>
      <c r="BM384" s="165"/>
      <c r="BN384" s="165"/>
      <c r="BO384" s="165"/>
      <c r="BP384" s="165"/>
      <c r="BQ384" s="165"/>
    </row>
    <row r="385" spans="1:69" ht="16.5" customHeight="1">
      <c r="A385" s="62"/>
      <c r="B385" s="62"/>
      <c r="C385" s="62"/>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c r="BL385" s="165"/>
      <c r="BM385" s="165"/>
      <c r="BN385" s="165"/>
      <c r="BO385" s="165"/>
      <c r="BP385" s="165"/>
      <c r="BQ385" s="165"/>
    </row>
    <row r="386" spans="1:69" ht="16.5" customHeight="1">
      <c r="A386" s="62"/>
      <c r="B386" s="62"/>
      <c r="C386" s="62"/>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c r="BL386" s="165"/>
      <c r="BM386" s="165"/>
      <c r="BN386" s="165"/>
      <c r="BO386" s="165"/>
      <c r="BP386" s="165"/>
      <c r="BQ386" s="165"/>
    </row>
    <row r="387" spans="1:69" ht="16.5" customHeight="1">
      <c r="A387" s="62"/>
      <c r="B387" s="62"/>
      <c r="C387" s="62"/>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c r="BL387" s="165"/>
      <c r="BM387" s="165"/>
      <c r="BN387" s="165"/>
      <c r="BO387" s="165"/>
      <c r="BP387" s="165"/>
      <c r="BQ387" s="165"/>
    </row>
    <row r="388" spans="1:69" ht="16.5" customHeight="1">
      <c r="A388" s="62"/>
      <c r="B388" s="62"/>
      <c r="C388" s="62"/>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c r="BL388" s="165"/>
      <c r="BM388" s="165"/>
      <c r="BN388" s="165"/>
      <c r="BO388" s="165"/>
      <c r="BP388" s="165"/>
      <c r="BQ388" s="165"/>
    </row>
    <row r="389" spans="1:69" ht="16.5" customHeight="1">
      <c r="A389" s="62"/>
      <c r="B389" s="62"/>
      <c r="C389" s="62"/>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c r="BL389" s="165"/>
      <c r="BM389" s="165"/>
      <c r="BN389" s="165"/>
      <c r="BO389" s="165"/>
      <c r="BP389" s="165"/>
      <c r="BQ389" s="165"/>
    </row>
    <row r="390" spans="1:69" ht="16.5" customHeight="1">
      <c r="A390" s="62"/>
      <c r="B390" s="62"/>
      <c r="C390" s="62"/>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c r="BL390" s="165"/>
      <c r="BM390" s="165"/>
      <c r="BN390" s="165"/>
      <c r="BO390" s="165"/>
      <c r="BP390" s="165"/>
      <c r="BQ390" s="165"/>
    </row>
    <row r="391" spans="1:69" ht="16.5" customHeight="1">
      <c r="A391" s="62"/>
      <c r="B391" s="62"/>
      <c r="C391" s="62"/>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c r="BL391" s="165"/>
      <c r="BM391" s="165"/>
      <c r="BN391" s="165"/>
      <c r="BO391" s="165"/>
      <c r="BP391" s="165"/>
      <c r="BQ391" s="165"/>
    </row>
    <row r="392" spans="1:69" ht="16.5" customHeight="1">
      <c r="A392" s="62"/>
      <c r="B392" s="62"/>
      <c r="C392" s="62"/>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c r="BL392" s="165"/>
      <c r="BM392" s="165"/>
      <c r="BN392" s="165"/>
      <c r="BO392" s="165"/>
      <c r="BP392" s="165"/>
      <c r="BQ392" s="165"/>
    </row>
    <row r="393" spans="1:69" ht="16.5" customHeight="1">
      <c r="A393" s="62"/>
      <c r="B393" s="62"/>
      <c r="C393" s="62"/>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c r="BL393" s="165"/>
      <c r="BM393" s="165"/>
      <c r="BN393" s="165"/>
      <c r="BO393" s="165"/>
      <c r="BP393" s="165"/>
      <c r="BQ393" s="165"/>
    </row>
    <row r="394" spans="1:69" ht="16.5" customHeight="1">
      <c r="A394" s="62"/>
      <c r="B394" s="62"/>
      <c r="C394" s="62"/>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c r="BJ394" s="165"/>
      <c r="BK394" s="165"/>
      <c r="BL394" s="165"/>
      <c r="BM394" s="165"/>
      <c r="BN394" s="165"/>
      <c r="BO394" s="165"/>
      <c r="BP394" s="165"/>
      <c r="BQ394" s="165"/>
    </row>
    <row r="395" spans="1:69" ht="16.5" customHeight="1">
      <c r="A395" s="62"/>
      <c r="B395" s="62"/>
      <c r="C395" s="62"/>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c r="BJ395" s="165"/>
      <c r="BK395" s="165"/>
      <c r="BL395" s="165"/>
      <c r="BM395" s="165"/>
      <c r="BN395" s="165"/>
      <c r="BO395" s="165"/>
      <c r="BP395" s="165"/>
      <c r="BQ395" s="165"/>
    </row>
    <row r="396" spans="1:69" ht="16.5" customHeight="1">
      <c r="A396" s="62"/>
      <c r="B396" s="62"/>
      <c r="C396" s="62"/>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5"/>
      <c r="AW396" s="165"/>
      <c r="AX396" s="165"/>
      <c r="AY396" s="165"/>
      <c r="AZ396" s="165"/>
      <c r="BA396" s="165"/>
      <c r="BB396" s="165"/>
      <c r="BC396" s="165"/>
      <c r="BD396" s="165"/>
      <c r="BE396" s="165"/>
      <c r="BF396" s="165"/>
      <c r="BG396" s="165"/>
      <c r="BH396" s="165"/>
      <c r="BI396" s="165"/>
      <c r="BJ396" s="165"/>
      <c r="BK396" s="165"/>
      <c r="BL396" s="165"/>
      <c r="BM396" s="165"/>
      <c r="BN396" s="165"/>
      <c r="BO396" s="165"/>
      <c r="BP396" s="165"/>
      <c r="BQ396" s="165"/>
    </row>
    <row r="397" spans="1:69" ht="16.5" customHeight="1">
      <c r="A397" s="62"/>
      <c r="B397" s="62"/>
      <c r="C397" s="62"/>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5"/>
      <c r="AW397" s="165"/>
      <c r="AX397" s="165"/>
      <c r="AY397" s="165"/>
      <c r="AZ397" s="165"/>
      <c r="BA397" s="165"/>
      <c r="BB397" s="165"/>
      <c r="BC397" s="165"/>
      <c r="BD397" s="165"/>
      <c r="BE397" s="165"/>
      <c r="BF397" s="165"/>
      <c r="BG397" s="165"/>
      <c r="BH397" s="165"/>
      <c r="BI397" s="165"/>
      <c r="BJ397" s="165"/>
      <c r="BK397" s="165"/>
      <c r="BL397" s="165"/>
      <c r="BM397" s="165"/>
      <c r="BN397" s="165"/>
      <c r="BO397" s="165"/>
      <c r="BP397" s="165"/>
      <c r="BQ397" s="165"/>
    </row>
    <row r="398" spans="1:69" ht="16.5" customHeight="1">
      <c r="A398" s="62"/>
      <c r="B398" s="62"/>
      <c r="C398" s="62"/>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5"/>
      <c r="AW398" s="165"/>
      <c r="AX398" s="165"/>
      <c r="AY398" s="165"/>
      <c r="AZ398" s="165"/>
      <c r="BA398" s="165"/>
      <c r="BB398" s="165"/>
      <c r="BC398" s="165"/>
      <c r="BD398" s="165"/>
      <c r="BE398" s="165"/>
      <c r="BF398" s="165"/>
      <c r="BG398" s="165"/>
      <c r="BH398" s="165"/>
      <c r="BI398" s="165"/>
      <c r="BJ398" s="165"/>
      <c r="BK398" s="165"/>
      <c r="BL398" s="165"/>
      <c r="BM398" s="165"/>
      <c r="BN398" s="165"/>
      <c r="BO398" s="165"/>
      <c r="BP398" s="165"/>
      <c r="BQ398" s="165"/>
    </row>
    <row r="399" spans="1:69" ht="16.5" customHeight="1">
      <c r="A399" s="62"/>
      <c r="B399" s="62"/>
      <c r="C399" s="62"/>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row>
    <row r="400" spans="1:69" ht="16.5" customHeight="1">
      <c r="A400" s="62"/>
      <c r="B400" s="62"/>
      <c r="C400" s="62"/>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5"/>
      <c r="AW400" s="165"/>
      <c r="AX400" s="165"/>
      <c r="AY400" s="165"/>
      <c r="AZ400" s="165"/>
      <c r="BA400" s="165"/>
      <c r="BB400" s="165"/>
      <c r="BC400" s="165"/>
      <c r="BD400" s="165"/>
      <c r="BE400" s="165"/>
      <c r="BF400" s="165"/>
      <c r="BG400" s="165"/>
      <c r="BH400" s="165"/>
      <c r="BI400" s="165"/>
      <c r="BJ400" s="165"/>
      <c r="BK400" s="165"/>
      <c r="BL400" s="165"/>
      <c r="BM400" s="165"/>
      <c r="BN400" s="165"/>
      <c r="BO400" s="165"/>
      <c r="BP400" s="165"/>
      <c r="BQ400" s="165"/>
    </row>
    <row r="401" spans="1:69" ht="16.5" customHeight="1">
      <c r="A401" s="62"/>
      <c r="B401" s="62"/>
      <c r="C401" s="62"/>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5"/>
      <c r="AW401" s="165"/>
      <c r="AX401" s="165"/>
      <c r="AY401" s="165"/>
      <c r="AZ401" s="165"/>
      <c r="BA401" s="165"/>
      <c r="BB401" s="165"/>
      <c r="BC401" s="165"/>
      <c r="BD401" s="165"/>
      <c r="BE401" s="165"/>
      <c r="BF401" s="165"/>
      <c r="BG401" s="165"/>
      <c r="BH401" s="165"/>
      <c r="BI401" s="165"/>
      <c r="BJ401" s="165"/>
      <c r="BK401" s="165"/>
      <c r="BL401" s="165"/>
      <c r="BM401" s="165"/>
      <c r="BN401" s="165"/>
      <c r="BO401" s="165"/>
      <c r="BP401" s="165"/>
      <c r="BQ401" s="165"/>
    </row>
    <row r="402" spans="1:69" ht="16.5" customHeight="1">
      <c r="A402" s="62"/>
      <c r="B402" s="62"/>
      <c r="C402" s="62"/>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5"/>
      <c r="AW402" s="165"/>
      <c r="AX402" s="165"/>
      <c r="AY402" s="165"/>
      <c r="AZ402" s="165"/>
      <c r="BA402" s="165"/>
      <c r="BB402" s="165"/>
      <c r="BC402" s="165"/>
      <c r="BD402" s="165"/>
      <c r="BE402" s="165"/>
      <c r="BF402" s="165"/>
      <c r="BG402" s="165"/>
      <c r="BH402" s="165"/>
      <c r="BI402" s="165"/>
      <c r="BJ402" s="165"/>
      <c r="BK402" s="165"/>
      <c r="BL402" s="165"/>
      <c r="BM402" s="165"/>
      <c r="BN402" s="165"/>
      <c r="BO402" s="165"/>
      <c r="BP402" s="165"/>
      <c r="BQ402" s="165"/>
    </row>
    <row r="403" spans="1:69" ht="16.5" customHeight="1">
      <c r="A403" s="62"/>
      <c r="B403" s="62"/>
      <c r="C403" s="62"/>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5"/>
      <c r="AW403" s="165"/>
      <c r="AX403" s="165"/>
      <c r="AY403" s="165"/>
      <c r="AZ403" s="165"/>
      <c r="BA403" s="165"/>
      <c r="BB403" s="165"/>
      <c r="BC403" s="165"/>
      <c r="BD403" s="165"/>
      <c r="BE403" s="165"/>
      <c r="BF403" s="165"/>
      <c r="BG403" s="165"/>
      <c r="BH403" s="165"/>
      <c r="BI403" s="165"/>
      <c r="BJ403" s="165"/>
      <c r="BK403" s="165"/>
      <c r="BL403" s="165"/>
      <c r="BM403" s="165"/>
      <c r="BN403" s="165"/>
      <c r="BO403" s="165"/>
      <c r="BP403" s="165"/>
      <c r="BQ403" s="165"/>
    </row>
    <row r="404" spans="1:69" ht="16.5" customHeight="1">
      <c r="A404" s="62"/>
      <c r="B404" s="62"/>
      <c r="C404" s="62"/>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5"/>
      <c r="AW404" s="165"/>
      <c r="AX404" s="165"/>
      <c r="AY404" s="165"/>
      <c r="AZ404" s="165"/>
      <c r="BA404" s="165"/>
      <c r="BB404" s="165"/>
      <c r="BC404" s="165"/>
      <c r="BD404" s="165"/>
      <c r="BE404" s="165"/>
      <c r="BF404" s="165"/>
      <c r="BG404" s="165"/>
      <c r="BH404" s="165"/>
      <c r="BI404" s="165"/>
      <c r="BJ404" s="165"/>
      <c r="BK404" s="165"/>
      <c r="BL404" s="165"/>
      <c r="BM404" s="165"/>
      <c r="BN404" s="165"/>
      <c r="BO404" s="165"/>
      <c r="BP404" s="165"/>
      <c r="BQ404" s="165"/>
    </row>
    <row r="405" spans="1:69" ht="16.5" customHeight="1">
      <c r="A405" s="62"/>
      <c r="B405" s="62"/>
      <c r="C405" s="62"/>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5"/>
      <c r="AW405" s="165"/>
      <c r="AX405" s="165"/>
      <c r="AY405" s="165"/>
      <c r="AZ405" s="165"/>
      <c r="BA405" s="165"/>
      <c r="BB405" s="165"/>
      <c r="BC405" s="165"/>
      <c r="BD405" s="165"/>
      <c r="BE405" s="165"/>
      <c r="BF405" s="165"/>
      <c r="BG405" s="165"/>
      <c r="BH405" s="165"/>
      <c r="BI405" s="165"/>
      <c r="BJ405" s="165"/>
      <c r="BK405" s="165"/>
      <c r="BL405" s="165"/>
      <c r="BM405" s="165"/>
      <c r="BN405" s="165"/>
      <c r="BO405" s="165"/>
      <c r="BP405" s="165"/>
      <c r="BQ405" s="165"/>
    </row>
    <row r="406" spans="1:69" ht="16.5" customHeight="1">
      <c r="A406" s="62"/>
      <c r="B406" s="62"/>
      <c r="C406" s="62"/>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5"/>
      <c r="AW406" s="165"/>
      <c r="AX406" s="165"/>
      <c r="AY406" s="165"/>
      <c r="AZ406" s="165"/>
      <c r="BA406" s="165"/>
      <c r="BB406" s="165"/>
      <c r="BC406" s="165"/>
      <c r="BD406" s="165"/>
      <c r="BE406" s="165"/>
      <c r="BF406" s="165"/>
      <c r="BG406" s="165"/>
      <c r="BH406" s="165"/>
      <c r="BI406" s="165"/>
      <c r="BJ406" s="165"/>
      <c r="BK406" s="165"/>
      <c r="BL406" s="165"/>
      <c r="BM406" s="165"/>
      <c r="BN406" s="165"/>
      <c r="BO406" s="165"/>
      <c r="BP406" s="165"/>
      <c r="BQ406" s="165"/>
    </row>
    <row r="407" spans="1:69" ht="16.5" customHeight="1">
      <c r="A407" s="62"/>
      <c r="B407" s="62"/>
      <c r="C407" s="62"/>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5"/>
      <c r="AW407" s="165"/>
      <c r="AX407" s="165"/>
      <c r="AY407" s="165"/>
      <c r="AZ407" s="165"/>
      <c r="BA407" s="165"/>
      <c r="BB407" s="165"/>
      <c r="BC407" s="165"/>
      <c r="BD407" s="165"/>
      <c r="BE407" s="165"/>
      <c r="BF407" s="165"/>
      <c r="BG407" s="165"/>
      <c r="BH407" s="165"/>
      <c r="BI407" s="165"/>
      <c r="BJ407" s="165"/>
      <c r="BK407" s="165"/>
      <c r="BL407" s="165"/>
      <c r="BM407" s="165"/>
      <c r="BN407" s="165"/>
      <c r="BO407" s="165"/>
      <c r="BP407" s="165"/>
      <c r="BQ407" s="165"/>
    </row>
    <row r="408" spans="1:69" ht="16.5" customHeight="1">
      <c r="A408" s="62"/>
      <c r="B408" s="62"/>
      <c r="C408" s="62"/>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5"/>
      <c r="AW408" s="165"/>
      <c r="AX408" s="165"/>
      <c r="AY408" s="165"/>
      <c r="AZ408" s="165"/>
      <c r="BA408" s="165"/>
      <c r="BB408" s="165"/>
      <c r="BC408" s="165"/>
      <c r="BD408" s="165"/>
      <c r="BE408" s="165"/>
      <c r="BF408" s="165"/>
      <c r="BG408" s="165"/>
      <c r="BH408" s="165"/>
      <c r="BI408" s="165"/>
      <c r="BJ408" s="165"/>
      <c r="BK408" s="165"/>
      <c r="BL408" s="165"/>
      <c r="BM408" s="165"/>
      <c r="BN408" s="165"/>
      <c r="BO408" s="165"/>
      <c r="BP408" s="165"/>
      <c r="BQ408" s="165"/>
    </row>
    <row r="409" spans="1:69" ht="16.5" customHeight="1">
      <c r="A409" s="62"/>
      <c r="B409" s="62"/>
      <c r="C409" s="62"/>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5"/>
      <c r="AW409" s="165"/>
      <c r="AX409" s="165"/>
      <c r="AY409" s="165"/>
      <c r="AZ409" s="165"/>
      <c r="BA409" s="165"/>
      <c r="BB409" s="165"/>
      <c r="BC409" s="165"/>
      <c r="BD409" s="165"/>
      <c r="BE409" s="165"/>
      <c r="BF409" s="165"/>
      <c r="BG409" s="165"/>
      <c r="BH409" s="165"/>
      <c r="BI409" s="165"/>
      <c r="BJ409" s="165"/>
      <c r="BK409" s="165"/>
      <c r="BL409" s="165"/>
      <c r="BM409" s="165"/>
      <c r="BN409" s="165"/>
      <c r="BO409" s="165"/>
      <c r="BP409" s="165"/>
      <c r="BQ409" s="165"/>
    </row>
    <row r="410" spans="1:69" ht="16.5" customHeight="1">
      <c r="A410" s="62"/>
      <c r="B410" s="62"/>
      <c r="C410" s="62"/>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5"/>
      <c r="AW410" s="165"/>
      <c r="AX410" s="165"/>
      <c r="AY410" s="165"/>
      <c r="AZ410" s="165"/>
      <c r="BA410" s="165"/>
      <c r="BB410" s="165"/>
      <c r="BC410" s="165"/>
      <c r="BD410" s="165"/>
      <c r="BE410" s="165"/>
      <c r="BF410" s="165"/>
      <c r="BG410" s="165"/>
      <c r="BH410" s="165"/>
      <c r="BI410" s="165"/>
      <c r="BJ410" s="165"/>
      <c r="BK410" s="165"/>
      <c r="BL410" s="165"/>
      <c r="BM410" s="165"/>
      <c r="BN410" s="165"/>
      <c r="BO410" s="165"/>
      <c r="BP410" s="165"/>
      <c r="BQ410" s="165"/>
    </row>
    <row r="411" spans="1:69" ht="16.5" customHeight="1">
      <c r="A411" s="62"/>
      <c r="B411" s="62"/>
      <c r="C411" s="62"/>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5"/>
      <c r="AW411" s="165"/>
      <c r="AX411" s="165"/>
      <c r="AY411" s="165"/>
      <c r="AZ411" s="165"/>
      <c r="BA411" s="165"/>
      <c r="BB411" s="165"/>
      <c r="BC411" s="165"/>
      <c r="BD411" s="165"/>
      <c r="BE411" s="165"/>
      <c r="BF411" s="165"/>
      <c r="BG411" s="165"/>
      <c r="BH411" s="165"/>
      <c r="BI411" s="165"/>
      <c r="BJ411" s="165"/>
      <c r="BK411" s="165"/>
      <c r="BL411" s="165"/>
      <c r="BM411" s="165"/>
      <c r="BN411" s="165"/>
      <c r="BO411" s="165"/>
      <c r="BP411" s="165"/>
      <c r="BQ411" s="165"/>
    </row>
    <row r="412" spans="1:69" ht="16.5" customHeight="1">
      <c r="A412" s="62"/>
      <c r="B412" s="62"/>
      <c r="C412" s="62"/>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5"/>
      <c r="AW412" s="165"/>
      <c r="AX412" s="165"/>
      <c r="AY412" s="165"/>
      <c r="AZ412" s="165"/>
      <c r="BA412" s="165"/>
      <c r="BB412" s="165"/>
      <c r="BC412" s="165"/>
      <c r="BD412" s="165"/>
      <c r="BE412" s="165"/>
      <c r="BF412" s="165"/>
      <c r="BG412" s="165"/>
      <c r="BH412" s="165"/>
      <c r="BI412" s="165"/>
      <c r="BJ412" s="165"/>
      <c r="BK412" s="165"/>
      <c r="BL412" s="165"/>
      <c r="BM412" s="165"/>
      <c r="BN412" s="165"/>
      <c r="BO412" s="165"/>
      <c r="BP412" s="165"/>
      <c r="BQ412" s="165"/>
    </row>
    <row r="413" spans="1:69" ht="16.5" customHeight="1">
      <c r="A413" s="62"/>
      <c r="B413" s="62"/>
      <c r="C413" s="62"/>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5"/>
      <c r="AW413" s="165"/>
      <c r="AX413" s="165"/>
      <c r="AY413" s="165"/>
      <c r="AZ413" s="165"/>
      <c r="BA413" s="165"/>
      <c r="BB413" s="165"/>
      <c r="BC413" s="165"/>
      <c r="BD413" s="165"/>
      <c r="BE413" s="165"/>
      <c r="BF413" s="165"/>
      <c r="BG413" s="165"/>
      <c r="BH413" s="165"/>
      <c r="BI413" s="165"/>
      <c r="BJ413" s="165"/>
      <c r="BK413" s="165"/>
      <c r="BL413" s="165"/>
      <c r="BM413" s="165"/>
      <c r="BN413" s="165"/>
      <c r="BO413" s="165"/>
      <c r="BP413" s="165"/>
      <c r="BQ413" s="165"/>
    </row>
    <row r="414" spans="1:69" ht="16.5" customHeight="1">
      <c r="A414" s="62"/>
      <c r="B414" s="62"/>
      <c r="C414" s="62"/>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c r="BJ414" s="165"/>
      <c r="BK414" s="165"/>
      <c r="BL414" s="165"/>
      <c r="BM414" s="165"/>
      <c r="BN414" s="165"/>
      <c r="BO414" s="165"/>
      <c r="BP414" s="165"/>
      <c r="BQ414" s="165"/>
    </row>
    <row r="415" spans="1:69" ht="16.5" customHeight="1">
      <c r="A415" s="62"/>
      <c r="B415" s="62"/>
      <c r="C415" s="62"/>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c r="BJ415" s="165"/>
      <c r="BK415" s="165"/>
      <c r="BL415" s="165"/>
      <c r="BM415" s="165"/>
      <c r="BN415" s="165"/>
      <c r="BO415" s="165"/>
      <c r="BP415" s="165"/>
      <c r="BQ415" s="165"/>
    </row>
    <row r="416" spans="1:69" ht="16.5" customHeight="1">
      <c r="A416" s="62"/>
      <c r="B416" s="62"/>
      <c r="C416" s="62"/>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c r="BJ416" s="165"/>
      <c r="BK416" s="165"/>
      <c r="BL416" s="165"/>
      <c r="BM416" s="165"/>
      <c r="BN416" s="165"/>
      <c r="BO416" s="165"/>
      <c r="BP416" s="165"/>
      <c r="BQ416" s="165"/>
    </row>
    <row r="417" spans="1:69" ht="16.5" customHeight="1">
      <c r="A417" s="62"/>
      <c r="B417" s="62"/>
      <c r="C417" s="62"/>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c r="BJ417" s="165"/>
      <c r="BK417" s="165"/>
      <c r="BL417" s="165"/>
      <c r="BM417" s="165"/>
      <c r="BN417" s="165"/>
      <c r="BO417" s="165"/>
      <c r="BP417" s="165"/>
      <c r="BQ417" s="165"/>
    </row>
    <row r="418" spans="1:69" ht="16.5" customHeight="1">
      <c r="A418" s="62"/>
      <c r="B418" s="62"/>
      <c r="C418" s="62"/>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5"/>
      <c r="AW418" s="165"/>
      <c r="AX418" s="165"/>
      <c r="AY418" s="165"/>
      <c r="AZ418" s="165"/>
      <c r="BA418" s="165"/>
      <c r="BB418" s="165"/>
      <c r="BC418" s="165"/>
      <c r="BD418" s="165"/>
      <c r="BE418" s="165"/>
      <c r="BF418" s="165"/>
      <c r="BG418" s="165"/>
      <c r="BH418" s="165"/>
      <c r="BI418" s="165"/>
      <c r="BJ418" s="165"/>
      <c r="BK418" s="165"/>
      <c r="BL418" s="165"/>
      <c r="BM418" s="165"/>
      <c r="BN418" s="165"/>
      <c r="BO418" s="165"/>
      <c r="BP418" s="165"/>
      <c r="BQ418" s="165"/>
    </row>
    <row r="419" spans="1:69" ht="16.5" customHeight="1">
      <c r="A419" s="62"/>
      <c r="B419" s="62"/>
      <c r="C419" s="62"/>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5"/>
      <c r="AW419" s="165"/>
      <c r="AX419" s="165"/>
      <c r="AY419" s="165"/>
      <c r="AZ419" s="165"/>
      <c r="BA419" s="165"/>
      <c r="BB419" s="165"/>
      <c r="BC419" s="165"/>
      <c r="BD419" s="165"/>
      <c r="BE419" s="165"/>
      <c r="BF419" s="165"/>
      <c r="BG419" s="165"/>
      <c r="BH419" s="165"/>
      <c r="BI419" s="165"/>
      <c r="BJ419" s="165"/>
      <c r="BK419" s="165"/>
      <c r="BL419" s="165"/>
      <c r="BM419" s="165"/>
      <c r="BN419" s="165"/>
      <c r="BO419" s="165"/>
      <c r="BP419" s="165"/>
      <c r="BQ419" s="165"/>
    </row>
    <row r="420" spans="1:69" ht="16.5" customHeight="1">
      <c r="A420" s="62"/>
      <c r="B420" s="62"/>
      <c r="C420" s="62"/>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5"/>
      <c r="AW420" s="165"/>
      <c r="AX420" s="165"/>
      <c r="AY420" s="165"/>
      <c r="AZ420" s="165"/>
      <c r="BA420" s="165"/>
      <c r="BB420" s="165"/>
      <c r="BC420" s="165"/>
      <c r="BD420" s="165"/>
      <c r="BE420" s="165"/>
      <c r="BF420" s="165"/>
      <c r="BG420" s="165"/>
      <c r="BH420" s="165"/>
      <c r="BI420" s="165"/>
      <c r="BJ420" s="165"/>
      <c r="BK420" s="165"/>
      <c r="BL420" s="165"/>
      <c r="BM420" s="165"/>
      <c r="BN420" s="165"/>
      <c r="BO420" s="165"/>
      <c r="BP420" s="165"/>
      <c r="BQ420" s="165"/>
    </row>
    <row r="421" spans="1:69" ht="16.5" customHeight="1">
      <c r="A421" s="62"/>
      <c r="B421" s="62"/>
      <c r="C421" s="62"/>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5"/>
      <c r="AW421" s="165"/>
      <c r="AX421" s="165"/>
      <c r="AY421" s="165"/>
      <c r="AZ421" s="165"/>
      <c r="BA421" s="165"/>
      <c r="BB421" s="165"/>
      <c r="BC421" s="165"/>
      <c r="BD421" s="165"/>
      <c r="BE421" s="165"/>
      <c r="BF421" s="165"/>
      <c r="BG421" s="165"/>
      <c r="BH421" s="165"/>
      <c r="BI421" s="165"/>
      <c r="BJ421" s="165"/>
      <c r="BK421" s="165"/>
      <c r="BL421" s="165"/>
      <c r="BM421" s="165"/>
      <c r="BN421" s="165"/>
      <c r="BO421" s="165"/>
      <c r="BP421" s="165"/>
      <c r="BQ421" s="165"/>
    </row>
    <row r="422" spans="1:69" ht="16.5" customHeight="1">
      <c r="A422" s="62"/>
      <c r="B422" s="62"/>
      <c r="C422" s="62"/>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5"/>
      <c r="AW422" s="165"/>
      <c r="AX422" s="165"/>
      <c r="AY422" s="165"/>
      <c r="AZ422" s="165"/>
      <c r="BA422" s="165"/>
      <c r="BB422" s="165"/>
      <c r="BC422" s="165"/>
      <c r="BD422" s="165"/>
      <c r="BE422" s="165"/>
      <c r="BF422" s="165"/>
      <c r="BG422" s="165"/>
      <c r="BH422" s="165"/>
      <c r="BI422" s="165"/>
      <c r="BJ422" s="165"/>
      <c r="BK422" s="165"/>
      <c r="BL422" s="165"/>
      <c r="BM422" s="165"/>
      <c r="BN422" s="165"/>
      <c r="BO422" s="165"/>
      <c r="BP422" s="165"/>
      <c r="BQ422" s="165"/>
    </row>
    <row r="423" spans="1:69" ht="16.5" customHeight="1">
      <c r="A423" s="62"/>
      <c r="B423" s="62"/>
      <c r="C423" s="62"/>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5"/>
      <c r="AW423" s="165"/>
      <c r="AX423" s="165"/>
      <c r="AY423" s="165"/>
      <c r="AZ423" s="165"/>
      <c r="BA423" s="165"/>
      <c r="BB423" s="165"/>
      <c r="BC423" s="165"/>
      <c r="BD423" s="165"/>
      <c r="BE423" s="165"/>
      <c r="BF423" s="165"/>
      <c r="BG423" s="165"/>
      <c r="BH423" s="165"/>
      <c r="BI423" s="165"/>
      <c r="BJ423" s="165"/>
      <c r="BK423" s="165"/>
      <c r="BL423" s="165"/>
      <c r="BM423" s="165"/>
      <c r="BN423" s="165"/>
      <c r="BO423" s="165"/>
      <c r="BP423" s="165"/>
      <c r="BQ423" s="165"/>
    </row>
    <row r="424" spans="1:69" ht="16.5" customHeight="1">
      <c r="A424" s="62"/>
      <c r="B424" s="62"/>
      <c r="C424" s="62"/>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5"/>
      <c r="AW424" s="165"/>
      <c r="AX424" s="165"/>
      <c r="AY424" s="165"/>
      <c r="AZ424" s="165"/>
      <c r="BA424" s="165"/>
      <c r="BB424" s="165"/>
      <c r="BC424" s="165"/>
      <c r="BD424" s="165"/>
      <c r="BE424" s="165"/>
      <c r="BF424" s="165"/>
      <c r="BG424" s="165"/>
      <c r="BH424" s="165"/>
      <c r="BI424" s="165"/>
      <c r="BJ424" s="165"/>
      <c r="BK424" s="165"/>
      <c r="BL424" s="165"/>
      <c r="BM424" s="165"/>
      <c r="BN424" s="165"/>
      <c r="BO424" s="165"/>
      <c r="BP424" s="165"/>
      <c r="BQ424" s="165"/>
    </row>
    <row r="425" spans="1:69" ht="16.5" customHeight="1">
      <c r="A425" s="62"/>
      <c r="B425" s="62"/>
      <c r="C425" s="62"/>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5"/>
      <c r="AW425" s="165"/>
      <c r="AX425" s="165"/>
      <c r="AY425" s="165"/>
      <c r="AZ425" s="165"/>
      <c r="BA425" s="165"/>
      <c r="BB425" s="165"/>
      <c r="BC425" s="165"/>
      <c r="BD425" s="165"/>
      <c r="BE425" s="165"/>
      <c r="BF425" s="165"/>
      <c r="BG425" s="165"/>
      <c r="BH425" s="165"/>
      <c r="BI425" s="165"/>
      <c r="BJ425" s="165"/>
      <c r="BK425" s="165"/>
      <c r="BL425" s="165"/>
      <c r="BM425" s="165"/>
      <c r="BN425" s="165"/>
      <c r="BO425" s="165"/>
      <c r="BP425" s="165"/>
      <c r="BQ425" s="165"/>
    </row>
    <row r="426" spans="1:69" ht="16.5" customHeight="1">
      <c r="A426" s="62"/>
      <c r="B426" s="62"/>
      <c r="C426" s="62"/>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5"/>
      <c r="AW426" s="165"/>
      <c r="AX426" s="165"/>
      <c r="AY426" s="165"/>
      <c r="AZ426" s="165"/>
      <c r="BA426" s="165"/>
      <c r="BB426" s="165"/>
      <c r="BC426" s="165"/>
      <c r="BD426" s="165"/>
      <c r="BE426" s="165"/>
      <c r="BF426" s="165"/>
      <c r="BG426" s="165"/>
      <c r="BH426" s="165"/>
      <c r="BI426" s="165"/>
      <c r="BJ426" s="165"/>
      <c r="BK426" s="165"/>
      <c r="BL426" s="165"/>
      <c r="BM426" s="165"/>
      <c r="BN426" s="165"/>
      <c r="BO426" s="165"/>
      <c r="BP426" s="165"/>
      <c r="BQ426" s="165"/>
    </row>
    <row r="427" spans="1:69" ht="16.5" customHeight="1">
      <c r="A427" s="62"/>
      <c r="B427" s="62"/>
      <c r="C427" s="62"/>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5"/>
      <c r="AY427" s="165"/>
      <c r="AZ427" s="165"/>
      <c r="BA427" s="165"/>
      <c r="BB427" s="165"/>
      <c r="BC427" s="165"/>
      <c r="BD427" s="165"/>
      <c r="BE427" s="165"/>
      <c r="BF427" s="165"/>
      <c r="BG427" s="165"/>
      <c r="BH427" s="165"/>
      <c r="BI427" s="165"/>
      <c r="BJ427" s="165"/>
      <c r="BK427" s="165"/>
      <c r="BL427" s="165"/>
      <c r="BM427" s="165"/>
      <c r="BN427" s="165"/>
      <c r="BO427" s="165"/>
      <c r="BP427" s="165"/>
      <c r="BQ427" s="165"/>
    </row>
    <row r="428" spans="1:69" ht="16.5" customHeight="1">
      <c r="A428" s="62"/>
      <c r="B428" s="62"/>
      <c r="C428" s="62"/>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5"/>
      <c r="AY428" s="165"/>
      <c r="AZ428" s="165"/>
      <c r="BA428" s="165"/>
      <c r="BB428" s="165"/>
      <c r="BC428" s="165"/>
      <c r="BD428" s="165"/>
      <c r="BE428" s="165"/>
      <c r="BF428" s="165"/>
      <c r="BG428" s="165"/>
      <c r="BH428" s="165"/>
      <c r="BI428" s="165"/>
      <c r="BJ428" s="165"/>
      <c r="BK428" s="165"/>
      <c r="BL428" s="165"/>
      <c r="BM428" s="165"/>
      <c r="BN428" s="165"/>
      <c r="BO428" s="165"/>
      <c r="BP428" s="165"/>
      <c r="BQ428" s="165"/>
    </row>
    <row r="429" spans="1:69" ht="16.5" customHeight="1">
      <c r="A429" s="62"/>
      <c r="B429" s="62"/>
      <c r="C429" s="62"/>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5"/>
      <c r="AW429" s="165"/>
      <c r="AX429" s="165"/>
      <c r="AY429" s="165"/>
      <c r="AZ429" s="165"/>
      <c r="BA429" s="165"/>
      <c r="BB429" s="165"/>
      <c r="BC429" s="165"/>
      <c r="BD429" s="165"/>
      <c r="BE429" s="165"/>
      <c r="BF429" s="165"/>
      <c r="BG429" s="165"/>
      <c r="BH429" s="165"/>
      <c r="BI429" s="165"/>
      <c r="BJ429" s="165"/>
      <c r="BK429" s="165"/>
      <c r="BL429" s="165"/>
      <c r="BM429" s="165"/>
      <c r="BN429" s="165"/>
      <c r="BO429" s="165"/>
      <c r="BP429" s="165"/>
      <c r="BQ429" s="165"/>
    </row>
    <row r="430" spans="1:69" ht="16.5" customHeight="1">
      <c r="A430" s="62"/>
      <c r="B430" s="62"/>
      <c r="C430" s="62"/>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5"/>
      <c r="AW430" s="165"/>
      <c r="AX430" s="165"/>
      <c r="AY430" s="165"/>
      <c r="AZ430" s="165"/>
      <c r="BA430" s="165"/>
      <c r="BB430" s="165"/>
      <c r="BC430" s="165"/>
      <c r="BD430" s="165"/>
      <c r="BE430" s="165"/>
      <c r="BF430" s="165"/>
      <c r="BG430" s="165"/>
      <c r="BH430" s="165"/>
      <c r="BI430" s="165"/>
      <c r="BJ430" s="165"/>
      <c r="BK430" s="165"/>
      <c r="BL430" s="165"/>
      <c r="BM430" s="165"/>
      <c r="BN430" s="165"/>
      <c r="BO430" s="165"/>
      <c r="BP430" s="165"/>
      <c r="BQ430" s="165"/>
    </row>
    <row r="431" spans="1:69" ht="16.5" customHeight="1">
      <c r="A431" s="62"/>
      <c r="B431" s="62"/>
      <c r="C431" s="62"/>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5"/>
      <c r="AW431" s="165"/>
      <c r="AX431" s="165"/>
      <c r="AY431" s="165"/>
      <c r="AZ431" s="165"/>
      <c r="BA431" s="165"/>
      <c r="BB431" s="165"/>
      <c r="BC431" s="165"/>
      <c r="BD431" s="165"/>
      <c r="BE431" s="165"/>
      <c r="BF431" s="165"/>
      <c r="BG431" s="165"/>
      <c r="BH431" s="165"/>
      <c r="BI431" s="165"/>
      <c r="BJ431" s="165"/>
      <c r="BK431" s="165"/>
      <c r="BL431" s="165"/>
      <c r="BM431" s="165"/>
      <c r="BN431" s="165"/>
      <c r="BO431" s="165"/>
      <c r="BP431" s="165"/>
      <c r="BQ431" s="165"/>
    </row>
    <row r="432" spans="1:69" ht="16.5" customHeight="1">
      <c r="A432" s="62"/>
      <c r="B432" s="62"/>
      <c r="C432" s="62"/>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5"/>
      <c r="AW432" s="165"/>
      <c r="AX432" s="165"/>
      <c r="AY432" s="165"/>
      <c r="AZ432" s="165"/>
      <c r="BA432" s="165"/>
      <c r="BB432" s="165"/>
      <c r="BC432" s="165"/>
      <c r="BD432" s="165"/>
      <c r="BE432" s="165"/>
      <c r="BF432" s="165"/>
      <c r="BG432" s="165"/>
      <c r="BH432" s="165"/>
      <c r="BI432" s="165"/>
      <c r="BJ432" s="165"/>
      <c r="BK432" s="165"/>
      <c r="BL432" s="165"/>
      <c r="BM432" s="165"/>
      <c r="BN432" s="165"/>
      <c r="BO432" s="165"/>
      <c r="BP432" s="165"/>
      <c r="BQ432" s="165"/>
    </row>
    <row r="433" spans="1:69" ht="16.5" customHeight="1">
      <c r="A433" s="62"/>
      <c r="B433" s="62"/>
      <c r="C433" s="62"/>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5"/>
      <c r="AW433" s="165"/>
      <c r="AX433" s="165"/>
      <c r="AY433" s="165"/>
      <c r="AZ433" s="165"/>
      <c r="BA433" s="165"/>
      <c r="BB433" s="165"/>
      <c r="BC433" s="165"/>
      <c r="BD433" s="165"/>
      <c r="BE433" s="165"/>
      <c r="BF433" s="165"/>
      <c r="BG433" s="165"/>
      <c r="BH433" s="165"/>
      <c r="BI433" s="165"/>
      <c r="BJ433" s="165"/>
      <c r="BK433" s="165"/>
      <c r="BL433" s="165"/>
      <c r="BM433" s="165"/>
      <c r="BN433" s="165"/>
      <c r="BO433" s="165"/>
      <c r="BP433" s="165"/>
      <c r="BQ433" s="165"/>
    </row>
    <row r="434" spans="1:69" ht="16.5" customHeight="1">
      <c r="A434" s="62"/>
      <c r="B434" s="62"/>
      <c r="C434" s="62"/>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5"/>
      <c r="AW434" s="165"/>
      <c r="AX434" s="165"/>
      <c r="AY434" s="165"/>
      <c r="AZ434" s="165"/>
      <c r="BA434" s="165"/>
      <c r="BB434" s="165"/>
      <c r="BC434" s="165"/>
      <c r="BD434" s="165"/>
      <c r="BE434" s="165"/>
      <c r="BF434" s="165"/>
      <c r="BG434" s="165"/>
      <c r="BH434" s="165"/>
      <c r="BI434" s="165"/>
      <c r="BJ434" s="165"/>
      <c r="BK434" s="165"/>
      <c r="BL434" s="165"/>
      <c r="BM434" s="165"/>
      <c r="BN434" s="165"/>
      <c r="BO434" s="165"/>
      <c r="BP434" s="165"/>
      <c r="BQ434" s="165"/>
    </row>
    <row r="435" spans="1:69" ht="16.5" customHeight="1">
      <c r="A435" s="62"/>
      <c r="B435" s="62"/>
      <c r="C435" s="62"/>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5"/>
      <c r="AW435" s="165"/>
      <c r="AX435" s="165"/>
      <c r="AY435" s="165"/>
      <c r="AZ435" s="165"/>
      <c r="BA435" s="165"/>
      <c r="BB435" s="165"/>
      <c r="BC435" s="165"/>
      <c r="BD435" s="165"/>
      <c r="BE435" s="165"/>
      <c r="BF435" s="165"/>
      <c r="BG435" s="165"/>
      <c r="BH435" s="165"/>
      <c r="BI435" s="165"/>
      <c r="BJ435" s="165"/>
      <c r="BK435" s="165"/>
      <c r="BL435" s="165"/>
      <c r="BM435" s="165"/>
      <c r="BN435" s="165"/>
      <c r="BO435" s="165"/>
      <c r="BP435" s="165"/>
      <c r="BQ435" s="165"/>
    </row>
    <row r="436" spans="1:69" ht="16.5" customHeight="1">
      <c r="A436" s="62"/>
      <c r="B436" s="62"/>
      <c r="C436" s="62"/>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5"/>
      <c r="AW436" s="165"/>
      <c r="AX436" s="165"/>
      <c r="AY436" s="165"/>
      <c r="AZ436" s="165"/>
      <c r="BA436" s="165"/>
      <c r="BB436" s="165"/>
      <c r="BC436" s="165"/>
      <c r="BD436" s="165"/>
      <c r="BE436" s="165"/>
      <c r="BF436" s="165"/>
      <c r="BG436" s="165"/>
      <c r="BH436" s="165"/>
      <c r="BI436" s="165"/>
      <c r="BJ436" s="165"/>
      <c r="BK436" s="165"/>
      <c r="BL436" s="165"/>
      <c r="BM436" s="165"/>
      <c r="BN436" s="165"/>
      <c r="BO436" s="165"/>
      <c r="BP436" s="165"/>
      <c r="BQ436" s="165"/>
    </row>
    <row r="437" spans="1:69" ht="16.5" customHeight="1">
      <c r="A437" s="62"/>
      <c r="B437" s="62"/>
      <c r="C437" s="62"/>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5"/>
      <c r="AW437" s="165"/>
      <c r="AX437" s="165"/>
      <c r="AY437" s="165"/>
      <c r="AZ437" s="165"/>
      <c r="BA437" s="165"/>
      <c r="BB437" s="165"/>
      <c r="BC437" s="165"/>
      <c r="BD437" s="165"/>
      <c r="BE437" s="165"/>
      <c r="BF437" s="165"/>
      <c r="BG437" s="165"/>
      <c r="BH437" s="165"/>
      <c r="BI437" s="165"/>
      <c r="BJ437" s="165"/>
      <c r="BK437" s="165"/>
      <c r="BL437" s="165"/>
      <c r="BM437" s="165"/>
      <c r="BN437" s="165"/>
      <c r="BO437" s="165"/>
      <c r="BP437" s="165"/>
      <c r="BQ437" s="165"/>
    </row>
    <row r="438" spans="1:69" ht="16.5" customHeight="1">
      <c r="A438" s="62"/>
      <c r="B438" s="62"/>
      <c r="C438" s="62"/>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5"/>
      <c r="BH438" s="165"/>
      <c r="BI438" s="165"/>
      <c r="BJ438" s="165"/>
      <c r="BK438" s="165"/>
      <c r="BL438" s="165"/>
      <c r="BM438" s="165"/>
      <c r="BN438" s="165"/>
      <c r="BO438" s="165"/>
      <c r="BP438" s="165"/>
      <c r="BQ438" s="165"/>
    </row>
    <row r="439" spans="1:69" ht="16.5" customHeight="1">
      <c r="A439" s="62"/>
      <c r="B439" s="62"/>
      <c r="C439" s="62"/>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c r="BJ439" s="165"/>
      <c r="BK439" s="165"/>
      <c r="BL439" s="165"/>
      <c r="BM439" s="165"/>
      <c r="BN439" s="165"/>
      <c r="BO439" s="165"/>
      <c r="BP439" s="165"/>
      <c r="BQ439" s="165"/>
    </row>
    <row r="440" spans="1:69" ht="16.5" customHeight="1">
      <c r="A440" s="62"/>
      <c r="B440" s="62"/>
      <c r="C440" s="62"/>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c r="BJ440" s="165"/>
      <c r="BK440" s="165"/>
      <c r="BL440" s="165"/>
      <c r="BM440" s="165"/>
      <c r="BN440" s="165"/>
      <c r="BO440" s="165"/>
      <c r="BP440" s="165"/>
      <c r="BQ440" s="165"/>
    </row>
    <row r="441" spans="1:69" ht="16.5" customHeight="1">
      <c r="A441" s="62"/>
      <c r="B441" s="62"/>
      <c r="C441" s="62"/>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c r="BJ441" s="165"/>
      <c r="BK441" s="165"/>
      <c r="BL441" s="165"/>
      <c r="BM441" s="165"/>
      <c r="BN441" s="165"/>
      <c r="BO441" s="165"/>
      <c r="BP441" s="165"/>
      <c r="BQ441" s="165"/>
    </row>
    <row r="442" spans="1:69" ht="16.5" customHeight="1">
      <c r="A442" s="62"/>
      <c r="B442" s="62"/>
      <c r="C442" s="62"/>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c r="BJ442" s="165"/>
      <c r="BK442" s="165"/>
      <c r="BL442" s="165"/>
      <c r="BM442" s="165"/>
      <c r="BN442" s="165"/>
      <c r="BO442" s="165"/>
      <c r="BP442" s="165"/>
      <c r="BQ442" s="165"/>
    </row>
    <row r="443" spans="1:69" ht="16.5" customHeight="1">
      <c r="A443" s="62"/>
      <c r="B443" s="62"/>
      <c r="C443" s="62"/>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c r="BJ443" s="165"/>
      <c r="BK443" s="165"/>
      <c r="BL443" s="165"/>
      <c r="BM443" s="165"/>
      <c r="BN443" s="165"/>
      <c r="BO443" s="165"/>
      <c r="BP443" s="165"/>
      <c r="BQ443" s="165"/>
    </row>
    <row r="444" spans="1:69" ht="16.5" customHeight="1">
      <c r="A444" s="62"/>
      <c r="B444" s="62"/>
      <c r="C444" s="62"/>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c r="BJ444" s="165"/>
      <c r="BK444" s="165"/>
      <c r="BL444" s="165"/>
      <c r="BM444" s="165"/>
      <c r="BN444" s="165"/>
      <c r="BO444" s="165"/>
      <c r="BP444" s="165"/>
      <c r="BQ444" s="165"/>
    </row>
    <row r="445" spans="1:69" ht="16.5" customHeight="1">
      <c r="A445" s="62"/>
      <c r="B445" s="62"/>
      <c r="C445" s="62"/>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c r="BJ445" s="165"/>
      <c r="BK445" s="165"/>
      <c r="BL445" s="165"/>
      <c r="BM445" s="165"/>
      <c r="BN445" s="165"/>
      <c r="BO445" s="165"/>
      <c r="BP445" s="165"/>
      <c r="BQ445" s="165"/>
    </row>
    <row r="446" spans="1:69" ht="16.5" customHeight="1">
      <c r="A446" s="62"/>
      <c r="B446" s="62"/>
      <c r="C446" s="62"/>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c r="BJ446" s="165"/>
      <c r="BK446" s="165"/>
      <c r="BL446" s="165"/>
      <c r="BM446" s="165"/>
      <c r="BN446" s="165"/>
      <c r="BO446" s="165"/>
      <c r="BP446" s="165"/>
      <c r="BQ446" s="165"/>
    </row>
    <row r="447" spans="1:69" ht="16.5" customHeight="1">
      <c r="A447" s="62"/>
      <c r="B447" s="62"/>
      <c r="C447" s="62"/>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c r="BJ447" s="165"/>
      <c r="BK447" s="165"/>
      <c r="BL447" s="165"/>
      <c r="BM447" s="165"/>
      <c r="BN447" s="165"/>
      <c r="BO447" s="165"/>
      <c r="BP447" s="165"/>
      <c r="BQ447" s="165"/>
    </row>
    <row r="448" spans="1:69" ht="16.5" customHeight="1">
      <c r="A448" s="62"/>
      <c r="B448" s="62"/>
      <c r="C448" s="62"/>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c r="BJ448" s="165"/>
      <c r="BK448" s="165"/>
      <c r="BL448" s="165"/>
      <c r="BM448" s="165"/>
      <c r="BN448" s="165"/>
      <c r="BO448" s="165"/>
      <c r="BP448" s="165"/>
      <c r="BQ448" s="165"/>
    </row>
    <row r="449" spans="1:69" ht="16.5" customHeight="1">
      <c r="A449" s="62"/>
      <c r="B449" s="62"/>
      <c r="C449" s="62"/>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c r="BJ449" s="165"/>
      <c r="BK449" s="165"/>
      <c r="BL449" s="165"/>
      <c r="BM449" s="165"/>
      <c r="BN449" s="165"/>
      <c r="BO449" s="165"/>
      <c r="BP449" s="165"/>
      <c r="BQ449" s="165"/>
    </row>
    <row r="450" spans="1:69" ht="16.5" customHeight="1">
      <c r="A450" s="62"/>
      <c r="B450" s="62"/>
      <c r="C450" s="62"/>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c r="BJ450" s="165"/>
      <c r="BK450" s="165"/>
      <c r="BL450" s="165"/>
      <c r="BM450" s="165"/>
      <c r="BN450" s="165"/>
      <c r="BO450" s="165"/>
      <c r="BP450" s="165"/>
      <c r="BQ450" s="165"/>
    </row>
    <row r="451" spans="1:69" ht="16.5" customHeight="1">
      <c r="A451" s="62"/>
      <c r="B451" s="62"/>
      <c r="C451" s="62"/>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c r="BJ451" s="165"/>
      <c r="BK451" s="165"/>
      <c r="BL451" s="165"/>
      <c r="BM451" s="165"/>
      <c r="BN451" s="165"/>
      <c r="BO451" s="165"/>
      <c r="BP451" s="165"/>
      <c r="BQ451" s="165"/>
    </row>
    <row r="452" spans="1:69" ht="16.5" customHeight="1">
      <c r="A452" s="62"/>
      <c r="B452" s="62"/>
      <c r="C452" s="62"/>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c r="BJ452" s="165"/>
      <c r="BK452" s="165"/>
      <c r="BL452" s="165"/>
      <c r="BM452" s="165"/>
      <c r="BN452" s="165"/>
      <c r="BO452" s="165"/>
      <c r="BP452" s="165"/>
      <c r="BQ452" s="165"/>
    </row>
    <row r="453" spans="1:69" ht="16.5" customHeight="1">
      <c r="A453" s="62"/>
      <c r="B453" s="62"/>
      <c r="C453" s="62"/>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c r="BJ453" s="165"/>
      <c r="BK453" s="165"/>
      <c r="BL453" s="165"/>
      <c r="BM453" s="165"/>
      <c r="BN453" s="165"/>
      <c r="BO453" s="165"/>
      <c r="BP453" s="165"/>
      <c r="BQ453" s="165"/>
    </row>
    <row r="454" spans="1:69" ht="16.5" customHeight="1">
      <c r="A454" s="62"/>
      <c r="B454" s="62"/>
      <c r="C454" s="62"/>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c r="BJ454" s="165"/>
      <c r="BK454" s="165"/>
      <c r="BL454" s="165"/>
      <c r="BM454" s="165"/>
      <c r="BN454" s="165"/>
      <c r="BO454" s="165"/>
      <c r="BP454" s="165"/>
      <c r="BQ454" s="165"/>
    </row>
    <row r="455" spans="1:69" ht="16.5" customHeight="1">
      <c r="A455" s="62"/>
      <c r="B455" s="62"/>
      <c r="C455" s="62"/>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c r="BJ455" s="165"/>
      <c r="BK455" s="165"/>
      <c r="BL455" s="165"/>
      <c r="BM455" s="165"/>
      <c r="BN455" s="165"/>
      <c r="BO455" s="165"/>
      <c r="BP455" s="165"/>
      <c r="BQ455" s="165"/>
    </row>
    <row r="456" spans="1:69" ht="16.5" customHeight="1">
      <c r="A456" s="62"/>
      <c r="B456" s="62"/>
      <c r="C456" s="62"/>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c r="BJ456" s="165"/>
      <c r="BK456" s="165"/>
      <c r="BL456" s="165"/>
      <c r="BM456" s="165"/>
      <c r="BN456" s="165"/>
      <c r="BO456" s="165"/>
      <c r="BP456" s="165"/>
      <c r="BQ456" s="165"/>
    </row>
    <row r="457" spans="1:69" ht="16.5" customHeight="1">
      <c r="A457" s="62"/>
      <c r="B457" s="62"/>
      <c r="C457" s="62"/>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c r="BJ457" s="165"/>
      <c r="BK457" s="165"/>
      <c r="BL457" s="165"/>
      <c r="BM457" s="165"/>
      <c r="BN457" s="165"/>
      <c r="BO457" s="165"/>
      <c r="BP457" s="165"/>
      <c r="BQ457" s="165"/>
    </row>
    <row r="458" spans="1:69" ht="16.5" customHeight="1">
      <c r="A458" s="62"/>
      <c r="B458" s="62"/>
      <c r="C458" s="62"/>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5"/>
      <c r="AW458" s="165"/>
      <c r="AX458" s="165"/>
      <c r="AY458" s="165"/>
      <c r="AZ458" s="165"/>
      <c r="BA458" s="165"/>
      <c r="BB458" s="165"/>
      <c r="BC458" s="165"/>
      <c r="BD458" s="165"/>
      <c r="BE458" s="165"/>
      <c r="BF458" s="165"/>
      <c r="BG458" s="165"/>
      <c r="BH458" s="165"/>
      <c r="BI458" s="165"/>
      <c r="BJ458" s="165"/>
      <c r="BK458" s="165"/>
      <c r="BL458" s="165"/>
      <c r="BM458" s="165"/>
      <c r="BN458" s="165"/>
      <c r="BO458" s="165"/>
      <c r="BP458" s="165"/>
      <c r="BQ458" s="165"/>
    </row>
    <row r="459" spans="1:69" ht="16.5" customHeight="1">
      <c r="A459" s="62"/>
      <c r="B459" s="62"/>
      <c r="C459" s="62"/>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165"/>
    </row>
    <row r="460" spans="1:69" ht="16.5" customHeight="1">
      <c r="A460" s="62"/>
      <c r="B460" s="62"/>
      <c r="C460" s="62"/>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c r="BJ460" s="165"/>
      <c r="BK460" s="165"/>
      <c r="BL460" s="165"/>
      <c r="BM460" s="165"/>
      <c r="BN460" s="165"/>
      <c r="BO460" s="165"/>
      <c r="BP460" s="165"/>
      <c r="BQ460" s="165"/>
    </row>
    <row r="461" spans="1:69" ht="16.5" customHeight="1">
      <c r="A461" s="62"/>
      <c r="B461" s="62"/>
      <c r="C461" s="62"/>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c r="BJ461" s="165"/>
      <c r="BK461" s="165"/>
      <c r="BL461" s="165"/>
      <c r="BM461" s="165"/>
      <c r="BN461" s="165"/>
      <c r="BO461" s="165"/>
      <c r="BP461" s="165"/>
      <c r="BQ461" s="165"/>
    </row>
    <row r="462" spans="1:69" ht="16.5" customHeight="1">
      <c r="A462" s="62"/>
      <c r="B462" s="62"/>
      <c r="C462" s="62"/>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5"/>
      <c r="AW462" s="165"/>
      <c r="AX462" s="165"/>
      <c r="AY462" s="165"/>
      <c r="AZ462" s="165"/>
      <c r="BA462" s="165"/>
      <c r="BB462" s="165"/>
      <c r="BC462" s="165"/>
      <c r="BD462" s="165"/>
      <c r="BE462" s="165"/>
      <c r="BF462" s="165"/>
      <c r="BG462" s="165"/>
      <c r="BH462" s="165"/>
      <c r="BI462" s="165"/>
      <c r="BJ462" s="165"/>
      <c r="BK462" s="165"/>
      <c r="BL462" s="165"/>
      <c r="BM462" s="165"/>
      <c r="BN462" s="165"/>
      <c r="BO462" s="165"/>
      <c r="BP462" s="165"/>
      <c r="BQ462" s="165"/>
    </row>
    <row r="463" spans="1:69" ht="16.5" customHeight="1">
      <c r="A463" s="62"/>
      <c r="B463" s="62"/>
      <c r="C463" s="62"/>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5"/>
      <c r="AW463" s="165"/>
      <c r="AX463" s="165"/>
      <c r="AY463" s="165"/>
      <c r="AZ463" s="165"/>
      <c r="BA463" s="165"/>
      <c r="BB463" s="165"/>
      <c r="BC463" s="165"/>
      <c r="BD463" s="165"/>
      <c r="BE463" s="165"/>
      <c r="BF463" s="165"/>
      <c r="BG463" s="165"/>
      <c r="BH463" s="165"/>
      <c r="BI463" s="165"/>
      <c r="BJ463" s="165"/>
      <c r="BK463" s="165"/>
      <c r="BL463" s="165"/>
      <c r="BM463" s="165"/>
      <c r="BN463" s="165"/>
      <c r="BO463" s="165"/>
      <c r="BP463" s="165"/>
      <c r="BQ463" s="165"/>
    </row>
    <row r="464" spans="1:69" ht="16.5" customHeight="1">
      <c r="A464" s="62"/>
      <c r="B464" s="62"/>
      <c r="C464" s="62"/>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5"/>
      <c r="AW464" s="165"/>
      <c r="AX464" s="165"/>
      <c r="AY464" s="165"/>
      <c r="AZ464" s="165"/>
      <c r="BA464" s="165"/>
      <c r="BB464" s="165"/>
      <c r="BC464" s="165"/>
      <c r="BD464" s="165"/>
      <c r="BE464" s="165"/>
      <c r="BF464" s="165"/>
      <c r="BG464" s="165"/>
      <c r="BH464" s="165"/>
      <c r="BI464" s="165"/>
      <c r="BJ464" s="165"/>
      <c r="BK464" s="165"/>
      <c r="BL464" s="165"/>
      <c r="BM464" s="165"/>
      <c r="BN464" s="165"/>
      <c r="BO464" s="165"/>
      <c r="BP464" s="165"/>
      <c r="BQ464" s="165"/>
    </row>
    <row r="465" spans="1:69" ht="16.5" customHeight="1">
      <c r="A465" s="62"/>
      <c r="B465" s="62"/>
      <c r="C465" s="62"/>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5"/>
      <c r="AW465" s="165"/>
      <c r="AX465" s="165"/>
      <c r="AY465" s="165"/>
      <c r="AZ465" s="165"/>
      <c r="BA465" s="165"/>
      <c r="BB465" s="165"/>
      <c r="BC465" s="165"/>
      <c r="BD465" s="165"/>
      <c r="BE465" s="165"/>
      <c r="BF465" s="165"/>
      <c r="BG465" s="165"/>
      <c r="BH465" s="165"/>
      <c r="BI465" s="165"/>
      <c r="BJ465" s="165"/>
      <c r="BK465" s="165"/>
      <c r="BL465" s="165"/>
      <c r="BM465" s="165"/>
      <c r="BN465" s="165"/>
      <c r="BO465" s="165"/>
      <c r="BP465" s="165"/>
      <c r="BQ465" s="165"/>
    </row>
    <row r="466" spans="1:69" ht="16.5" customHeight="1">
      <c r="A466" s="62"/>
      <c r="B466" s="62"/>
      <c r="C466" s="62"/>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5"/>
      <c r="AW466" s="165"/>
      <c r="AX466" s="165"/>
      <c r="AY466" s="165"/>
      <c r="AZ466" s="165"/>
      <c r="BA466" s="165"/>
      <c r="BB466" s="165"/>
      <c r="BC466" s="165"/>
      <c r="BD466" s="165"/>
      <c r="BE466" s="165"/>
      <c r="BF466" s="165"/>
      <c r="BG466" s="165"/>
      <c r="BH466" s="165"/>
      <c r="BI466" s="165"/>
      <c r="BJ466" s="165"/>
      <c r="BK466" s="165"/>
      <c r="BL466" s="165"/>
      <c r="BM466" s="165"/>
      <c r="BN466" s="165"/>
      <c r="BO466" s="165"/>
      <c r="BP466" s="165"/>
      <c r="BQ466" s="165"/>
    </row>
    <row r="467" spans="1:69" ht="16.5" customHeight="1">
      <c r="A467" s="62"/>
      <c r="B467" s="62"/>
      <c r="C467" s="62"/>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5"/>
      <c r="AW467" s="165"/>
      <c r="AX467" s="165"/>
      <c r="AY467" s="165"/>
      <c r="AZ467" s="165"/>
      <c r="BA467" s="165"/>
      <c r="BB467" s="165"/>
      <c r="BC467" s="165"/>
      <c r="BD467" s="165"/>
      <c r="BE467" s="165"/>
      <c r="BF467" s="165"/>
      <c r="BG467" s="165"/>
      <c r="BH467" s="165"/>
      <c r="BI467" s="165"/>
      <c r="BJ467" s="165"/>
      <c r="BK467" s="165"/>
      <c r="BL467" s="165"/>
      <c r="BM467" s="165"/>
      <c r="BN467" s="165"/>
      <c r="BO467" s="165"/>
      <c r="BP467" s="165"/>
      <c r="BQ467" s="165"/>
    </row>
    <row r="468" spans="1:69" ht="16.5" customHeight="1">
      <c r="A468" s="62"/>
      <c r="B468" s="62"/>
      <c r="C468" s="62"/>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5"/>
      <c r="AW468" s="165"/>
      <c r="AX468" s="165"/>
      <c r="AY468" s="165"/>
      <c r="AZ468" s="165"/>
      <c r="BA468" s="165"/>
      <c r="BB468" s="165"/>
      <c r="BC468" s="165"/>
      <c r="BD468" s="165"/>
      <c r="BE468" s="165"/>
      <c r="BF468" s="165"/>
      <c r="BG468" s="165"/>
      <c r="BH468" s="165"/>
      <c r="BI468" s="165"/>
      <c r="BJ468" s="165"/>
      <c r="BK468" s="165"/>
      <c r="BL468" s="165"/>
      <c r="BM468" s="165"/>
      <c r="BN468" s="165"/>
      <c r="BO468" s="165"/>
      <c r="BP468" s="165"/>
      <c r="BQ468" s="165"/>
    </row>
    <row r="469" spans="1:69" ht="16.5" customHeight="1">
      <c r="A469" s="62"/>
      <c r="B469" s="62"/>
      <c r="C469" s="62"/>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5"/>
      <c r="AW469" s="165"/>
      <c r="AX469" s="165"/>
      <c r="AY469" s="165"/>
      <c r="AZ469" s="165"/>
      <c r="BA469" s="165"/>
      <c r="BB469" s="165"/>
      <c r="BC469" s="165"/>
      <c r="BD469" s="165"/>
      <c r="BE469" s="165"/>
      <c r="BF469" s="165"/>
      <c r="BG469" s="165"/>
      <c r="BH469" s="165"/>
      <c r="BI469" s="165"/>
      <c r="BJ469" s="165"/>
      <c r="BK469" s="165"/>
      <c r="BL469" s="165"/>
      <c r="BM469" s="165"/>
      <c r="BN469" s="165"/>
      <c r="BO469" s="165"/>
      <c r="BP469" s="165"/>
      <c r="BQ469" s="165"/>
    </row>
    <row r="470" spans="1:69" ht="16.5" customHeight="1">
      <c r="A470" s="62"/>
      <c r="B470" s="62"/>
      <c r="C470" s="62"/>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c r="BJ470" s="165"/>
      <c r="BK470" s="165"/>
      <c r="BL470" s="165"/>
      <c r="BM470" s="165"/>
      <c r="BN470" s="165"/>
      <c r="BO470" s="165"/>
      <c r="BP470" s="165"/>
      <c r="BQ470" s="165"/>
    </row>
    <row r="471" spans="1:69" ht="16.5" customHeight="1">
      <c r="A471" s="62"/>
      <c r="B471" s="62"/>
      <c r="C471" s="62"/>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c r="BJ471" s="165"/>
      <c r="BK471" s="165"/>
      <c r="BL471" s="165"/>
      <c r="BM471" s="165"/>
      <c r="BN471" s="165"/>
      <c r="BO471" s="165"/>
      <c r="BP471" s="165"/>
      <c r="BQ471" s="165"/>
    </row>
    <row r="472" spans="1:69" ht="16.5" customHeight="1">
      <c r="A472" s="62"/>
      <c r="B472" s="62"/>
      <c r="C472" s="62"/>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c r="BJ472" s="165"/>
      <c r="BK472" s="165"/>
      <c r="BL472" s="165"/>
      <c r="BM472" s="165"/>
      <c r="BN472" s="165"/>
      <c r="BO472" s="165"/>
      <c r="BP472" s="165"/>
      <c r="BQ472" s="165"/>
    </row>
    <row r="473" spans="1:69" ht="16.5" customHeight="1">
      <c r="A473" s="62"/>
      <c r="B473" s="62"/>
      <c r="C473" s="62"/>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c r="BJ473" s="165"/>
      <c r="BK473" s="165"/>
      <c r="BL473" s="165"/>
      <c r="BM473" s="165"/>
      <c r="BN473" s="165"/>
      <c r="BO473" s="165"/>
      <c r="BP473" s="165"/>
      <c r="BQ473" s="165"/>
    </row>
    <row r="474" spans="1:69" ht="16.5" customHeight="1">
      <c r="A474" s="62"/>
      <c r="B474" s="62"/>
      <c r="C474" s="62"/>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c r="BJ474" s="165"/>
      <c r="BK474" s="165"/>
      <c r="BL474" s="165"/>
      <c r="BM474" s="165"/>
      <c r="BN474" s="165"/>
      <c r="BO474" s="165"/>
      <c r="BP474" s="165"/>
      <c r="BQ474" s="165"/>
    </row>
    <row r="475" spans="1:69" ht="16.5" customHeight="1">
      <c r="A475" s="62"/>
      <c r="B475" s="62"/>
      <c r="C475" s="62"/>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row>
    <row r="476" spans="1:69" ht="16.5" customHeight="1">
      <c r="A476" s="62"/>
      <c r="B476" s="62"/>
      <c r="C476" s="62"/>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row>
    <row r="477" spans="1:69" ht="16.5" customHeight="1">
      <c r="A477" s="62"/>
      <c r="B477" s="62"/>
      <c r="C477" s="62"/>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c r="BJ477" s="165"/>
      <c r="BK477" s="165"/>
      <c r="BL477" s="165"/>
      <c r="BM477" s="165"/>
      <c r="BN477" s="165"/>
      <c r="BO477" s="165"/>
      <c r="BP477" s="165"/>
      <c r="BQ477" s="165"/>
    </row>
    <row r="478" spans="1:69" ht="16.5" customHeight="1">
      <c r="A478" s="62"/>
      <c r="B478" s="62"/>
      <c r="C478" s="62"/>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c r="BJ478" s="165"/>
      <c r="BK478" s="165"/>
      <c r="BL478" s="165"/>
      <c r="BM478" s="165"/>
      <c r="BN478" s="165"/>
      <c r="BO478" s="165"/>
      <c r="BP478" s="165"/>
      <c r="BQ478" s="165"/>
    </row>
    <row r="479" spans="1:69" ht="16.5" customHeight="1">
      <c r="A479" s="62"/>
      <c r="B479" s="62"/>
      <c r="C479" s="62"/>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c r="BJ479" s="165"/>
      <c r="BK479" s="165"/>
      <c r="BL479" s="165"/>
      <c r="BM479" s="165"/>
      <c r="BN479" s="165"/>
      <c r="BO479" s="165"/>
      <c r="BP479" s="165"/>
      <c r="BQ479" s="165"/>
    </row>
    <row r="480" spans="1:69" ht="16.5" customHeight="1">
      <c r="A480" s="62"/>
      <c r="B480" s="62"/>
      <c r="C480" s="62"/>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c r="BJ480" s="165"/>
      <c r="BK480" s="165"/>
      <c r="BL480" s="165"/>
      <c r="BM480" s="165"/>
      <c r="BN480" s="165"/>
      <c r="BO480" s="165"/>
      <c r="BP480" s="165"/>
      <c r="BQ480" s="165"/>
    </row>
    <row r="481" spans="1:69" ht="16.5" customHeight="1">
      <c r="A481" s="62"/>
      <c r="B481" s="62"/>
      <c r="C481" s="62"/>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c r="BJ481" s="165"/>
      <c r="BK481" s="165"/>
      <c r="BL481" s="165"/>
      <c r="BM481" s="165"/>
      <c r="BN481" s="165"/>
      <c r="BO481" s="165"/>
      <c r="BP481" s="165"/>
      <c r="BQ481" s="165"/>
    </row>
    <row r="482" spans="1:69" ht="16.5" customHeight="1">
      <c r="A482" s="62"/>
      <c r="B482" s="62"/>
      <c r="C482" s="62"/>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c r="BJ482" s="165"/>
      <c r="BK482" s="165"/>
      <c r="BL482" s="165"/>
      <c r="BM482" s="165"/>
      <c r="BN482" s="165"/>
      <c r="BO482" s="165"/>
      <c r="BP482" s="165"/>
      <c r="BQ482" s="165"/>
    </row>
    <row r="483" spans="1:69" ht="16.5" customHeight="1">
      <c r="A483" s="62"/>
      <c r="B483" s="62"/>
      <c r="C483" s="62"/>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c r="BJ483" s="165"/>
      <c r="BK483" s="165"/>
      <c r="BL483" s="165"/>
      <c r="BM483" s="165"/>
      <c r="BN483" s="165"/>
      <c r="BO483" s="165"/>
      <c r="BP483" s="165"/>
      <c r="BQ483" s="165"/>
    </row>
    <row r="484" spans="1:69" ht="16.5" customHeight="1">
      <c r="A484" s="62"/>
      <c r="B484" s="62"/>
      <c r="C484" s="62"/>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c r="BJ484" s="165"/>
      <c r="BK484" s="165"/>
      <c r="BL484" s="165"/>
      <c r="BM484" s="165"/>
      <c r="BN484" s="165"/>
      <c r="BO484" s="165"/>
      <c r="BP484" s="165"/>
      <c r="BQ484" s="165"/>
    </row>
    <row r="485" spans="1:69" ht="16.5" customHeight="1">
      <c r="A485" s="62"/>
      <c r="B485" s="62"/>
      <c r="C485" s="62"/>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c r="BJ485" s="165"/>
      <c r="BK485" s="165"/>
      <c r="BL485" s="165"/>
      <c r="BM485" s="165"/>
      <c r="BN485" s="165"/>
      <c r="BO485" s="165"/>
      <c r="BP485" s="165"/>
      <c r="BQ485" s="165"/>
    </row>
    <row r="486" spans="1:69" ht="16.5" customHeight="1">
      <c r="A486" s="62"/>
      <c r="B486" s="62"/>
      <c r="C486" s="62"/>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c r="BJ486" s="165"/>
      <c r="BK486" s="165"/>
      <c r="BL486" s="165"/>
      <c r="BM486" s="165"/>
      <c r="BN486" s="165"/>
      <c r="BO486" s="165"/>
      <c r="BP486" s="165"/>
      <c r="BQ486" s="165"/>
    </row>
    <row r="487" spans="1:69" ht="16.5" customHeight="1">
      <c r="A487" s="62"/>
      <c r="B487" s="62"/>
      <c r="C487" s="62"/>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c r="BJ487" s="165"/>
      <c r="BK487" s="165"/>
      <c r="BL487" s="165"/>
      <c r="BM487" s="165"/>
      <c r="BN487" s="165"/>
      <c r="BO487" s="165"/>
      <c r="BP487" s="165"/>
      <c r="BQ487" s="165"/>
    </row>
    <row r="488" spans="1:69" ht="16.5" customHeight="1">
      <c r="A488" s="62"/>
      <c r="B488" s="62"/>
      <c r="C488" s="62"/>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c r="BJ488" s="165"/>
      <c r="BK488" s="165"/>
      <c r="BL488" s="165"/>
      <c r="BM488" s="165"/>
      <c r="BN488" s="165"/>
      <c r="BO488" s="165"/>
      <c r="BP488" s="165"/>
      <c r="BQ488" s="165"/>
    </row>
    <row r="489" spans="1:69" ht="16.5" customHeight="1">
      <c r="A489" s="62"/>
      <c r="B489" s="62"/>
      <c r="C489" s="62"/>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c r="BJ489" s="165"/>
      <c r="BK489" s="165"/>
      <c r="BL489" s="165"/>
      <c r="BM489" s="165"/>
      <c r="BN489" s="165"/>
      <c r="BO489" s="165"/>
      <c r="BP489" s="165"/>
      <c r="BQ489" s="165"/>
    </row>
    <row r="490" spans="1:69" ht="16.5" customHeight="1">
      <c r="A490" s="62"/>
      <c r="B490" s="62"/>
      <c r="C490" s="62"/>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c r="BJ490" s="165"/>
      <c r="BK490" s="165"/>
      <c r="BL490" s="165"/>
      <c r="BM490" s="165"/>
      <c r="BN490" s="165"/>
      <c r="BO490" s="165"/>
      <c r="BP490" s="165"/>
      <c r="BQ490" s="165"/>
    </row>
    <row r="491" spans="1:69" ht="16.5" customHeight="1">
      <c r="A491" s="62"/>
      <c r="B491" s="62"/>
      <c r="C491" s="62"/>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c r="BJ491" s="165"/>
      <c r="BK491" s="165"/>
      <c r="BL491" s="165"/>
      <c r="BM491" s="165"/>
      <c r="BN491" s="165"/>
      <c r="BO491" s="165"/>
      <c r="BP491" s="165"/>
      <c r="BQ491" s="165"/>
    </row>
    <row r="492" spans="1:69" ht="16.5" customHeight="1">
      <c r="A492" s="62"/>
      <c r="B492" s="62"/>
      <c r="C492" s="62"/>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c r="BJ492" s="165"/>
      <c r="BK492" s="165"/>
      <c r="BL492" s="165"/>
      <c r="BM492" s="165"/>
      <c r="BN492" s="165"/>
      <c r="BO492" s="165"/>
      <c r="BP492" s="165"/>
      <c r="BQ492" s="165"/>
    </row>
    <row r="493" spans="1:69" ht="16.5" customHeight="1">
      <c r="A493" s="62"/>
      <c r="B493" s="62"/>
      <c r="C493" s="62"/>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c r="BJ493" s="165"/>
      <c r="BK493" s="165"/>
      <c r="BL493" s="165"/>
      <c r="BM493" s="165"/>
      <c r="BN493" s="165"/>
      <c r="BO493" s="165"/>
      <c r="BP493" s="165"/>
      <c r="BQ493" s="165"/>
    </row>
    <row r="494" spans="1:69" ht="16.5" customHeight="1">
      <c r="A494" s="62"/>
      <c r="B494" s="62"/>
      <c r="C494" s="62"/>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c r="BJ494" s="165"/>
      <c r="BK494" s="165"/>
      <c r="BL494" s="165"/>
      <c r="BM494" s="165"/>
      <c r="BN494" s="165"/>
      <c r="BO494" s="165"/>
      <c r="BP494" s="165"/>
      <c r="BQ494" s="165"/>
    </row>
    <row r="495" spans="1:69" ht="16.5" customHeight="1">
      <c r="A495" s="62"/>
      <c r="B495" s="62"/>
      <c r="C495" s="62"/>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c r="BJ495" s="165"/>
      <c r="BK495" s="165"/>
      <c r="BL495" s="165"/>
      <c r="BM495" s="165"/>
      <c r="BN495" s="165"/>
      <c r="BO495" s="165"/>
      <c r="BP495" s="165"/>
      <c r="BQ495" s="165"/>
    </row>
    <row r="496" spans="1:69" ht="16.5" customHeight="1">
      <c r="A496" s="62"/>
      <c r="B496" s="62"/>
      <c r="C496" s="62"/>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c r="BJ496" s="165"/>
      <c r="BK496" s="165"/>
      <c r="BL496" s="165"/>
      <c r="BM496" s="165"/>
      <c r="BN496" s="165"/>
      <c r="BO496" s="165"/>
      <c r="BP496" s="165"/>
      <c r="BQ496" s="165"/>
    </row>
    <row r="497" spans="1:69" ht="16.5" customHeight="1">
      <c r="A497" s="62"/>
      <c r="B497" s="62"/>
      <c r="C497" s="62"/>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row>
    <row r="498" spans="1:69" ht="16.5" customHeight="1">
      <c r="A498" s="62"/>
      <c r="B498" s="62"/>
      <c r="C498" s="62"/>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c r="BJ498" s="165"/>
      <c r="BK498" s="165"/>
      <c r="BL498" s="165"/>
      <c r="BM498" s="165"/>
      <c r="BN498" s="165"/>
      <c r="BO498" s="165"/>
      <c r="BP498" s="165"/>
      <c r="BQ498" s="165"/>
    </row>
    <row r="499" spans="1:69" ht="16.5" customHeight="1">
      <c r="A499" s="62"/>
      <c r="B499" s="62"/>
      <c r="C499" s="62"/>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c r="BJ499" s="165"/>
      <c r="BK499" s="165"/>
      <c r="BL499" s="165"/>
      <c r="BM499" s="165"/>
      <c r="BN499" s="165"/>
      <c r="BO499" s="165"/>
      <c r="BP499" s="165"/>
      <c r="BQ499" s="165"/>
    </row>
    <row r="500" spans="1:69" ht="16.5" customHeight="1">
      <c r="A500" s="62"/>
      <c r="B500" s="62"/>
      <c r="C500" s="62"/>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c r="BJ500" s="165"/>
      <c r="BK500" s="165"/>
      <c r="BL500" s="165"/>
      <c r="BM500" s="165"/>
      <c r="BN500" s="165"/>
      <c r="BO500" s="165"/>
      <c r="BP500" s="165"/>
      <c r="BQ500" s="165"/>
    </row>
    <row r="501" spans="1:69" ht="16.5" customHeight="1">
      <c r="A501" s="62"/>
      <c r="B501" s="62"/>
      <c r="C501" s="62"/>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c r="BJ501" s="165"/>
      <c r="BK501" s="165"/>
      <c r="BL501" s="165"/>
      <c r="BM501" s="165"/>
      <c r="BN501" s="165"/>
      <c r="BO501" s="165"/>
      <c r="BP501" s="165"/>
      <c r="BQ501" s="165"/>
    </row>
    <row r="502" spans="1:69" ht="16.5" customHeight="1">
      <c r="A502" s="62"/>
      <c r="B502" s="62"/>
      <c r="C502" s="62"/>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c r="BJ502" s="165"/>
      <c r="BK502" s="165"/>
      <c r="BL502" s="165"/>
      <c r="BM502" s="165"/>
      <c r="BN502" s="165"/>
      <c r="BO502" s="165"/>
      <c r="BP502" s="165"/>
      <c r="BQ502" s="165"/>
    </row>
    <row r="503" spans="1:69" ht="16.5" customHeight="1">
      <c r="A503" s="62"/>
      <c r="B503" s="62"/>
      <c r="C503" s="62"/>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c r="BJ503" s="165"/>
      <c r="BK503" s="165"/>
      <c r="BL503" s="165"/>
      <c r="BM503" s="165"/>
      <c r="BN503" s="165"/>
      <c r="BO503" s="165"/>
      <c r="BP503" s="165"/>
      <c r="BQ503" s="165"/>
    </row>
    <row r="504" spans="1:69" ht="16.5" customHeight="1">
      <c r="A504" s="62"/>
      <c r="B504" s="62"/>
      <c r="C504" s="62"/>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5"/>
      <c r="AW504" s="165"/>
      <c r="AX504" s="165"/>
      <c r="AY504" s="165"/>
      <c r="AZ504" s="165"/>
      <c r="BA504" s="165"/>
      <c r="BB504" s="165"/>
      <c r="BC504" s="165"/>
      <c r="BD504" s="165"/>
      <c r="BE504" s="165"/>
      <c r="BF504" s="165"/>
      <c r="BG504" s="165"/>
      <c r="BH504" s="165"/>
      <c r="BI504" s="165"/>
      <c r="BJ504" s="165"/>
      <c r="BK504" s="165"/>
      <c r="BL504" s="165"/>
      <c r="BM504" s="165"/>
      <c r="BN504" s="165"/>
      <c r="BO504" s="165"/>
      <c r="BP504" s="165"/>
      <c r="BQ504" s="165"/>
    </row>
    <row r="505" spans="1:69" ht="16.5" customHeight="1">
      <c r="A505" s="62"/>
      <c r="B505" s="62"/>
      <c r="C505" s="62"/>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5"/>
      <c r="AW505" s="165"/>
      <c r="AX505" s="165"/>
      <c r="AY505" s="165"/>
      <c r="AZ505" s="165"/>
      <c r="BA505" s="165"/>
      <c r="BB505" s="165"/>
      <c r="BC505" s="165"/>
      <c r="BD505" s="165"/>
      <c r="BE505" s="165"/>
      <c r="BF505" s="165"/>
      <c r="BG505" s="165"/>
      <c r="BH505" s="165"/>
      <c r="BI505" s="165"/>
      <c r="BJ505" s="165"/>
      <c r="BK505" s="165"/>
      <c r="BL505" s="165"/>
      <c r="BM505" s="165"/>
      <c r="BN505" s="165"/>
      <c r="BO505" s="165"/>
      <c r="BP505" s="165"/>
      <c r="BQ505" s="165"/>
    </row>
    <row r="506" spans="1:69" ht="16.5" customHeight="1">
      <c r="A506" s="62"/>
      <c r="B506" s="62"/>
      <c r="C506" s="62"/>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5"/>
      <c r="AW506" s="165"/>
      <c r="AX506" s="165"/>
      <c r="AY506" s="165"/>
      <c r="AZ506" s="165"/>
      <c r="BA506" s="165"/>
      <c r="BB506" s="165"/>
      <c r="BC506" s="165"/>
      <c r="BD506" s="165"/>
      <c r="BE506" s="165"/>
      <c r="BF506" s="165"/>
      <c r="BG506" s="165"/>
      <c r="BH506" s="165"/>
      <c r="BI506" s="165"/>
      <c r="BJ506" s="165"/>
      <c r="BK506" s="165"/>
      <c r="BL506" s="165"/>
      <c r="BM506" s="165"/>
      <c r="BN506" s="165"/>
      <c r="BO506" s="165"/>
      <c r="BP506" s="165"/>
      <c r="BQ506" s="165"/>
    </row>
    <row r="507" spans="1:69" ht="16.5" customHeight="1">
      <c r="A507" s="62"/>
      <c r="B507" s="62"/>
      <c r="C507" s="62"/>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5"/>
      <c r="AW507" s="165"/>
      <c r="AX507" s="165"/>
      <c r="AY507" s="165"/>
      <c r="AZ507" s="165"/>
      <c r="BA507" s="165"/>
      <c r="BB507" s="165"/>
      <c r="BC507" s="165"/>
      <c r="BD507" s="165"/>
      <c r="BE507" s="165"/>
      <c r="BF507" s="165"/>
      <c r="BG507" s="165"/>
      <c r="BH507" s="165"/>
      <c r="BI507" s="165"/>
      <c r="BJ507" s="165"/>
      <c r="BK507" s="165"/>
      <c r="BL507" s="165"/>
      <c r="BM507" s="165"/>
      <c r="BN507" s="165"/>
      <c r="BO507" s="165"/>
      <c r="BP507" s="165"/>
      <c r="BQ507" s="165"/>
    </row>
    <row r="508" spans="1:69" ht="16.5" customHeight="1">
      <c r="A508" s="62"/>
      <c r="B508" s="62"/>
      <c r="C508" s="62"/>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5"/>
      <c r="AW508" s="165"/>
      <c r="AX508" s="165"/>
      <c r="AY508" s="165"/>
      <c r="AZ508" s="165"/>
      <c r="BA508" s="165"/>
      <c r="BB508" s="165"/>
      <c r="BC508" s="165"/>
      <c r="BD508" s="165"/>
      <c r="BE508" s="165"/>
      <c r="BF508" s="165"/>
      <c r="BG508" s="165"/>
      <c r="BH508" s="165"/>
      <c r="BI508" s="165"/>
      <c r="BJ508" s="165"/>
      <c r="BK508" s="165"/>
      <c r="BL508" s="165"/>
      <c r="BM508" s="165"/>
      <c r="BN508" s="165"/>
      <c r="BO508" s="165"/>
      <c r="BP508" s="165"/>
      <c r="BQ508" s="165"/>
    </row>
    <row r="509" spans="1:69" ht="16.5" customHeight="1">
      <c r="A509" s="62"/>
      <c r="B509" s="62"/>
      <c r="C509" s="62"/>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5"/>
      <c r="AW509" s="165"/>
      <c r="AX509" s="165"/>
      <c r="AY509" s="165"/>
      <c r="AZ509" s="165"/>
      <c r="BA509" s="165"/>
      <c r="BB509" s="165"/>
      <c r="BC509" s="165"/>
      <c r="BD509" s="165"/>
      <c r="BE509" s="165"/>
      <c r="BF509" s="165"/>
      <c r="BG509" s="165"/>
      <c r="BH509" s="165"/>
      <c r="BI509" s="165"/>
      <c r="BJ509" s="165"/>
      <c r="BK509" s="165"/>
      <c r="BL509" s="165"/>
      <c r="BM509" s="165"/>
      <c r="BN509" s="165"/>
      <c r="BO509" s="165"/>
      <c r="BP509" s="165"/>
      <c r="BQ509" s="165"/>
    </row>
    <row r="510" spans="1:69" ht="16.5" customHeight="1">
      <c r="A510" s="62"/>
      <c r="B510" s="62"/>
      <c r="C510" s="62"/>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5"/>
      <c r="AW510" s="165"/>
      <c r="AX510" s="165"/>
      <c r="AY510" s="165"/>
      <c r="AZ510" s="165"/>
      <c r="BA510" s="165"/>
      <c r="BB510" s="165"/>
      <c r="BC510" s="165"/>
      <c r="BD510" s="165"/>
      <c r="BE510" s="165"/>
      <c r="BF510" s="165"/>
      <c r="BG510" s="165"/>
      <c r="BH510" s="165"/>
      <c r="BI510" s="165"/>
      <c r="BJ510" s="165"/>
      <c r="BK510" s="165"/>
      <c r="BL510" s="165"/>
      <c r="BM510" s="165"/>
      <c r="BN510" s="165"/>
      <c r="BO510" s="165"/>
      <c r="BP510" s="165"/>
      <c r="BQ510" s="165"/>
    </row>
    <row r="511" spans="1:69" ht="16.5" customHeight="1">
      <c r="A511" s="62"/>
      <c r="B511" s="62"/>
      <c r="C511" s="62"/>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5"/>
      <c r="AW511" s="165"/>
      <c r="AX511" s="165"/>
      <c r="AY511" s="165"/>
      <c r="AZ511" s="165"/>
      <c r="BA511" s="165"/>
      <c r="BB511" s="165"/>
      <c r="BC511" s="165"/>
      <c r="BD511" s="165"/>
      <c r="BE511" s="165"/>
      <c r="BF511" s="165"/>
      <c r="BG511" s="165"/>
      <c r="BH511" s="165"/>
      <c r="BI511" s="165"/>
      <c r="BJ511" s="165"/>
      <c r="BK511" s="165"/>
      <c r="BL511" s="165"/>
      <c r="BM511" s="165"/>
      <c r="BN511" s="165"/>
      <c r="BO511" s="165"/>
      <c r="BP511" s="165"/>
      <c r="BQ511" s="165"/>
    </row>
    <row r="512" spans="1:69" ht="16.5" customHeight="1">
      <c r="A512" s="62"/>
      <c r="B512" s="62"/>
      <c r="C512" s="62"/>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5"/>
      <c r="AW512" s="165"/>
      <c r="AX512" s="165"/>
      <c r="AY512" s="165"/>
      <c r="AZ512" s="165"/>
      <c r="BA512" s="165"/>
      <c r="BB512" s="165"/>
      <c r="BC512" s="165"/>
      <c r="BD512" s="165"/>
      <c r="BE512" s="165"/>
      <c r="BF512" s="165"/>
      <c r="BG512" s="165"/>
      <c r="BH512" s="165"/>
      <c r="BI512" s="165"/>
      <c r="BJ512" s="165"/>
      <c r="BK512" s="165"/>
      <c r="BL512" s="165"/>
      <c r="BM512" s="165"/>
      <c r="BN512" s="165"/>
      <c r="BO512" s="165"/>
      <c r="BP512" s="165"/>
      <c r="BQ512" s="165"/>
    </row>
    <row r="513" spans="1:69" ht="16.5" customHeight="1">
      <c r="A513" s="62"/>
      <c r="B513" s="62"/>
      <c r="C513" s="62"/>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5"/>
      <c r="AW513" s="165"/>
      <c r="AX513" s="165"/>
      <c r="AY513" s="165"/>
      <c r="AZ513" s="165"/>
      <c r="BA513" s="165"/>
      <c r="BB513" s="165"/>
      <c r="BC513" s="165"/>
      <c r="BD513" s="165"/>
      <c r="BE513" s="165"/>
      <c r="BF513" s="165"/>
      <c r="BG513" s="165"/>
      <c r="BH513" s="165"/>
      <c r="BI513" s="165"/>
      <c r="BJ513" s="165"/>
      <c r="BK513" s="165"/>
      <c r="BL513" s="165"/>
      <c r="BM513" s="165"/>
      <c r="BN513" s="165"/>
      <c r="BO513" s="165"/>
      <c r="BP513" s="165"/>
      <c r="BQ513" s="165"/>
    </row>
    <row r="514" spans="1:69" ht="16.5" customHeight="1">
      <c r="A514" s="62"/>
      <c r="B514" s="62"/>
      <c r="C514" s="62"/>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5"/>
      <c r="BH514" s="165"/>
      <c r="BI514" s="165"/>
      <c r="BJ514" s="165"/>
      <c r="BK514" s="165"/>
      <c r="BL514" s="165"/>
      <c r="BM514" s="165"/>
      <c r="BN514" s="165"/>
      <c r="BO514" s="165"/>
      <c r="BP514" s="165"/>
      <c r="BQ514" s="165"/>
    </row>
    <row r="515" spans="1:69" ht="16.5" customHeight="1">
      <c r="A515" s="62"/>
      <c r="B515" s="62"/>
      <c r="C515" s="62"/>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c r="BJ515" s="165"/>
      <c r="BK515" s="165"/>
      <c r="BL515" s="165"/>
      <c r="BM515" s="165"/>
      <c r="BN515" s="165"/>
      <c r="BO515" s="165"/>
      <c r="BP515" s="165"/>
      <c r="BQ515" s="165"/>
    </row>
    <row r="516" spans="1:69" ht="16.5" customHeight="1">
      <c r="A516" s="62"/>
      <c r="B516" s="62"/>
      <c r="C516" s="62"/>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c r="BJ516" s="165"/>
      <c r="BK516" s="165"/>
      <c r="BL516" s="165"/>
      <c r="BM516" s="165"/>
      <c r="BN516" s="165"/>
      <c r="BO516" s="165"/>
      <c r="BP516" s="165"/>
      <c r="BQ516" s="165"/>
    </row>
    <row r="517" spans="1:69" ht="16.5" customHeight="1">
      <c r="A517" s="62"/>
      <c r="B517" s="62"/>
      <c r="C517" s="62"/>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c r="BJ517" s="165"/>
      <c r="BK517" s="165"/>
      <c r="BL517" s="165"/>
      <c r="BM517" s="165"/>
      <c r="BN517" s="165"/>
      <c r="BO517" s="165"/>
      <c r="BP517" s="165"/>
      <c r="BQ517" s="165"/>
    </row>
    <row r="518" spans="1:69" ht="16.5" customHeight="1">
      <c r="A518" s="62"/>
      <c r="B518" s="62"/>
      <c r="C518" s="62"/>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c r="BJ518" s="165"/>
      <c r="BK518" s="165"/>
      <c r="BL518" s="165"/>
      <c r="BM518" s="165"/>
      <c r="BN518" s="165"/>
      <c r="BO518" s="165"/>
      <c r="BP518" s="165"/>
      <c r="BQ518" s="165"/>
    </row>
    <row r="519" spans="1:69" ht="16.5" customHeight="1">
      <c r="A519" s="62"/>
      <c r="B519" s="62"/>
      <c r="C519" s="62"/>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c r="BJ519" s="165"/>
      <c r="BK519" s="165"/>
      <c r="BL519" s="165"/>
      <c r="BM519" s="165"/>
      <c r="BN519" s="165"/>
      <c r="BO519" s="165"/>
      <c r="BP519" s="165"/>
      <c r="BQ519" s="165"/>
    </row>
    <row r="520" spans="1:69" ht="16.5" customHeight="1">
      <c r="A520" s="62"/>
      <c r="B520" s="62"/>
      <c r="C520" s="62"/>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c r="BJ520" s="165"/>
      <c r="BK520" s="165"/>
      <c r="BL520" s="165"/>
      <c r="BM520" s="165"/>
      <c r="BN520" s="165"/>
      <c r="BO520" s="165"/>
      <c r="BP520" s="165"/>
      <c r="BQ520" s="165"/>
    </row>
    <row r="521" spans="1:69" ht="16.5" customHeight="1">
      <c r="A521" s="62"/>
      <c r="B521" s="62"/>
      <c r="C521" s="62"/>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c r="BJ521" s="165"/>
      <c r="BK521" s="165"/>
      <c r="BL521" s="165"/>
      <c r="BM521" s="165"/>
      <c r="BN521" s="165"/>
      <c r="BO521" s="165"/>
      <c r="BP521" s="165"/>
      <c r="BQ521" s="165"/>
    </row>
    <row r="522" spans="1:69" ht="16.5" customHeight="1">
      <c r="A522" s="62"/>
      <c r="B522" s="62"/>
      <c r="C522" s="62"/>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row>
    <row r="523" spans="1:69" ht="16.5" customHeight="1">
      <c r="A523" s="62"/>
      <c r="B523" s="62"/>
      <c r="C523" s="62"/>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c r="BJ523" s="165"/>
      <c r="BK523" s="165"/>
      <c r="BL523" s="165"/>
      <c r="BM523" s="165"/>
      <c r="BN523" s="165"/>
      <c r="BO523" s="165"/>
      <c r="BP523" s="165"/>
      <c r="BQ523" s="165"/>
    </row>
    <row r="524" spans="1:69" ht="16.5" customHeight="1">
      <c r="A524" s="62"/>
      <c r="B524" s="62"/>
      <c r="C524" s="62"/>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c r="BJ524" s="165"/>
      <c r="BK524" s="165"/>
      <c r="BL524" s="165"/>
      <c r="BM524" s="165"/>
      <c r="BN524" s="165"/>
      <c r="BO524" s="165"/>
      <c r="BP524" s="165"/>
      <c r="BQ524" s="165"/>
    </row>
    <row r="525" spans="1:69" ht="16.5" customHeight="1">
      <c r="A525" s="62"/>
      <c r="B525" s="62"/>
      <c r="C525" s="62"/>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c r="BJ525" s="165"/>
      <c r="BK525" s="165"/>
      <c r="BL525" s="165"/>
      <c r="BM525" s="165"/>
      <c r="BN525" s="165"/>
      <c r="BO525" s="165"/>
      <c r="BP525" s="165"/>
      <c r="BQ525" s="165"/>
    </row>
    <row r="526" spans="1:69" ht="16.5" customHeight="1">
      <c r="A526" s="62"/>
      <c r="B526" s="62"/>
      <c r="C526" s="62"/>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c r="BJ526" s="165"/>
      <c r="BK526" s="165"/>
      <c r="BL526" s="165"/>
      <c r="BM526" s="165"/>
      <c r="BN526" s="165"/>
      <c r="BO526" s="165"/>
      <c r="BP526" s="165"/>
      <c r="BQ526" s="165"/>
    </row>
    <row r="527" spans="1:69" ht="16.5" customHeight="1">
      <c r="A527" s="62"/>
      <c r="B527" s="62"/>
      <c r="C527" s="62"/>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c r="BJ527" s="165"/>
      <c r="BK527" s="165"/>
      <c r="BL527" s="165"/>
      <c r="BM527" s="165"/>
      <c r="BN527" s="165"/>
      <c r="BO527" s="165"/>
      <c r="BP527" s="165"/>
      <c r="BQ527" s="165"/>
    </row>
    <row r="528" spans="1:69" ht="16.5" customHeight="1">
      <c r="A528" s="62"/>
      <c r="B528" s="62"/>
      <c r="C528" s="62"/>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c r="BJ528" s="165"/>
      <c r="BK528" s="165"/>
      <c r="BL528" s="165"/>
      <c r="BM528" s="165"/>
      <c r="BN528" s="165"/>
      <c r="BO528" s="165"/>
      <c r="BP528" s="165"/>
      <c r="BQ528" s="165"/>
    </row>
    <row r="529" spans="1:69" ht="16.5" customHeight="1">
      <c r="A529" s="62"/>
      <c r="B529" s="62"/>
      <c r="C529" s="62"/>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c r="BJ529" s="165"/>
      <c r="BK529" s="165"/>
      <c r="BL529" s="165"/>
      <c r="BM529" s="165"/>
      <c r="BN529" s="165"/>
      <c r="BO529" s="165"/>
      <c r="BP529" s="165"/>
      <c r="BQ529" s="165"/>
    </row>
    <row r="530" spans="1:69" ht="16.5" customHeight="1">
      <c r="A530" s="62"/>
      <c r="B530" s="62"/>
      <c r="C530" s="62"/>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c r="BJ530" s="165"/>
      <c r="BK530" s="165"/>
      <c r="BL530" s="165"/>
      <c r="BM530" s="165"/>
      <c r="BN530" s="165"/>
      <c r="BO530" s="165"/>
      <c r="BP530" s="165"/>
      <c r="BQ530" s="165"/>
    </row>
    <row r="531" spans="1:69" ht="16.5" customHeight="1">
      <c r="A531" s="62"/>
      <c r="B531" s="62"/>
      <c r="C531" s="62"/>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c r="BJ531" s="165"/>
      <c r="BK531" s="165"/>
      <c r="BL531" s="165"/>
      <c r="BM531" s="165"/>
      <c r="BN531" s="165"/>
      <c r="BO531" s="165"/>
      <c r="BP531" s="165"/>
      <c r="BQ531" s="165"/>
    </row>
    <row r="532" spans="1:69" ht="16.5" customHeight="1">
      <c r="A532" s="62"/>
      <c r="B532" s="62"/>
      <c r="C532" s="62"/>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c r="BJ532" s="165"/>
      <c r="BK532" s="165"/>
      <c r="BL532" s="165"/>
      <c r="BM532" s="165"/>
      <c r="BN532" s="165"/>
      <c r="BO532" s="165"/>
      <c r="BP532" s="165"/>
      <c r="BQ532" s="165"/>
    </row>
    <row r="533" spans="1:69" ht="16.5" customHeight="1">
      <c r="A533" s="62"/>
      <c r="B533" s="62"/>
      <c r="C533" s="62"/>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c r="BJ533" s="165"/>
      <c r="BK533" s="165"/>
      <c r="BL533" s="165"/>
      <c r="BM533" s="165"/>
      <c r="BN533" s="165"/>
      <c r="BO533" s="165"/>
      <c r="BP533" s="165"/>
      <c r="BQ533" s="165"/>
    </row>
    <row r="534" spans="1:69" ht="16.5" customHeight="1">
      <c r="A534" s="62"/>
      <c r="B534" s="62"/>
      <c r="C534" s="62"/>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c r="BJ534" s="165"/>
      <c r="BK534" s="165"/>
      <c r="BL534" s="165"/>
      <c r="BM534" s="165"/>
      <c r="BN534" s="165"/>
      <c r="BO534" s="165"/>
      <c r="BP534" s="165"/>
      <c r="BQ534" s="165"/>
    </row>
    <row r="535" spans="1:69" ht="16.5" customHeight="1">
      <c r="A535" s="62"/>
      <c r="B535" s="62"/>
      <c r="C535" s="62"/>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c r="BJ535" s="165"/>
      <c r="BK535" s="165"/>
      <c r="BL535" s="165"/>
      <c r="BM535" s="165"/>
      <c r="BN535" s="165"/>
      <c r="BO535" s="165"/>
      <c r="BP535" s="165"/>
      <c r="BQ535" s="165"/>
    </row>
    <row r="536" spans="1:69" ht="16.5" customHeight="1">
      <c r="A536" s="62"/>
      <c r="B536" s="62"/>
      <c r="C536" s="62"/>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c r="BJ536" s="165"/>
      <c r="BK536" s="165"/>
      <c r="BL536" s="165"/>
      <c r="BM536" s="165"/>
      <c r="BN536" s="165"/>
      <c r="BO536" s="165"/>
      <c r="BP536" s="165"/>
      <c r="BQ536" s="165"/>
    </row>
    <row r="537" spans="1:69" ht="16.5" customHeight="1">
      <c r="A537" s="62"/>
      <c r="B537" s="62"/>
      <c r="C537" s="62"/>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c r="BJ537" s="165"/>
      <c r="BK537" s="165"/>
      <c r="BL537" s="165"/>
      <c r="BM537" s="165"/>
      <c r="BN537" s="165"/>
      <c r="BO537" s="165"/>
      <c r="BP537" s="165"/>
      <c r="BQ537" s="165"/>
    </row>
    <row r="538" spans="1:69" ht="16.5" customHeight="1">
      <c r="A538" s="62"/>
      <c r="B538" s="62"/>
      <c r="C538" s="62"/>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5"/>
      <c r="AW538" s="165"/>
      <c r="AX538" s="165"/>
      <c r="AY538" s="165"/>
      <c r="AZ538" s="165"/>
      <c r="BA538" s="165"/>
      <c r="BB538" s="165"/>
      <c r="BC538" s="165"/>
      <c r="BD538" s="165"/>
      <c r="BE538" s="165"/>
      <c r="BF538" s="165"/>
      <c r="BG538" s="165"/>
      <c r="BH538" s="165"/>
      <c r="BI538" s="165"/>
      <c r="BJ538" s="165"/>
      <c r="BK538" s="165"/>
      <c r="BL538" s="165"/>
      <c r="BM538" s="165"/>
      <c r="BN538" s="165"/>
      <c r="BO538" s="165"/>
      <c r="BP538" s="165"/>
      <c r="BQ538" s="165"/>
    </row>
    <row r="539" spans="1:69" ht="16.5" customHeight="1">
      <c r="A539" s="62"/>
      <c r="B539" s="62"/>
      <c r="C539" s="62"/>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5"/>
      <c r="AW539" s="165"/>
      <c r="AX539" s="165"/>
      <c r="AY539" s="165"/>
      <c r="AZ539" s="165"/>
      <c r="BA539" s="165"/>
      <c r="BB539" s="165"/>
      <c r="BC539" s="165"/>
      <c r="BD539" s="165"/>
      <c r="BE539" s="165"/>
      <c r="BF539" s="165"/>
      <c r="BG539" s="165"/>
      <c r="BH539" s="165"/>
      <c r="BI539" s="165"/>
      <c r="BJ539" s="165"/>
      <c r="BK539" s="165"/>
      <c r="BL539" s="165"/>
      <c r="BM539" s="165"/>
      <c r="BN539" s="165"/>
      <c r="BO539" s="165"/>
      <c r="BP539" s="165"/>
      <c r="BQ539" s="165"/>
    </row>
    <row r="540" spans="1:69" ht="16.5" customHeight="1">
      <c r="A540" s="62"/>
      <c r="B540" s="62"/>
      <c r="C540" s="62"/>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5"/>
      <c r="AW540" s="165"/>
      <c r="AX540" s="165"/>
      <c r="AY540" s="165"/>
      <c r="AZ540" s="165"/>
      <c r="BA540" s="165"/>
      <c r="BB540" s="165"/>
      <c r="BC540" s="165"/>
      <c r="BD540" s="165"/>
      <c r="BE540" s="165"/>
      <c r="BF540" s="165"/>
      <c r="BG540" s="165"/>
      <c r="BH540" s="165"/>
      <c r="BI540" s="165"/>
      <c r="BJ540" s="165"/>
      <c r="BK540" s="165"/>
      <c r="BL540" s="165"/>
      <c r="BM540" s="165"/>
      <c r="BN540" s="165"/>
      <c r="BO540" s="165"/>
      <c r="BP540" s="165"/>
      <c r="BQ540" s="165"/>
    </row>
    <row r="541" spans="1:69" ht="16.5" customHeight="1">
      <c r="A541" s="62"/>
      <c r="B541" s="62"/>
      <c r="C541" s="62"/>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c r="BJ541" s="165"/>
      <c r="BK541" s="165"/>
      <c r="BL541" s="165"/>
      <c r="BM541" s="165"/>
      <c r="BN541" s="165"/>
      <c r="BO541" s="165"/>
      <c r="BP541" s="165"/>
      <c r="BQ541" s="165"/>
    </row>
    <row r="542" spans="1:69" ht="16.5" customHeight="1">
      <c r="A542" s="62"/>
      <c r="B542" s="62"/>
      <c r="C542" s="62"/>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c r="BJ542" s="165"/>
      <c r="BK542" s="165"/>
      <c r="BL542" s="165"/>
      <c r="BM542" s="165"/>
      <c r="BN542" s="165"/>
      <c r="BO542" s="165"/>
      <c r="BP542" s="165"/>
      <c r="BQ542" s="165"/>
    </row>
    <row r="543" spans="1:69" ht="16.5" customHeight="1">
      <c r="A543" s="62"/>
      <c r="B543" s="62"/>
      <c r="C543" s="62"/>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c r="BJ543" s="165"/>
      <c r="BK543" s="165"/>
      <c r="BL543" s="165"/>
      <c r="BM543" s="165"/>
      <c r="BN543" s="165"/>
      <c r="BO543" s="165"/>
      <c r="BP543" s="165"/>
      <c r="BQ543" s="165"/>
    </row>
    <row r="544" spans="1:69" ht="16.5" customHeight="1">
      <c r="A544" s="62"/>
      <c r="B544" s="62"/>
      <c r="C544" s="62"/>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c r="BJ544" s="165"/>
      <c r="BK544" s="165"/>
      <c r="BL544" s="165"/>
      <c r="BM544" s="165"/>
      <c r="BN544" s="165"/>
      <c r="BO544" s="165"/>
      <c r="BP544" s="165"/>
      <c r="BQ544" s="165"/>
    </row>
    <row r="545" spans="1:69" ht="16.5" customHeight="1">
      <c r="A545" s="62"/>
      <c r="B545" s="62"/>
      <c r="C545" s="62"/>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row>
    <row r="546" spans="1:69" ht="16.5" customHeight="1">
      <c r="A546" s="62"/>
      <c r="B546" s="62"/>
      <c r="C546" s="62"/>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c r="BJ546" s="165"/>
      <c r="BK546" s="165"/>
      <c r="BL546" s="165"/>
      <c r="BM546" s="165"/>
      <c r="BN546" s="165"/>
      <c r="BO546" s="165"/>
      <c r="BP546" s="165"/>
      <c r="BQ546" s="165"/>
    </row>
    <row r="547" spans="1:69" ht="16.5" customHeight="1">
      <c r="A547" s="62"/>
      <c r="B547" s="62"/>
      <c r="C547" s="62"/>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c r="BJ547" s="165"/>
      <c r="BK547" s="165"/>
      <c r="BL547" s="165"/>
      <c r="BM547" s="165"/>
      <c r="BN547" s="165"/>
      <c r="BO547" s="165"/>
      <c r="BP547" s="165"/>
      <c r="BQ547" s="165"/>
    </row>
    <row r="548" spans="1:69" ht="16.5" customHeight="1">
      <c r="A548" s="62"/>
      <c r="B548" s="62"/>
      <c r="C548" s="62"/>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c r="BJ548" s="165"/>
      <c r="BK548" s="165"/>
      <c r="BL548" s="165"/>
      <c r="BM548" s="165"/>
      <c r="BN548" s="165"/>
      <c r="BO548" s="165"/>
      <c r="BP548" s="165"/>
      <c r="BQ548" s="165"/>
    </row>
    <row r="549" spans="1:69" ht="16.5" customHeight="1">
      <c r="A549" s="62"/>
      <c r="B549" s="62"/>
      <c r="C549" s="62"/>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5"/>
      <c r="AW549" s="165"/>
      <c r="AX549" s="165"/>
      <c r="AY549" s="165"/>
      <c r="AZ549" s="165"/>
      <c r="BA549" s="165"/>
      <c r="BB549" s="165"/>
      <c r="BC549" s="165"/>
      <c r="BD549" s="165"/>
      <c r="BE549" s="165"/>
      <c r="BF549" s="165"/>
      <c r="BG549" s="165"/>
      <c r="BH549" s="165"/>
      <c r="BI549" s="165"/>
      <c r="BJ549" s="165"/>
      <c r="BK549" s="165"/>
      <c r="BL549" s="165"/>
      <c r="BM549" s="165"/>
      <c r="BN549" s="165"/>
      <c r="BO549" s="165"/>
      <c r="BP549" s="165"/>
      <c r="BQ549" s="165"/>
    </row>
    <row r="550" spans="1:69" ht="16.5" customHeight="1">
      <c r="A550" s="62"/>
      <c r="B550" s="62"/>
      <c r="C550" s="62"/>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5"/>
      <c r="AW550" s="165"/>
      <c r="AX550" s="165"/>
      <c r="AY550" s="165"/>
      <c r="AZ550" s="165"/>
      <c r="BA550" s="165"/>
      <c r="BB550" s="165"/>
      <c r="BC550" s="165"/>
      <c r="BD550" s="165"/>
      <c r="BE550" s="165"/>
      <c r="BF550" s="165"/>
      <c r="BG550" s="165"/>
      <c r="BH550" s="165"/>
      <c r="BI550" s="165"/>
      <c r="BJ550" s="165"/>
      <c r="BK550" s="165"/>
      <c r="BL550" s="165"/>
      <c r="BM550" s="165"/>
      <c r="BN550" s="165"/>
      <c r="BO550" s="165"/>
      <c r="BP550" s="165"/>
      <c r="BQ550" s="165"/>
    </row>
    <row r="551" spans="1:69" ht="16.5" customHeight="1">
      <c r="A551" s="62"/>
      <c r="B551" s="62"/>
      <c r="C551" s="62"/>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5"/>
      <c r="AW551" s="165"/>
      <c r="AX551" s="165"/>
      <c r="AY551" s="165"/>
      <c r="AZ551" s="165"/>
      <c r="BA551" s="165"/>
      <c r="BB551" s="165"/>
      <c r="BC551" s="165"/>
      <c r="BD551" s="165"/>
      <c r="BE551" s="165"/>
      <c r="BF551" s="165"/>
      <c r="BG551" s="165"/>
      <c r="BH551" s="165"/>
      <c r="BI551" s="165"/>
      <c r="BJ551" s="165"/>
      <c r="BK551" s="165"/>
      <c r="BL551" s="165"/>
      <c r="BM551" s="165"/>
      <c r="BN551" s="165"/>
      <c r="BO551" s="165"/>
      <c r="BP551" s="165"/>
      <c r="BQ551" s="165"/>
    </row>
    <row r="552" spans="1:69" ht="16.5" customHeight="1">
      <c r="A552" s="62"/>
      <c r="B552" s="62"/>
      <c r="C552" s="62"/>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5"/>
      <c r="AW552" s="165"/>
      <c r="AX552" s="165"/>
      <c r="AY552" s="165"/>
      <c r="AZ552" s="165"/>
      <c r="BA552" s="165"/>
      <c r="BB552" s="165"/>
      <c r="BC552" s="165"/>
      <c r="BD552" s="165"/>
      <c r="BE552" s="165"/>
      <c r="BF552" s="165"/>
      <c r="BG552" s="165"/>
      <c r="BH552" s="165"/>
      <c r="BI552" s="165"/>
      <c r="BJ552" s="165"/>
      <c r="BK552" s="165"/>
      <c r="BL552" s="165"/>
      <c r="BM552" s="165"/>
      <c r="BN552" s="165"/>
      <c r="BO552" s="165"/>
      <c r="BP552" s="165"/>
      <c r="BQ552" s="165"/>
    </row>
    <row r="553" spans="1:69" ht="16.5" customHeight="1">
      <c r="A553" s="62"/>
      <c r="B553" s="62"/>
      <c r="C553" s="62"/>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5"/>
      <c r="AW553" s="165"/>
      <c r="AX553" s="165"/>
      <c r="AY553" s="165"/>
      <c r="AZ553" s="165"/>
      <c r="BA553" s="165"/>
      <c r="BB553" s="165"/>
      <c r="BC553" s="165"/>
      <c r="BD553" s="165"/>
      <c r="BE553" s="165"/>
      <c r="BF553" s="165"/>
      <c r="BG553" s="165"/>
      <c r="BH553" s="165"/>
      <c r="BI553" s="165"/>
      <c r="BJ553" s="165"/>
      <c r="BK553" s="165"/>
      <c r="BL553" s="165"/>
      <c r="BM553" s="165"/>
      <c r="BN553" s="165"/>
      <c r="BO553" s="165"/>
      <c r="BP553" s="165"/>
      <c r="BQ553" s="165"/>
    </row>
    <row r="554" spans="1:69" ht="16.5" customHeight="1">
      <c r="A554" s="62"/>
      <c r="B554" s="62"/>
      <c r="C554" s="62"/>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5"/>
      <c r="AW554" s="165"/>
      <c r="AX554" s="165"/>
      <c r="AY554" s="165"/>
      <c r="AZ554" s="165"/>
      <c r="BA554" s="165"/>
      <c r="BB554" s="165"/>
      <c r="BC554" s="165"/>
      <c r="BD554" s="165"/>
      <c r="BE554" s="165"/>
      <c r="BF554" s="165"/>
      <c r="BG554" s="165"/>
      <c r="BH554" s="165"/>
      <c r="BI554" s="165"/>
      <c r="BJ554" s="165"/>
      <c r="BK554" s="165"/>
      <c r="BL554" s="165"/>
      <c r="BM554" s="165"/>
      <c r="BN554" s="165"/>
      <c r="BO554" s="165"/>
      <c r="BP554" s="165"/>
      <c r="BQ554" s="165"/>
    </row>
    <row r="555" spans="1:69" ht="16.5" customHeight="1">
      <c r="A555" s="62"/>
      <c r="B555" s="62"/>
      <c r="C555" s="62"/>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5"/>
      <c r="AW555" s="165"/>
      <c r="AX555" s="165"/>
      <c r="AY555" s="165"/>
      <c r="AZ555" s="165"/>
      <c r="BA555" s="165"/>
      <c r="BB555" s="165"/>
      <c r="BC555" s="165"/>
      <c r="BD555" s="165"/>
      <c r="BE555" s="165"/>
      <c r="BF555" s="165"/>
      <c r="BG555" s="165"/>
      <c r="BH555" s="165"/>
      <c r="BI555" s="165"/>
      <c r="BJ555" s="165"/>
      <c r="BK555" s="165"/>
      <c r="BL555" s="165"/>
      <c r="BM555" s="165"/>
      <c r="BN555" s="165"/>
      <c r="BO555" s="165"/>
      <c r="BP555" s="165"/>
      <c r="BQ555" s="165"/>
    </row>
    <row r="556" spans="1:69" ht="16.5" customHeight="1">
      <c r="A556" s="62"/>
      <c r="B556" s="62"/>
      <c r="C556" s="62"/>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c r="BJ556" s="165"/>
      <c r="BK556" s="165"/>
      <c r="BL556" s="165"/>
      <c r="BM556" s="165"/>
      <c r="BN556" s="165"/>
      <c r="BO556" s="165"/>
      <c r="BP556" s="165"/>
      <c r="BQ556" s="165"/>
    </row>
    <row r="557" spans="1:69" ht="16.5" customHeight="1">
      <c r="A557" s="62"/>
      <c r="B557" s="62"/>
      <c r="C557" s="62"/>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row>
    <row r="558" spans="1:69" ht="16.5" customHeight="1">
      <c r="A558" s="62"/>
      <c r="B558" s="62"/>
      <c r="C558" s="62"/>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c r="BJ558" s="165"/>
      <c r="BK558" s="165"/>
      <c r="BL558" s="165"/>
      <c r="BM558" s="165"/>
      <c r="BN558" s="165"/>
      <c r="BO558" s="165"/>
      <c r="BP558" s="165"/>
      <c r="BQ558" s="165"/>
    </row>
    <row r="559" spans="1:69" ht="16.5" customHeight="1">
      <c r="A559" s="62"/>
      <c r="B559" s="62"/>
      <c r="C559" s="62"/>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c r="BJ559" s="165"/>
      <c r="BK559" s="165"/>
      <c r="BL559" s="165"/>
      <c r="BM559" s="165"/>
      <c r="BN559" s="165"/>
      <c r="BO559" s="165"/>
      <c r="BP559" s="165"/>
      <c r="BQ559" s="165"/>
    </row>
    <row r="560" spans="1:69" ht="16.5" customHeight="1">
      <c r="A560" s="62"/>
      <c r="B560" s="62"/>
      <c r="C560" s="62"/>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c r="BJ560" s="165"/>
      <c r="BK560" s="165"/>
      <c r="BL560" s="165"/>
      <c r="BM560" s="165"/>
      <c r="BN560" s="165"/>
      <c r="BO560" s="165"/>
      <c r="BP560" s="165"/>
      <c r="BQ560" s="165"/>
    </row>
    <row r="561" spans="1:69" ht="16.5" customHeight="1">
      <c r="A561" s="62"/>
      <c r="B561" s="62"/>
      <c r="C561" s="62"/>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c r="BJ561" s="165"/>
      <c r="BK561" s="165"/>
      <c r="BL561" s="165"/>
      <c r="BM561" s="165"/>
      <c r="BN561" s="165"/>
      <c r="BO561" s="165"/>
      <c r="BP561" s="165"/>
      <c r="BQ561" s="165"/>
    </row>
    <row r="562" spans="1:69" ht="16.5" customHeight="1">
      <c r="A562" s="62"/>
      <c r="B562" s="62"/>
      <c r="C562" s="62"/>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5"/>
      <c r="AW562" s="165"/>
      <c r="AX562" s="165"/>
      <c r="AY562" s="165"/>
      <c r="AZ562" s="165"/>
      <c r="BA562" s="165"/>
      <c r="BB562" s="165"/>
      <c r="BC562" s="165"/>
      <c r="BD562" s="165"/>
      <c r="BE562" s="165"/>
      <c r="BF562" s="165"/>
      <c r="BG562" s="165"/>
      <c r="BH562" s="165"/>
      <c r="BI562" s="165"/>
      <c r="BJ562" s="165"/>
      <c r="BK562" s="165"/>
      <c r="BL562" s="165"/>
      <c r="BM562" s="165"/>
      <c r="BN562" s="165"/>
      <c r="BO562" s="165"/>
      <c r="BP562" s="165"/>
      <c r="BQ562" s="165"/>
    </row>
    <row r="563" spans="1:69" ht="16.5" customHeight="1">
      <c r="A563" s="62"/>
      <c r="B563" s="62"/>
      <c r="C563" s="62"/>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5"/>
      <c r="AW563" s="165"/>
      <c r="AX563" s="165"/>
      <c r="AY563" s="165"/>
      <c r="AZ563" s="165"/>
      <c r="BA563" s="165"/>
      <c r="BB563" s="165"/>
      <c r="BC563" s="165"/>
      <c r="BD563" s="165"/>
      <c r="BE563" s="165"/>
      <c r="BF563" s="165"/>
      <c r="BG563" s="165"/>
      <c r="BH563" s="165"/>
      <c r="BI563" s="165"/>
      <c r="BJ563" s="165"/>
      <c r="BK563" s="165"/>
      <c r="BL563" s="165"/>
      <c r="BM563" s="165"/>
      <c r="BN563" s="165"/>
      <c r="BO563" s="165"/>
      <c r="BP563" s="165"/>
      <c r="BQ563" s="165"/>
    </row>
    <row r="564" spans="1:69" ht="16.5" customHeight="1">
      <c r="A564" s="62"/>
      <c r="B564" s="62"/>
      <c r="C564" s="62"/>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c r="BJ564" s="165"/>
      <c r="BK564" s="165"/>
      <c r="BL564" s="165"/>
      <c r="BM564" s="165"/>
      <c r="BN564" s="165"/>
      <c r="BO564" s="165"/>
      <c r="BP564" s="165"/>
      <c r="BQ564" s="165"/>
    </row>
    <row r="565" spans="1:69" ht="16.5" customHeight="1">
      <c r="A565" s="62"/>
      <c r="B565" s="62"/>
      <c r="C565" s="62"/>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c r="BJ565" s="165"/>
      <c r="BK565" s="165"/>
      <c r="BL565" s="165"/>
      <c r="BM565" s="165"/>
      <c r="BN565" s="165"/>
      <c r="BO565" s="165"/>
      <c r="BP565" s="165"/>
      <c r="BQ565" s="165"/>
    </row>
    <row r="566" spans="1:69" ht="16.5" customHeight="1">
      <c r="A566" s="62"/>
      <c r="B566" s="62"/>
      <c r="C566" s="62"/>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5"/>
      <c r="AW566" s="165"/>
      <c r="AX566" s="165"/>
      <c r="AY566" s="165"/>
      <c r="AZ566" s="165"/>
      <c r="BA566" s="165"/>
      <c r="BB566" s="165"/>
      <c r="BC566" s="165"/>
      <c r="BD566" s="165"/>
      <c r="BE566" s="165"/>
      <c r="BF566" s="165"/>
      <c r="BG566" s="165"/>
      <c r="BH566" s="165"/>
      <c r="BI566" s="165"/>
      <c r="BJ566" s="165"/>
      <c r="BK566" s="165"/>
      <c r="BL566" s="165"/>
      <c r="BM566" s="165"/>
      <c r="BN566" s="165"/>
      <c r="BO566" s="165"/>
      <c r="BP566" s="165"/>
      <c r="BQ566" s="165"/>
    </row>
    <row r="567" spans="1:69" ht="16.5" customHeight="1">
      <c r="A567" s="62"/>
      <c r="B567" s="62"/>
      <c r="C567" s="62"/>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5"/>
      <c r="AW567" s="165"/>
      <c r="AX567" s="165"/>
      <c r="AY567" s="165"/>
      <c r="AZ567" s="165"/>
      <c r="BA567" s="165"/>
      <c r="BB567" s="165"/>
      <c r="BC567" s="165"/>
      <c r="BD567" s="165"/>
      <c r="BE567" s="165"/>
      <c r="BF567" s="165"/>
      <c r="BG567" s="165"/>
      <c r="BH567" s="165"/>
      <c r="BI567" s="165"/>
      <c r="BJ567" s="165"/>
      <c r="BK567" s="165"/>
      <c r="BL567" s="165"/>
      <c r="BM567" s="165"/>
      <c r="BN567" s="165"/>
      <c r="BO567" s="165"/>
      <c r="BP567" s="165"/>
      <c r="BQ567" s="165"/>
    </row>
    <row r="568" spans="1:69" ht="16.5" customHeight="1">
      <c r="A568" s="62"/>
      <c r="B568" s="62"/>
      <c r="C568" s="62"/>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5"/>
      <c r="AW568" s="165"/>
      <c r="AX568" s="165"/>
      <c r="AY568" s="165"/>
      <c r="AZ568" s="165"/>
      <c r="BA568" s="165"/>
      <c r="BB568" s="165"/>
      <c r="BC568" s="165"/>
      <c r="BD568" s="165"/>
      <c r="BE568" s="165"/>
      <c r="BF568" s="165"/>
      <c r="BG568" s="165"/>
      <c r="BH568" s="165"/>
      <c r="BI568" s="165"/>
      <c r="BJ568" s="165"/>
      <c r="BK568" s="165"/>
      <c r="BL568" s="165"/>
      <c r="BM568" s="165"/>
      <c r="BN568" s="165"/>
      <c r="BO568" s="165"/>
      <c r="BP568" s="165"/>
      <c r="BQ568" s="165"/>
    </row>
    <row r="569" spans="1:69" ht="16.5" customHeight="1">
      <c r="A569" s="62"/>
      <c r="B569" s="62"/>
      <c r="C569" s="62"/>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5"/>
      <c r="AW569" s="165"/>
      <c r="AX569" s="165"/>
      <c r="AY569" s="165"/>
      <c r="AZ569" s="165"/>
      <c r="BA569" s="165"/>
      <c r="BB569" s="165"/>
      <c r="BC569" s="165"/>
      <c r="BD569" s="165"/>
      <c r="BE569" s="165"/>
      <c r="BF569" s="165"/>
      <c r="BG569" s="165"/>
      <c r="BH569" s="165"/>
      <c r="BI569" s="165"/>
      <c r="BJ569" s="165"/>
      <c r="BK569" s="165"/>
      <c r="BL569" s="165"/>
      <c r="BM569" s="165"/>
      <c r="BN569" s="165"/>
      <c r="BO569" s="165"/>
      <c r="BP569" s="165"/>
      <c r="BQ569" s="165"/>
    </row>
    <row r="570" spans="1:69" ht="16.5" customHeight="1">
      <c r="A570" s="62"/>
      <c r="B570" s="62"/>
      <c r="C570" s="62"/>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5"/>
      <c r="AW570" s="165"/>
      <c r="AX570" s="165"/>
      <c r="AY570" s="165"/>
      <c r="AZ570" s="165"/>
      <c r="BA570" s="165"/>
      <c r="BB570" s="165"/>
      <c r="BC570" s="165"/>
      <c r="BD570" s="165"/>
      <c r="BE570" s="165"/>
      <c r="BF570" s="165"/>
      <c r="BG570" s="165"/>
      <c r="BH570" s="165"/>
      <c r="BI570" s="165"/>
      <c r="BJ570" s="165"/>
      <c r="BK570" s="165"/>
      <c r="BL570" s="165"/>
      <c r="BM570" s="165"/>
      <c r="BN570" s="165"/>
      <c r="BO570" s="165"/>
      <c r="BP570" s="165"/>
      <c r="BQ570" s="165"/>
    </row>
    <row r="571" spans="1:69" ht="16.5" customHeight="1">
      <c r="A571" s="62"/>
      <c r="B571" s="62"/>
      <c r="C571" s="62"/>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5"/>
      <c r="AW571" s="165"/>
      <c r="AX571" s="165"/>
      <c r="AY571" s="165"/>
      <c r="AZ571" s="165"/>
      <c r="BA571" s="165"/>
      <c r="BB571" s="165"/>
      <c r="BC571" s="165"/>
      <c r="BD571" s="165"/>
      <c r="BE571" s="165"/>
      <c r="BF571" s="165"/>
      <c r="BG571" s="165"/>
      <c r="BH571" s="165"/>
      <c r="BI571" s="165"/>
      <c r="BJ571" s="165"/>
      <c r="BK571" s="165"/>
      <c r="BL571" s="165"/>
      <c r="BM571" s="165"/>
      <c r="BN571" s="165"/>
      <c r="BO571" s="165"/>
      <c r="BP571" s="165"/>
      <c r="BQ571" s="165"/>
    </row>
    <row r="572" spans="1:69" ht="16.5" customHeight="1">
      <c r="A572" s="62"/>
      <c r="B572" s="62"/>
      <c r="C572" s="62"/>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5"/>
      <c r="AW572" s="165"/>
      <c r="AX572" s="165"/>
      <c r="AY572" s="165"/>
      <c r="AZ572" s="165"/>
      <c r="BA572" s="165"/>
      <c r="BB572" s="165"/>
      <c r="BC572" s="165"/>
      <c r="BD572" s="165"/>
      <c r="BE572" s="165"/>
      <c r="BF572" s="165"/>
      <c r="BG572" s="165"/>
      <c r="BH572" s="165"/>
      <c r="BI572" s="165"/>
      <c r="BJ572" s="165"/>
      <c r="BK572" s="165"/>
      <c r="BL572" s="165"/>
      <c r="BM572" s="165"/>
      <c r="BN572" s="165"/>
      <c r="BO572" s="165"/>
      <c r="BP572" s="165"/>
      <c r="BQ572" s="165"/>
    </row>
    <row r="573" spans="1:69" ht="16.5" customHeight="1">
      <c r="A573" s="62"/>
      <c r="B573" s="62"/>
      <c r="C573" s="62"/>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5"/>
      <c r="AW573" s="165"/>
      <c r="AX573" s="165"/>
      <c r="AY573" s="165"/>
      <c r="AZ573" s="165"/>
      <c r="BA573" s="165"/>
      <c r="BB573" s="165"/>
      <c r="BC573" s="165"/>
      <c r="BD573" s="165"/>
      <c r="BE573" s="165"/>
      <c r="BF573" s="165"/>
      <c r="BG573" s="165"/>
      <c r="BH573" s="165"/>
      <c r="BI573" s="165"/>
      <c r="BJ573" s="165"/>
      <c r="BK573" s="165"/>
      <c r="BL573" s="165"/>
      <c r="BM573" s="165"/>
      <c r="BN573" s="165"/>
      <c r="BO573" s="165"/>
      <c r="BP573" s="165"/>
      <c r="BQ573" s="165"/>
    </row>
    <row r="574" spans="1:69" ht="16.5" customHeight="1">
      <c r="A574" s="62"/>
      <c r="B574" s="62"/>
      <c r="C574" s="62"/>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5"/>
      <c r="AW574" s="165"/>
      <c r="AX574" s="165"/>
      <c r="AY574" s="165"/>
      <c r="AZ574" s="165"/>
      <c r="BA574" s="165"/>
      <c r="BB574" s="165"/>
      <c r="BC574" s="165"/>
      <c r="BD574" s="165"/>
      <c r="BE574" s="165"/>
      <c r="BF574" s="165"/>
      <c r="BG574" s="165"/>
      <c r="BH574" s="165"/>
      <c r="BI574" s="165"/>
      <c r="BJ574" s="165"/>
      <c r="BK574" s="165"/>
      <c r="BL574" s="165"/>
      <c r="BM574" s="165"/>
      <c r="BN574" s="165"/>
      <c r="BO574" s="165"/>
      <c r="BP574" s="165"/>
      <c r="BQ574" s="165"/>
    </row>
    <row r="575" spans="1:69" ht="16.5" customHeight="1">
      <c r="A575" s="62"/>
      <c r="B575" s="62"/>
      <c r="C575" s="62"/>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5"/>
      <c r="AW575" s="165"/>
      <c r="AX575" s="165"/>
      <c r="AY575" s="165"/>
      <c r="AZ575" s="165"/>
      <c r="BA575" s="165"/>
      <c r="BB575" s="165"/>
      <c r="BC575" s="165"/>
      <c r="BD575" s="165"/>
      <c r="BE575" s="165"/>
      <c r="BF575" s="165"/>
      <c r="BG575" s="165"/>
      <c r="BH575" s="165"/>
      <c r="BI575" s="165"/>
      <c r="BJ575" s="165"/>
      <c r="BK575" s="165"/>
      <c r="BL575" s="165"/>
      <c r="BM575" s="165"/>
      <c r="BN575" s="165"/>
      <c r="BO575" s="165"/>
      <c r="BP575" s="165"/>
      <c r="BQ575" s="165"/>
    </row>
    <row r="576" spans="1:69" ht="16.5" customHeight="1">
      <c r="A576" s="62"/>
      <c r="B576" s="62"/>
      <c r="C576" s="62"/>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5"/>
      <c r="AW576" s="165"/>
      <c r="AX576" s="165"/>
      <c r="AY576" s="165"/>
      <c r="AZ576" s="165"/>
      <c r="BA576" s="165"/>
      <c r="BB576" s="165"/>
      <c r="BC576" s="165"/>
      <c r="BD576" s="165"/>
      <c r="BE576" s="165"/>
      <c r="BF576" s="165"/>
      <c r="BG576" s="165"/>
      <c r="BH576" s="165"/>
      <c r="BI576" s="165"/>
      <c r="BJ576" s="165"/>
      <c r="BK576" s="165"/>
      <c r="BL576" s="165"/>
      <c r="BM576" s="165"/>
      <c r="BN576" s="165"/>
      <c r="BO576" s="165"/>
      <c r="BP576" s="165"/>
      <c r="BQ576" s="165"/>
    </row>
    <row r="577" spans="1:69" ht="16.5" customHeight="1">
      <c r="A577" s="62"/>
      <c r="B577" s="62"/>
      <c r="C577" s="62"/>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5"/>
      <c r="AW577" s="165"/>
      <c r="AX577" s="165"/>
      <c r="AY577" s="165"/>
      <c r="AZ577" s="165"/>
      <c r="BA577" s="165"/>
      <c r="BB577" s="165"/>
      <c r="BC577" s="165"/>
      <c r="BD577" s="165"/>
      <c r="BE577" s="165"/>
      <c r="BF577" s="165"/>
      <c r="BG577" s="165"/>
      <c r="BH577" s="165"/>
      <c r="BI577" s="165"/>
      <c r="BJ577" s="165"/>
      <c r="BK577" s="165"/>
      <c r="BL577" s="165"/>
      <c r="BM577" s="165"/>
      <c r="BN577" s="165"/>
      <c r="BO577" s="165"/>
      <c r="BP577" s="165"/>
      <c r="BQ577" s="165"/>
    </row>
    <row r="578" spans="1:69" ht="16.5" customHeight="1">
      <c r="A578" s="62"/>
      <c r="B578" s="62"/>
      <c r="C578" s="62"/>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5"/>
      <c r="AW578" s="165"/>
      <c r="AX578" s="165"/>
      <c r="AY578" s="165"/>
      <c r="AZ578" s="165"/>
      <c r="BA578" s="165"/>
      <c r="BB578" s="165"/>
      <c r="BC578" s="165"/>
      <c r="BD578" s="165"/>
      <c r="BE578" s="165"/>
      <c r="BF578" s="165"/>
      <c r="BG578" s="165"/>
      <c r="BH578" s="165"/>
      <c r="BI578" s="165"/>
      <c r="BJ578" s="165"/>
      <c r="BK578" s="165"/>
      <c r="BL578" s="165"/>
      <c r="BM578" s="165"/>
      <c r="BN578" s="165"/>
      <c r="BO578" s="165"/>
      <c r="BP578" s="165"/>
      <c r="BQ578" s="165"/>
    </row>
    <row r="579" spans="1:69" ht="16.5" customHeight="1">
      <c r="A579" s="62"/>
      <c r="B579" s="62"/>
      <c r="C579" s="62"/>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c r="BJ579" s="165"/>
      <c r="BK579" s="165"/>
      <c r="BL579" s="165"/>
      <c r="BM579" s="165"/>
      <c r="BN579" s="165"/>
      <c r="BO579" s="165"/>
      <c r="BP579" s="165"/>
      <c r="BQ579" s="165"/>
    </row>
    <row r="580" spans="1:69" ht="16.5" customHeight="1">
      <c r="A580" s="62"/>
      <c r="B580" s="62"/>
      <c r="C580" s="62"/>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c r="BJ580" s="165"/>
      <c r="BK580" s="165"/>
      <c r="BL580" s="165"/>
      <c r="BM580" s="165"/>
      <c r="BN580" s="165"/>
      <c r="BO580" s="165"/>
      <c r="BP580" s="165"/>
      <c r="BQ580" s="165"/>
    </row>
    <row r="581" spans="1:69" ht="16.5" customHeight="1">
      <c r="A581" s="62"/>
      <c r="B581" s="62"/>
      <c r="C581" s="62"/>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c r="BJ581" s="165"/>
      <c r="BK581" s="165"/>
      <c r="BL581" s="165"/>
      <c r="BM581" s="165"/>
      <c r="BN581" s="165"/>
      <c r="BO581" s="165"/>
      <c r="BP581" s="165"/>
      <c r="BQ581" s="165"/>
    </row>
    <row r="582" spans="1:69" ht="16.5" customHeight="1">
      <c r="A582" s="62"/>
      <c r="B582" s="62"/>
      <c r="C582" s="62"/>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c r="BJ582" s="165"/>
      <c r="BK582" s="165"/>
      <c r="BL582" s="165"/>
      <c r="BM582" s="165"/>
      <c r="BN582" s="165"/>
      <c r="BO582" s="165"/>
      <c r="BP582" s="165"/>
      <c r="BQ582" s="165"/>
    </row>
    <row r="583" spans="1:69" ht="16.5" customHeight="1">
      <c r="A583" s="62"/>
      <c r="B583" s="62"/>
      <c r="C583" s="62"/>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c r="BJ583" s="165"/>
      <c r="BK583" s="165"/>
      <c r="BL583" s="165"/>
      <c r="BM583" s="165"/>
      <c r="BN583" s="165"/>
      <c r="BO583" s="165"/>
      <c r="BP583" s="165"/>
      <c r="BQ583" s="165"/>
    </row>
    <row r="584" spans="1:69" ht="16.5" customHeight="1">
      <c r="A584" s="62"/>
      <c r="B584" s="62"/>
      <c r="C584" s="62"/>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c r="BJ584" s="165"/>
      <c r="BK584" s="165"/>
      <c r="BL584" s="165"/>
      <c r="BM584" s="165"/>
      <c r="BN584" s="165"/>
      <c r="BO584" s="165"/>
      <c r="BP584" s="165"/>
      <c r="BQ584" s="165"/>
    </row>
    <row r="585" spans="1:69" ht="16.5" customHeight="1">
      <c r="A585" s="62"/>
      <c r="B585" s="62"/>
      <c r="C585" s="62"/>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c r="BJ585" s="165"/>
      <c r="BK585" s="165"/>
      <c r="BL585" s="165"/>
      <c r="BM585" s="165"/>
      <c r="BN585" s="165"/>
      <c r="BO585" s="165"/>
      <c r="BP585" s="165"/>
      <c r="BQ585" s="165"/>
    </row>
    <row r="586" spans="1:69" ht="16.5" customHeight="1">
      <c r="A586" s="62"/>
      <c r="B586" s="62"/>
      <c r="C586" s="62"/>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c r="BJ586" s="165"/>
      <c r="BK586" s="165"/>
      <c r="BL586" s="165"/>
      <c r="BM586" s="165"/>
      <c r="BN586" s="165"/>
      <c r="BO586" s="165"/>
      <c r="BP586" s="165"/>
      <c r="BQ586" s="165"/>
    </row>
    <row r="587" spans="1:69" ht="16.5" customHeight="1">
      <c r="A587" s="62"/>
      <c r="B587" s="62"/>
      <c r="C587" s="62"/>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c r="BJ587" s="165"/>
      <c r="BK587" s="165"/>
      <c r="BL587" s="165"/>
      <c r="BM587" s="165"/>
      <c r="BN587" s="165"/>
      <c r="BO587" s="165"/>
      <c r="BP587" s="165"/>
      <c r="BQ587" s="165"/>
    </row>
    <row r="588" spans="1:69" ht="16.5" customHeight="1">
      <c r="A588" s="62"/>
      <c r="B588" s="62"/>
      <c r="C588" s="62"/>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c r="BJ588" s="165"/>
      <c r="BK588" s="165"/>
      <c r="BL588" s="165"/>
      <c r="BM588" s="165"/>
      <c r="BN588" s="165"/>
      <c r="BO588" s="165"/>
      <c r="BP588" s="165"/>
      <c r="BQ588" s="165"/>
    </row>
    <row r="589" spans="1:69" ht="16.5" customHeight="1">
      <c r="A589" s="62"/>
      <c r="B589" s="62"/>
      <c r="C589" s="62"/>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5"/>
      <c r="AY589" s="165"/>
      <c r="AZ589" s="165"/>
      <c r="BA589" s="165"/>
      <c r="BB589" s="165"/>
      <c r="BC589" s="165"/>
      <c r="BD589" s="165"/>
      <c r="BE589" s="165"/>
      <c r="BF589" s="165"/>
      <c r="BG589" s="165"/>
      <c r="BH589" s="165"/>
      <c r="BI589" s="165"/>
      <c r="BJ589" s="165"/>
      <c r="BK589" s="165"/>
      <c r="BL589" s="165"/>
      <c r="BM589" s="165"/>
      <c r="BN589" s="165"/>
      <c r="BO589" s="165"/>
      <c r="BP589" s="165"/>
      <c r="BQ589" s="165"/>
    </row>
    <row r="590" spans="1:69" ht="16.5" customHeight="1">
      <c r="A590" s="62"/>
      <c r="B590" s="62"/>
      <c r="C590" s="62"/>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5"/>
      <c r="AY590" s="165"/>
      <c r="AZ590" s="165"/>
      <c r="BA590" s="165"/>
      <c r="BB590" s="165"/>
      <c r="BC590" s="165"/>
      <c r="BD590" s="165"/>
      <c r="BE590" s="165"/>
      <c r="BF590" s="165"/>
      <c r="BG590" s="165"/>
      <c r="BH590" s="165"/>
      <c r="BI590" s="165"/>
      <c r="BJ590" s="165"/>
      <c r="BK590" s="165"/>
      <c r="BL590" s="165"/>
      <c r="BM590" s="165"/>
      <c r="BN590" s="165"/>
      <c r="BO590" s="165"/>
      <c r="BP590" s="165"/>
      <c r="BQ590" s="165"/>
    </row>
    <row r="591" spans="1:69" ht="16.5" customHeight="1">
      <c r="A591" s="62"/>
      <c r="B591" s="62"/>
      <c r="C591" s="62"/>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5"/>
      <c r="BH591" s="165"/>
      <c r="BI591" s="165"/>
      <c r="BJ591" s="165"/>
      <c r="BK591" s="165"/>
      <c r="BL591" s="165"/>
      <c r="BM591" s="165"/>
      <c r="BN591" s="165"/>
      <c r="BO591" s="165"/>
      <c r="BP591" s="165"/>
      <c r="BQ591" s="165"/>
    </row>
    <row r="592" spans="1:69" ht="16.5" customHeight="1">
      <c r="A592" s="62"/>
      <c r="B592" s="62"/>
      <c r="C592" s="62"/>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5"/>
      <c r="AW592" s="165"/>
      <c r="AX592" s="165"/>
      <c r="AY592" s="165"/>
      <c r="AZ592" s="165"/>
      <c r="BA592" s="165"/>
      <c r="BB592" s="165"/>
      <c r="BC592" s="165"/>
      <c r="BD592" s="165"/>
      <c r="BE592" s="165"/>
      <c r="BF592" s="165"/>
      <c r="BG592" s="165"/>
      <c r="BH592" s="165"/>
      <c r="BI592" s="165"/>
      <c r="BJ592" s="165"/>
      <c r="BK592" s="165"/>
      <c r="BL592" s="165"/>
      <c r="BM592" s="165"/>
      <c r="BN592" s="165"/>
      <c r="BO592" s="165"/>
      <c r="BP592" s="165"/>
      <c r="BQ592" s="165"/>
    </row>
    <row r="593" spans="1:69" ht="16.5" customHeight="1">
      <c r="A593" s="62"/>
      <c r="B593" s="62"/>
      <c r="C593" s="62"/>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5"/>
      <c r="AW593" s="165"/>
      <c r="AX593" s="165"/>
      <c r="AY593" s="165"/>
      <c r="AZ593" s="165"/>
      <c r="BA593" s="165"/>
      <c r="BB593" s="165"/>
      <c r="BC593" s="165"/>
      <c r="BD593" s="165"/>
      <c r="BE593" s="165"/>
      <c r="BF593" s="165"/>
      <c r="BG593" s="165"/>
      <c r="BH593" s="165"/>
      <c r="BI593" s="165"/>
      <c r="BJ593" s="165"/>
      <c r="BK593" s="165"/>
      <c r="BL593" s="165"/>
      <c r="BM593" s="165"/>
      <c r="BN593" s="165"/>
      <c r="BO593" s="165"/>
      <c r="BP593" s="165"/>
      <c r="BQ593" s="165"/>
    </row>
    <row r="594" spans="1:69" ht="16.5" customHeight="1">
      <c r="A594" s="62"/>
      <c r="B594" s="62"/>
      <c r="C594" s="62"/>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c r="BJ594" s="165"/>
      <c r="BK594" s="165"/>
      <c r="BL594" s="165"/>
      <c r="BM594" s="165"/>
      <c r="BN594" s="165"/>
      <c r="BO594" s="165"/>
      <c r="BP594" s="165"/>
      <c r="BQ594" s="165"/>
    </row>
    <row r="595" spans="1:69" ht="16.5" customHeight="1">
      <c r="A595" s="62"/>
      <c r="B595" s="62"/>
      <c r="C595" s="62"/>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c r="BJ595" s="165"/>
      <c r="BK595" s="165"/>
      <c r="BL595" s="165"/>
      <c r="BM595" s="165"/>
      <c r="BN595" s="165"/>
      <c r="BO595" s="165"/>
      <c r="BP595" s="165"/>
      <c r="BQ595" s="165"/>
    </row>
    <row r="596" spans="1:69" ht="16.5" customHeight="1">
      <c r="A596" s="62"/>
      <c r="B596" s="62"/>
      <c r="C596" s="62"/>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c r="BJ596" s="165"/>
      <c r="BK596" s="165"/>
      <c r="BL596" s="165"/>
      <c r="BM596" s="165"/>
      <c r="BN596" s="165"/>
      <c r="BO596" s="165"/>
      <c r="BP596" s="165"/>
      <c r="BQ596" s="165"/>
    </row>
    <row r="597" spans="1:69" ht="16.5" customHeight="1">
      <c r="A597" s="62"/>
      <c r="B597" s="62"/>
      <c r="C597" s="62"/>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c r="BJ597" s="165"/>
      <c r="BK597" s="165"/>
      <c r="BL597" s="165"/>
      <c r="BM597" s="165"/>
      <c r="BN597" s="165"/>
      <c r="BO597" s="165"/>
      <c r="BP597" s="165"/>
      <c r="BQ597" s="165"/>
    </row>
    <row r="598" spans="1:69" ht="16.5" customHeight="1">
      <c r="A598" s="62"/>
      <c r="B598" s="62"/>
      <c r="C598" s="62"/>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c r="BJ598" s="165"/>
      <c r="BK598" s="165"/>
      <c r="BL598" s="165"/>
      <c r="BM598" s="165"/>
      <c r="BN598" s="165"/>
      <c r="BO598" s="165"/>
      <c r="BP598" s="165"/>
      <c r="BQ598" s="165"/>
    </row>
    <row r="599" spans="1:69" ht="16.5" customHeight="1">
      <c r="A599" s="62"/>
      <c r="B599" s="62"/>
      <c r="C599" s="62"/>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c r="BJ599" s="165"/>
      <c r="BK599" s="165"/>
      <c r="BL599" s="165"/>
      <c r="BM599" s="165"/>
      <c r="BN599" s="165"/>
      <c r="BO599" s="165"/>
      <c r="BP599" s="165"/>
      <c r="BQ599" s="165"/>
    </row>
    <row r="600" spans="1:69" ht="16.5" customHeight="1">
      <c r="A600" s="62"/>
      <c r="B600" s="62"/>
      <c r="C600" s="62"/>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c r="BJ600" s="165"/>
      <c r="BK600" s="165"/>
      <c r="BL600" s="165"/>
      <c r="BM600" s="165"/>
      <c r="BN600" s="165"/>
      <c r="BO600" s="165"/>
      <c r="BP600" s="165"/>
      <c r="BQ600" s="165"/>
    </row>
    <row r="601" spans="1:69" ht="16.5" customHeight="1">
      <c r="A601" s="62"/>
      <c r="B601" s="62"/>
      <c r="C601" s="62"/>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c r="BJ601" s="165"/>
      <c r="BK601" s="165"/>
      <c r="BL601" s="165"/>
      <c r="BM601" s="165"/>
      <c r="BN601" s="165"/>
      <c r="BO601" s="165"/>
      <c r="BP601" s="165"/>
      <c r="BQ601" s="165"/>
    </row>
    <row r="602" spans="1:69" ht="16.5" customHeight="1">
      <c r="A602" s="62"/>
      <c r="B602" s="62"/>
      <c r="C602" s="62"/>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c r="BJ602" s="165"/>
      <c r="BK602" s="165"/>
      <c r="BL602" s="165"/>
      <c r="BM602" s="165"/>
      <c r="BN602" s="165"/>
      <c r="BO602" s="165"/>
      <c r="BP602" s="165"/>
      <c r="BQ602" s="165"/>
    </row>
    <row r="603" spans="1:69" ht="16.5" customHeight="1">
      <c r="A603" s="62"/>
      <c r="B603" s="62"/>
      <c r="C603" s="62"/>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c r="BJ603" s="165"/>
      <c r="BK603" s="165"/>
      <c r="BL603" s="165"/>
      <c r="BM603" s="165"/>
      <c r="BN603" s="165"/>
      <c r="BO603" s="165"/>
      <c r="BP603" s="165"/>
      <c r="BQ603" s="165"/>
    </row>
    <row r="604" spans="1:69" ht="16.5" customHeight="1">
      <c r="A604" s="62"/>
      <c r="B604" s="62"/>
      <c r="C604" s="62"/>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c r="BJ604" s="165"/>
      <c r="BK604" s="165"/>
      <c r="BL604" s="165"/>
      <c r="BM604" s="165"/>
      <c r="BN604" s="165"/>
      <c r="BO604" s="165"/>
      <c r="BP604" s="165"/>
      <c r="BQ604" s="165"/>
    </row>
    <row r="605" spans="1:69" ht="16.5" customHeight="1">
      <c r="A605" s="62"/>
      <c r="B605" s="62"/>
      <c r="C605" s="62"/>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5"/>
      <c r="AW605" s="165"/>
      <c r="AX605" s="165"/>
      <c r="AY605" s="165"/>
      <c r="AZ605" s="165"/>
      <c r="BA605" s="165"/>
      <c r="BB605" s="165"/>
      <c r="BC605" s="165"/>
      <c r="BD605" s="165"/>
      <c r="BE605" s="165"/>
      <c r="BF605" s="165"/>
      <c r="BG605" s="165"/>
      <c r="BH605" s="165"/>
      <c r="BI605" s="165"/>
      <c r="BJ605" s="165"/>
      <c r="BK605" s="165"/>
      <c r="BL605" s="165"/>
      <c r="BM605" s="165"/>
      <c r="BN605" s="165"/>
      <c r="BO605" s="165"/>
      <c r="BP605" s="165"/>
      <c r="BQ605" s="165"/>
    </row>
    <row r="606" spans="1:69" ht="16.5" customHeight="1">
      <c r="A606" s="62"/>
      <c r="B606" s="62"/>
      <c r="C606" s="62"/>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5"/>
      <c r="AW606" s="165"/>
      <c r="AX606" s="165"/>
      <c r="AY606" s="165"/>
      <c r="AZ606" s="165"/>
      <c r="BA606" s="165"/>
      <c r="BB606" s="165"/>
      <c r="BC606" s="165"/>
      <c r="BD606" s="165"/>
      <c r="BE606" s="165"/>
      <c r="BF606" s="165"/>
      <c r="BG606" s="165"/>
      <c r="BH606" s="165"/>
      <c r="BI606" s="165"/>
      <c r="BJ606" s="165"/>
      <c r="BK606" s="165"/>
      <c r="BL606" s="165"/>
      <c r="BM606" s="165"/>
      <c r="BN606" s="165"/>
      <c r="BO606" s="165"/>
      <c r="BP606" s="165"/>
      <c r="BQ606" s="165"/>
    </row>
    <row r="607" spans="1:69" ht="16.5" customHeight="1">
      <c r="A607" s="62"/>
      <c r="B607" s="62"/>
      <c r="C607" s="62"/>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5"/>
      <c r="AW607" s="165"/>
      <c r="AX607" s="165"/>
      <c r="AY607" s="165"/>
      <c r="AZ607" s="165"/>
      <c r="BA607" s="165"/>
      <c r="BB607" s="165"/>
      <c r="BC607" s="165"/>
      <c r="BD607" s="165"/>
      <c r="BE607" s="165"/>
      <c r="BF607" s="165"/>
      <c r="BG607" s="165"/>
      <c r="BH607" s="165"/>
      <c r="BI607" s="165"/>
      <c r="BJ607" s="165"/>
      <c r="BK607" s="165"/>
      <c r="BL607" s="165"/>
      <c r="BM607" s="165"/>
      <c r="BN607" s="165"/>
      <c r="BO607" s="165"/>
      <c r="BP607" s="165"/>
      <c r="BQ607" s="165"/>
    </row>
    <row r="608" spans="1:69" ht="16.5" customHeight="1">
      <c r="A608" s="62"/>
      <c r="B608" s="62"/>
      <c r="C608" s="62"/>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5"/>
      <c r="AW608" s="165"/>
      <c r="AX608" s="165"/>
      <c r="AY608" s="165"/>
      <c r="AZ608" s="165"/>
      <c r="BA608" s="165"/>
      <c r="BB608" s="165"/>
      <c r="BC608" s="165"/>
      <c r="BD608" s="165"/>
      <c r="BE608" s="165"/>
      <c r="BF608" s="165"/>
      <c r="BG608" s="165"/>
      <c r="BH608" s="165"/>
      <c r="BI608" s="165"/>
      <c r="BJ608" s="165"/>
      <c r="BK608" s="165"/>
      <c r="BL608" s="165"/>
      <c r="BM608" s="165"/>
      <c r="BN608" s="165"/>
      <c r="BO608" s="165"/>
      <c r="BP608" s="165"/>
      <c r="BQ608" s="165"/>
    </row>
    <row r="609" spans="1:69" ht="16.5" customHeight="1">
      <c r="A609" s="62"/>
      <c r="B609" s="62"/>
      <c r="C609" s="62"/>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5"/>
      <c r="AW609" s="165"/>
      <c r="AX609" s="165"/>
      <c r="AY609" s="165"/>
      <c r="AZ609" s="165"/>
      <c r="BA609" s="165"/>
      <c r="BB609" s="165"/>
      <c r="BC609" s="165"/>
      <c r="BD609" s="165"/>
      <c r="BE609" s="165"/>
      <c r="BF609" s="165"/>
      <c r="BG609" s="165"/>
      <c r="BH609" s="165"/>
      <c r="BI609" s="165"/>
      <c r="BJ609" s="165"/>
      <c r="BK609" s="165"/>
      <c r="BL609" s="165"/>
      <c r="BM609" s="165"/>
      <c r="BN609" s="165"/>
      <c r="BO609" s="165"/>
      <c r="BP609" s="165"/>
      <c r="BQ609" s="165"/>
    </row>
    <row r="610" spans="1:69" ht="16.5" customHeight="1">
      <c r="A610" s="62"/>
      <c r="B610" s="62"/>
      <c r="C610" s="62"/>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c r="BJ610" s="165"/>
      <c r="BK610" s="165"/>
      <c r="BL610" s="165"/>
      <c r="BM610" s="165"/>
      <c r="BN610" s="165"/>
      <c r="BO610" s="165"/>
      <c r="BP610" s="165"/>
      <c r="BQ610" s="165"/>
    </row>
    <row r="611" spans="1:69" ht="16.5" customHeight="1">
      <c r="A611" s="62"/>
      <c r="B611" s="62"/>
      <c r="C611" s="62"/>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5"/>
      <c r="AW611" s="165"/>
      <c r="AX611" s="165"/>
      <c r="AY611" s="165"/>
      <c r="AZ611" s="165"/>
      <c r="BA611" s="165"/>
      <c r="BB611" s="165"/>
      <c r="BC611" s="165"/>
      <c r="BD611" s="165"/>
      <c r="BE611" s="165"/>
      <c r="BF611" s="165"/>
      <c r="BG611" s="165"/>
      <c r="BH611" s="165"/>
      <c r="BI611" s="165"/>
      <c r="BJ611" s="165"/>
      <c r="BK611" s="165"/>
      <c r="BL611" s="165"/>
      <c r="BM611" s="165"/>
      <c r="BN611" s="165"/>
      <c r="BO611" s="165"/>
      <c r="BP611" s="165"/>
      <c r="BQ611" s="165"/>
    </row>
    <row r="612" spans="1:69" ht="16.5" customHeight="1">
      <c r="A612" s="62"/>
      <c r="B612" s="62"/>
      <c r="C612" s="62"/>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5"/>
      <c r="AW612" s="165"/>
      <c r="AX612" s="165"/>
      <c r="AY612" s="165"/>
      <c r="AZ612" s="165"/>
      <c r="BA612" s="165"/>
      <c r="BB612" s="165"/>
      <c r="BC612" s="165"/>
      <c r="BD612" s="165"/>
      <c r="BE612" s="165"/>
      <c r="BF612" s="165"/>
      <c r="BG612" s="165"/>
      <c r="BH612" s="165"/>
      <c r="BI612" s="165"/>
      <c r="BJ612" s="165"/>
      <c r="BK612" s="165"/>
      <c r="BL612" s="165"/>
      <c r="BM612" s="165"/>
      <c r="BN612" s="165"/>
      <c r="BO612" s="165"/>
      <c r="BP612" s="165"/>
      <c r="BQ612" s="165"/>
    </row>
    <row r="613" spans="1:69" ht="16.5" customHeight="1">
      <c r="A613" s="62"/>
      <c r="B613" s="62"/>
      <c r="C613" s="62"/>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5"/>
      <c r="AW613" s="165"/>
      <c r="AX613" s="165"/>
      <c r="AY613" s="165"/>
      <c r="AZ613" s="165"/>
      <c r="BA613" s="165"/>
      <c r="BB613" s="165"/>
      <c r="BC613" s="165"/>
      <c r="BD613" s="165"/>
      <c r="BE613" s="165"/>
      <c r="BF613" s="165"/>
      <c r="BG613" s="165"/>
      <c r="BH613" s="165"/>
      <c r="BI613" s="165"/>
      <c r="BJ613" s="165"/>
      <c r="BK613" s="165"/>
      <c r="BL613" s="165"/>
      <c r="BM613" s="165"/>
      <c r="BN613" s="165"/>
      <c r="BO613" s="165"/>
      <c r="BP613" s="165"/>
      <c r="BQ613" s="165"/>
    </row>
    <row r="614" spans="1:69" ht="16.5" customHeight="1">
      <c r="A614" s="62"/>
      <c r="B614" s="62"/>
      <c r="C614" s="62"/>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c r="BJ614" s="165"/>
      <c r="BK614" s="165"/>
      <c r="BL614" s="165"/>
      <c r="BM614" s="165"/>
      <c r="BN614" s="165"/>
      <c r="BO614" s="165"/>
      <c r="BP614" s="165"/>
      <c r="BQ614" s="165"/>
    </row>
    <row r="615" spans="1:69" ht="16.5" customHeight="1">
      <c r="A615" s="62"/>
      <c r="B615" s="62"/>
      <c r="C615" s="62"/>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c r="BJ615" s="165"/>
      <c r="BK615" s="165"/>
      <c r="BL615" s="165"/>
      <c r="BM615" s="165"/>
      <c r="BN615" s="165"/>
      <c r="BO615" s="165"/>
      <c r="BP615" s="165"/>
      <c r="BQ615" s="165"/>
    </row>
    <row r="616" spans="1:69" ht="16.5" customHeight="1">
      <c r="A616" s="62"/>
      <c r="B616" s="62"/>
      <c r="C616" s="62"/>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c r="BJ616" s="165"/>
      <c r="BK616" s="165"/>
      <c r="BL616" s="165"/>
      <c r="BM616" s="165"/>
      <c r="BN616" s="165"/>
      <c r="BO616" s="165"/>
      <c r="BP616" s="165"/>
      <c r="BQ616" s="165"/>
    </row>
    <row r="617" spans="1:69" ht="16.5" customHeight="1">
      <c r="A617" s="62"/>
      <c r="B617" s="62"/>
      <c r="C617" s="62"/>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c r="BJ617" s="165"/>
      <c r="BK617" s="165"/>
      <c r="BL617" s="165"/>
      <c r="BM617" s="165"/>
      <c r="BN617" s="165"/>
      <c r="BO617" s="165"/>
      <c r="BP617" s="165"/>
      <c r="BQ617" s="165"/>
    </row>
    <row r="618" spans="1:69" ht="16.5" customHeight="1">
      <c r="A618" s="62"/>
      <c r="B618" s="62"/>
      <c r="C618" s="62"/>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c r="BJ618" s="165"/>
      <c r="BK618" s="165"/>
      <c r="BL618" s="165"/>
      <c r="BM618" s="165"/>
      <c r="BN618" s="165"/>
      <c r="BO618" s="165"/>
      <c r="BP618" s="165"/>
      <c r="BQ618" s="165"/>
    </row>
    <row r="619" spans="1:69" ht="16.5" customHeight="1">
      <c r="A619" s="62"/>
      <c r="B619" s="62"/>
      <c r="C619" s="62"/>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c r="BJ619" s="165"/>
      <c r="BK619" s="165"/>
      <c r="BL619" s="165"/>
      <c r="BM619" s="165"/>
      <c r="BN619" s="165"/>
      <c r="BO619" s="165"/>
      <c r="BP619" s="165"/>
      <c r="BQ619" s="165"/>
    </row>
    <row r="620" spans="1:69" ht="16.5" customHeight="1">
      <c r="A620" s="62"/>
      <c r="B620" s="62"/>
      <c r="C620" s="62"/>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c r="BJ620" s="165"/>
      <c r="BK620" s="165"/>
      <c r="BL620" s="165"/>
      <c r="BM620" s="165"/>
      <c r="BN620" s="165"/>
      <c r="BO620" s="165"/>
      <c r="BP620" s="165"/>
      <c r="BQ620" s="165"/>
    </row>
    <row r="621" spans="1:69" ht="16.5" customHeight="1">
      <c r="A621" s="62"/>
      <c r="B621" s="62"/>
      <c r="C621" s="62"/>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c r="BJ621" s="165"/>
      <c r="BK621" s="165"/>
      <c r="BL621" s="165"/>
      <c r="BM621" s="165"/>
      <c r="BN621" s="165"/>
      <c r="BO621" s="165"/>
      <c r="BP621" s="165"/>
      <c r="BQ621" s="165"/>
    </row>
    <row r="622" spans="1:69" ht="16.5" customHeight="1">
      <c r="A622" s="62"/>
      <c r="B622" s="62"/>
      <c r="C622" s="62"/>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c r="BJ622" s="165"/>
      <c r="BK622" s="165"/>
      <c r="BL622" s="165"/>
      <c r="BM622" s="165"/>
      <c r="BN622" s="165"/>
      <c r="BO622" s="165"/>
      <c r="BP622" s="165"/>
      <c r="BQ622" s="165"/>
    </row>
    <row r="623" spans="1:69" ht="16.5" customHeight="1">
      <c r="A623" s="62"/>
      <c r="B623" s="62"/>
      <c r="C623" s="62"/>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c r="BJ623" s="165"/>
      <c r="BK623" s="165"/>
      <c r="BL623" s="165"/>
      <c r="BM623" s="165"/>
      <c r="BN623" s="165"/>
      <c r="BO623" s="165"/>
      <c r="BP623" s="165"/>
      <c r="BQ623" s="165"/>
    </row>
    <row r="624" spans="1:69" ht="16.5" customHeight="1">
      <c r="A624" s="62"/>
      <c r="B624" s="62"/>
      <c r="C624" s="62"/>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5"/>
      <c r="AW624" s="165"/>
      <c r="AX624" s="165"/>
      <c r="AY624" s="165"/>
      <c r="AZ624" s="165"/>
      <c r="BA624" s="165"/>
      <c r="BB624" s="165"/>
      <c r="BC624" s="165"/>
      <c r="BD624" s="165"/>
      <c r="BE624" s="165"/>
      <c r="BF624" s="165"/>
      <c r="BG624" s="165"/>
      <c r="BH624" s="165"/>
      <c r="BI624" s="165"/>
      <c r="BJ624" s="165"/>
      <c r="BK624" s="165"/>
      <c r="BL624" s="165"/>
      <c r="BM624" s="165"/>
      <c r="BN624" s="165"/>
      <c r="BO624" s="165"/>
      <c r="BP624" s="165"/>
      <c r="BQ624" s="165"/>
    </row>
    <row r="625" spans="1:69" ht="16.5" customHeight="1">
      <c r="A625" s="62"/>
      <c r="B625" s="62"/>
      <c r="C625" s="62"/>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5"/>
      <c r="AW625" s="165"/>
      <c r="AX625" s="165"/>
      <c r="AY625" s="165"/>
      <c r="AZ625" s="165"/>
      <c r="BA625" s="165"/>
      <c r="BB625" s="165"/>
      <c r="BC625" s="165"/>
      <c r="BD625" s="165"/>
      <c r="BE625" s="165"/>
      <c r="BF625" s="165"/>
      <c r="BG625" s="165"/>
      <c r="BH625" s="165"/>
      <c r="BI625" s="165"/>
      <c r="BJ625" s="165"/>
      <c r="BK625" s="165"/>
      <c r="BL625" s="165"/>
      <c r="BM625" s="165"/>
      <c r="BN625" s="165"/>
      <c r="BO625" s="165"/>
      <c r="BP625" s="165"/>
      <c r="BQ625" s="165"/>
    </row>
    <row r="626" spans="1:69" ht="16.5" customHeight="1">
      <c r="A626" s="62"/>
      <c r="B626" s="62"/>
      <c r="C626" s="62"/>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5"/>
      <c r="AW626" s="165"/>
      <c r="AX626" s="165"/>
      <c r="AY626" s="165"/>
      <c r="AZ626" s="165"/>
      <c r="BA626" s="165"/>
      <c r="BB626" s="165"/>
      <c r="BC626" s="165"/>
      <c r="BD626" s="165"/>
      <c r="BE626" s="165"/>
      <c r="BF626" s="165"/>
      <c r="BG626" s="165"/>
      <c r="BH626" s="165"/>
      <c r="BI626" s="165"/>
      <c r="BJ626" s="165"/>
      <c r="BK626" s="165"/>
      <c r="BL626" s="165"/>
      <c r="BM626" s="165"/>
      <c r="BN626" s="165"/>
      <c r="BO626" s="165"/>
      <c r="BP626" s="165"/>
      <c r="BQ626" s="165"/>
    </row>
    <row r="627" spans="1:69" ht="16.5" customHeight="1">
      <c r="A627" s="62"/>
      <c r="B627" s="62"/>
      <c r="C627" s="62"/>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5"/>
      <c r="AW627" s="165"/>
      <c r="AX627" s="165"/>
      <c r="AY627" s="165"/>
      <c r="AZ627" s="165"/>
      <c r="BA627" s="165"/>
      <c r="BB627" s="165"/>
      <c r="BC627" s="165"/>
      <c r="BD627" s="165"/>
      <c r="BE627" s="165"/>
      <c r="BF627" s="165"/>
      <c r="BG627" s="165"/>
      <c r="BH627" s="165"/>
      <c r="BI627" s="165"/>
      <c r="BJ627" s="165"/>
      <c r="BK627" s="165"/>
      <c r="BL627" s="165"/>
      <c r="BM627" s="165"/>
      <c r="BN627" s="165"/>
      <c r="BO627" s="165"/>
      <c r="BP627" s="165"/>
      <c r="BQ627" s="165"/>
    </row>
    <row r="628" spans="1:69" ht="16.5" customHeight="1">
      <c r="A628" s="62"/>
      <c r="B628" s="62"/>
      <c r="C628" s="62"/>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5"/>
      <c r="AW628" s="165"/>
      <c r="AX628" s="165"/>
      <c r="AY628" s="165"/>
      <c r="AZ628" s="165"/>
      <c r="BA628" s="165"/>
      <c r="BB628" s="165"/>
      <c r="BC628" s="165"/>
      <c r="BD628" s="165"/>
      <c r="BE628" s="165"/>
      <c r="BF628" s="165"/>
      <c r="BG628" s="165"/>
      <c r="BH628" s="165"/>
      <c r="BI628" s="165"/>
      <c r="BJ628" s="165"/>
      <c r="BK628" s="165"/>
      <c r="BL628" s="165"/>
      <c r="BM628" s="165"/>
      <c r="BN628" s="165"/>
      <c r="BO628" s="165"/>
      <c r="BP628" s="165"/>
      <c r="BQ628" s="165"/>
    </row>
    <row r="629" spans="1:69" ht="16.5" customHeight="1">
      <c r="A629" s="62"/>
      <c r="B629" s="62"/>
      <c r="C629" s="62"/>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5"/>
      <c r="AW629" s="165"/>
      <c r="AX629" s="165"/>
      <c r="AY629" s="165"/>
      <c r="AZ629" s="165"/>
      <c r="BA629" s="165"/>
      <c r="BB629" s="165"/>
      <c r="BC629" s="165"/>
      <c r="BD629" s="165"/>
      <c r="BE629" s="165"/>
      <c r="BF629" s="165"/>
      <c r="BG629" s="165"/>
      <c r="BH629" s="165"/>
      <c r="BI629" s="165"/>
      <c r="BJ629" s="165"/>
      <c r="BK629" s="165"/>
      <c r="BL629" s="165"/>
      <c r="BM629" s="165"/>
      <c r="BN629" s="165"/>
      <c r="BO629" s="165"/>
      <c r="BP629" s="165"/>
      <c r="BQ629" s="165"/>
    </row>
    <row r="630" spans="1:69" ht="16.5" customHeight="1">
      <c r="A630" s="62"/>
      <c r="B630" s="62"/>
      <c r="C630" s="62"/>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5"/>
      <c r="AW630" s="165"/>
      <c r="AX630" s="165"/>
      <c r="AY630" s="165"/>
      <c r="AZ630" s="165"/>
      <c r="BA630" s="165"/>
      <c r="BB630" s="165"/>
      <c r="BC630" s="165"/>
      <c r="BD630" s="165"/>
      <c r="BE630" s="165"/>
      <c r="BF630" s="165"/>
      <c r="BG630" s="165"/>
      <c r="BH630" s="165"/>
      <c r="BI630" s="165"/>
      <c r="BJ630" s="165"/>
      <c r="BK630" s="165"/>
      <c r="BL630" s="165"/>
      <c r="BM630" s="165"/>
      <c r="BN630" s="165"/>
      <c r="BO630" s="165"/>
      <c r="BP630" s="165"/>
      <c r="BQ630" s="165"/>
    </row>
    <row r="631" spans="1:69" ht="16.5" customHeight="1">
      <c r="A631" s="62"/>
      <c r="B631" s="62"/>
      <c r="C631" s="62"/>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5"/>
      <c r="AW631" s="165"/>
      <c r="AX631" s="165"/>
      <c r="AY631" s="165"/>
      <c r="AZ631" s="165"/>
      <c r="BA631" s="165"/>
      <c r="BB631" s="165"/>
      <c r="BC631" s="165"/>
      <c r="BD631" s="165"/>
      <c r="BE631" s="165"/>
      <c r="BF631" s="165"/>
      <c r="BG631" s="165"/>
      <c r="BH631" s="165"/>
      <c r="BI631" s="165"/>
      <c r="BJ631" s="165"/>
      <c r="BK631" s="165"/>
      <c r="BL631" s="165"/>
      <c r="BM631" s="165"/>
      <c r="BN631" s="165"/>
      <c r="BO631" s="165"/>
      <c r="BP631" s="165"/>
      <c r="BQ631" s="165"/>
    </row>
    <row r="632" spans="1:69" ht="16.5" customHeight="1">
      <c r="A632" s="62"/>
      <c r="B632" s="62"/>
      <c r="C632" s="62"/>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c r="BJ632" s="165"/>
      <c r="BK632" s="165"/>
      <c r="BL632" s="165"/>
      <c r="BM632" s="165"/>
      <c r="BN632" s="165"/>
      <c r="BO632" s="165"/>
      <c r="BP632" s="165"/>
      <c r="BQ632" s="165"/>
    </row>
    <row r="633" spans="1:69" ht="16.5" customHeight="1">
      <c r="A633" s="62"/>
      <c r="B633" s="62"/>
      <c r="C633" s="62"/>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c r="BJ633" s="165"/>
      <c r="BK633" s="165"/>
      <c r="BL633" s="165"/>
      <c r="BM633" s="165"/>
      <c r="BN633" s="165"/>
      <c r="BO633" s="165"/>
      <c r="BP633" s="165"/>
      <c r="BQ633" s="165"/>
    </row>
    <row r="634" spans="1:69" ht="16.5" customHeight="1">
      <c r="A634" s="62"/>
      <c r="B634" s="62"/>
      <c r="C634" s="62"/>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c r="BJ634" s="165"/>
      <c r="BK634" s="165"/>
      <c r="BL634" s="165"/>
      <c r="BM634" s="165"/>
      <c r="BN634" s="165"/>
      <c r="BO634" s="165"/>
      <c r="BP634" s="165"/>
      <c r="BQ634" s="165"/>
    </row>
    <row r="635" spans="1:69" ht="16.5" customHeight="1">
      <c r="A635" s="62"/>
      <c r="B635" s="62"/>
      <c r="C635" s="62"/>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c r="BJ635" s="165"/>
      <c r="BK635" s="165"/>
      <c r="BL635" s="165"/>
      <c r="BM635" s="165"/>
      <c r="BN635" s="165"/>
      <c r="BO635" s="165"/>
      <c r="BP635" s="165"/>
      <c r="BQ635" s="165"/>
    </row>
    <row r="636" spans="1:69" ht="16.5" customHeight="1">
      <c r="A636" s="62"/>
      <c r="B636" s="62"/>
      <c r="C636" s="62"/>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c r="BJ636" s="165"/>
      <c r="BK636" s="165"/>
      <c r="BL636" s="165"/>
      <c r="BM636" s="165"/>
      <c r="BN636" s="165"/>
      <c r="BO636" s="165"/>
      <c r="BP636" s="165"/>
      <c r="BQ636" s="165"/>
    </row>
    <row r="637" spans="1:69" ht="16.5" customHeight="1">
      <c r="A637" s="62"/>
      <c r="B637" s="62"/>
      <c r="C637" s="62"/>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c r="BJ637" s="165"/>
      <c r="BK637" s="165"/>
      <c r="BL637" s="165"/>
      <c r="BM637" s="165"/>
      <c r="BN637" s="165"/>
      <c r="BO637" s="165"/>
      <c r="BP637" s="165"/>
      <c r="BQ637" s="165"/>
    </row>
    <row r="638" spans="1:69" ht="16.5" customHeight="1">
      <c r="A638" s="62"/>
      <c r="B638" s="62"/>
      <c r="C638" s="62"/>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c r="BJ638" s="165"/>
      <c r="BK638" s="165"/>
      <c r="BL638" s="165"/>
      <c r="BM638" s="165"/>
      <c r="BN638" s="165"/>
      <c r="BO638" s="165"/>
      <c r="BP638" s="165"/>
      <c r="BQ638" s="165"/>
    </row>
    <row r="639" spans="1:69" ht="16.5" customHeight="1">
      <c r="A639" s="62"/>
      <c r="B639" s="62"/>
      <c r="C639" s="62"/>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c r="BJ639" s="165"/>
      <c r="BK639" s="165"/>
      <c r="BL639" s="165"/>
      <c r="BM639" s="165"/>
      <c r="BN639" s="165"/>
      <c r="BO639" s="165"/>
      <c r="BP639" s="165"/>
      <c r="BQ639" s="165"/>
    </row>
    <row r="640" spans="1:69" ht="16.5" customHeight="1">
      <c r="A640" s="62"/>
      <c r="B640" s="62"/>
      <c r="C640" s="62"/>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c r="BJ640" s="165"/>
      <c r="BK640" s="165"/>
      <c r="BL640" s="165"/>
      <c r="BM640" s="165"/>
      <c r="BN640" s="165"/>
      <c r="BO640" s="165"/>
      <c r="BP640" s="165"/>
      <c r="BQ640" s="165"/>
    </row>
    <row r="641" spans="1:69" ht="16.5" customHeight="1">
      <c r="A641" s="62"/>
      <c r="B641" s="62"/>
      <c r="C641" s="62"/>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c r="BJ641" s="165"/>
      <c r="BK641" s="165"/>
      <c r="BL641" s="165"/>
      <c r="BM641" s="165"/>
      <c r="BN641" s="165"/>
      <c r="BO641" s="165"/>
      <c r="BP641" s="165"/>
      <c r="BQ641" s="165"/>
    </row>
    <row r="642" spans="1:69" ht="16.5" customHeight="1">
      <c r="A642" s="62"/>
      <c r="B642" s="62"/>
      <c r="C642" s="62"/>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c r="BJ642" s="165"/>
      <c r="BK642" s="165"/>
      <c r="BL642" s="165"/>
      <c r="BM642" s="165"/>
      <c r="BN642" s="165"/>
      <c r="BO642" s="165"/>
      <c r="BP642" s="165"/>
      <c r="BQ642" s="165"/>
    </row>
    <row r="643" spans="1:69" ht="16.5" customHeight="1">
      <c r="A643" s="62"/>
      <c r="B643" s="62"/>
      <c r="C643" s="62"/>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c r="BJ643" s="165"/>
      <c r="BK643" s="165"/>
      <c r="BL643" s="165"/>
      <c r="BM643" s="165"/>
      <c r="BN643" s="165"/>
      <c r="BO643" s="165"/>
      <c r="BP643" s="165"/>
      <c r="BQ643" s="165"/>
    </row>
    <row r="644" spans="1:69" ht="16.5" customHeight="1">
      <c r="A644" s="62"/>
      <c r="B644" s="62"/>
      <c r="C644" s="62"/>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5"/>
      <c r="AY644" s="165"/>
      <c r="AZ644" s="165"/>
      <c r="BA644" s="165"/>
      <c r="BB644" s="165"/>
      <c r="BC644" s="165"/>
      <c r="BD644" s="165"/>
      <c r="BE644" s="165"/>
      <c r="BF644" s="165"/>
      <c r="BG644" s="165"/>
      <c r="BH644" s="165"/>
      <c r="BI644" s="165"/>
      <c r="BJ644" s="165"/>
      <c r="BK644" s="165"/>
      <c r="BL644" s="165"/>
      <c r="BM644" s="165"/>
      <c r="BN644" s="165"/>
      <c r="BO644" s="165"/>
      <c r="BP644" s="165"/>
      <c r="BQ644" s="165"/>
    </row>
    <row r="645" spans="1:69" ht="16.5" customHeight="1">
      <c r="A645" s="62"/>
      <c r="B645" s="62"/>
      <c r="C645" s="62"/>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5"/>
      <c r="AW645" s="165"/>
      <c r="AX645" s="165"/>
      <c r="AY645" s="165"/>
      <c r="AZ645" s="165"/>
      <c r="BA645" s="165"/>
      <c r="BB645" s="165"/>
      <c r="BC645" s="165"/>
      <c r="BD645" s="165"/>
      <c r="BE645" s="165"/>
      <c r="BF645" s="165"/>
      <c r="BG645" s="165"/>
      <c r="BH645" s="165"/>
      <c r="BI645" s="165"/>
      <c r="BJ645" s="165"/>
      <c r="BK645" s="165"/>
      <c r="BL645" s="165"/>
      <c r="BM645" s="165"/>
      <c r="BN645" s="165"/>
      <c r="BO645" s="165"/>
      <c r="BP645" s="165"/>
      <c r="BQ645" s="165"/>
    </row>
    <row r="646" spans="1:69" ht="16.5" customHeight="1">
      <c r="A646" s="62"/>
      <c r="B646" s="62"/>
      <c r="C646" s="62"/>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5"/>
      <c r="AW646" s="165"/>
      <c r="AX646" s="165"/>
      <c r="AY646" s="165"/>
      <c r="AZ646" s="165"/>
      <c r="BA646" s="165"/>
      <c r="BB646" s="165"/>
      <c r="BC646" s="165"/>
      <c r="BD646" s="165"/>
      <c r="BE646" s="165"/>
      <c r="BF646" s="165"/>
      <c r="BG646" s="165"/>
      <c r="BH646" s="165"/>
      <c r="BI646" s="165"/>
      <c r="BJ646" s="165"/>
      <c r="BK646" s="165"/>
      <c r="BL646" s="165"/>
      <c r="BM646" s="165"/>
      <c r="BN646" s="165"/>
      <c r="BO646" s="165"/>
      <c r="BP646" s="165"/>
      <c r="BQ646" s="165"/>
    </row>
    <row r="647" spans="1:69" ht="16.5" customHeight="1">
      <c r="A647" s="62"/>
      <c r="B647" s="62"/>
      <c r="C647" s="62"/>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5"/>
      <c r="AW647" s="165"/>
      <c r="AX647" s="165"/>
      <c r="AY647" s="165"/>
      <c r="AZ647" s="165"/>
      <c r="BA647" s="165"/>
      <c r="BB647" s="165"/>
      <c r="BC647" s="165"/>
      <c r="BD647" s="165"/>
      <c r="BE647" s="165"/>
      <c r="BF647" s="165"/>
      <c r="BG647" s="165"/>
      <c r="BH647" s="165"/>
      <c r="BI647" s="165"/>
      <c r="BJ647" s="165"/>
      <c r="BK647" s="165"/>
      <c r="BL647" s="165"/>
      <c r="BM647" s="165"/>
      <c r="BN647" s="165"/>
      <c r="BO647" s="165"/>
      <c r="BP647" s="165"/>
      <c r="BQ647" s="165"/>
    </row>
    <row r="648" spans="1:69" ht="16.5" customHeight="1">
      <c r="A648" s="62"/>
      <c r="B648" s="62"/>
      <c r="C648" s="62"/>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5"/>
      <c r="AW648" s="165"/>
      <c r="AX648" s="165"/>
      <c r="AY648" s="165"/>
      <c r="AZ648" s="165"/>
      <c r="BA648" s="165"/>
      <c r="BB648" s="165"/>
      <c r="BC648" s="165"/>
      <c r="BD648" s="165"/>
      <c r="BE648" s="165"/>
      <c r="BF648" s="165"/>
      <c r="BG648" s="165"/>
      <c r="BH648" s="165"/>
      <c r="BI648" s="165"/>
      <c r="BJ648" s="165"/>
      <c r="BK648" s="165"/>
      <c r="BL648" s="165"/>
      <c r="BM648" s="165"/>
      <c r="BN648" s="165"/>
      <c r="BO648" s="165"/>
      <c r="BP648" s="165"/>
      <c r="BQ648" s="165"/>
    </row>
    <row r="649" spans="1:69" ht="16.5" customHeight="1">
      <c r="A649" s="62"/>
      <c r="B649" s="62"/>
      <c r="C649" s="62"/>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5"/>
      <c r="AW649" s="165"/>
      <c r="AX649" s="165"/>
      <c r="AY649" s="165"/>
      <c r="AZ649" s="165"/>
      <c r="BA649" s="165"/>
      <c r="BB649" s="165"/>
      <c r="BC649" s="165"/>
      <c r="BD649" s="165"/>
      <c r="BE649" s="165"/>
      <c r="BF649" s="165"/>
      <c r="BG649" s="165"/>
      <c r="BH649" s="165"/>
      <c r="BI649" s="165"/>
      <c r="BJ649" s="165"/>
      <c r="BK649" s="165"/>
      <c r="BL649" s="165"/>
      <c r="BM649" s="165"/>
      <c r="BN649" s="165"/>
      <c r="BO649" s="165"/>
      <c r="BP649" s="165"/>
      <c r="BQ649" s="165"/>
    </row>
    <row r="650" spans="1:69" ht="16.5" customHeight="1">
      <c r="A650" s="62"/>
      <c r="B650" s="62"/>
      <c r="C650" s="62"/>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5"/>
      <c r="AW650" s="165"/>
      <c r="AX650" s="165"/>
      <c r="AY650" s="165"/>
      <c r="AZ650" s="165"/>
      <c r="BA650" s="165"/>
      <c r="BB650" s="165"/>
      <c r="BC650" s="165"/>
      <c r="BD650" s="165"/>
      <c r="BE650" s="165"/>
      <c r="BF650" s="165"/>
      <c r="BG650" s="165"/>
      <c r="BH650" s="165"/>
      <c r="BI650" s="165"/>
      <c r="BJ650" s="165"/>
      <c r="BK650" s="165"/>
      <c r="BL650" s="165"/>
      <c r="BM650" s="165"/>
      <c r="BN650" s="165"/>
      <c r="BO650" s="165"/>
      <c r="BP650" s="165"/>
      <c r="BQ650" s="165"/>
    </row>
    <row r="651" spans="1:69" ht="16.5" customHeight="1">
      <c r="A651" s="62"/>
      <c r="B651" s="62"/>
      <c r="C651" s="62"/>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5"/>
      <c r="AW651" s="165"/>
      <c r="AX651" s="165"/>
      <c r="AY651" s="165"/>
      <c r="AZ651" s="165"/>
      <c r="BA651" s="165"/>
      <c r="BB651" s="165"/>
      <c r="BC651" s="165"/>
      <c r="BD651" s="165"/>
      <c r="BE651" s="165"/>
      <c r="BF651" s="165"/>
      <c r="BG651" s="165"/>
      <c r="BH651" s="165"/>
      <c r="BI651" s="165"/>
      <c r="BJ651" s="165"/>
      <c r="BK651" s="165"/>
      <c r="BL651" s="165"/>
      <c r="BM651" s="165"/>
      <c r="BN651" s="165"/>
      <c r="BO651" s="165"/>
      <c r="BP651" s="165"/>
      <c r="BQ651" s="165"/>
    </row>
    <row r="652" spans="1:69" ht="16.5" customHeight="1">
      <c r="A652" s="62"/>
      <c r="B652" s="62"/>
      <c r="C652" s="62"/>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5"/>
      <c r="AW652" s="165"/>
      <c r="AX652" s="165"/>
      <c r="AY652" s="165"/>
      <c r="AZ652" s="165"/>
      <c r="BA652" s="165"/>
      <c r="BB652" s="165"/>
      <c r="BC652" s="165"/>
      <c r="BD652" s="165"/>
      <c r="BE652" s="165"/>
      <c r="BF652" s="165"/>
      <c r="BG652" s="165"/>
      <c r="BH652" s="165"/>
      <c r="BI652" s="165"/>
      <c r="BJ652" s="165"/>
      <c r="BK652" s="165"/>
      <c r="BL652" s="165"/>
      <c r="BM652" s="165"/>
      <c r="BN652" s="165"/>
      <c r="BO652" s="165"/>
      <c r="BP652" s="165"/>
      <c r="BQ652" s="165"/>
    </row>
    <row r="653" spans="1:69" ht="16.5" customHeight="1">
      <c r="A653" s="62"/>
      <c r="B653" s="62"/>
      <c r="C653" s="62"/>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5"/>
      <c r="AW653" s="165"/>
      <c r="AX653" s="165"/>
      <c r="AY653" s="165"/>
      <c r="AZ653" s="165"/>
      <c r="BA653" s="165"/>
      <c r="BB653" s="165"/>
      <c r="BC653" s="165"/>
      <c r="BD653" s="165"/>
      <c r="BE653" s="165"/>
      <c r="BF653" s="165"/>
      <c r="BG653" s="165"/>
      <c r="BH653" s="165"/>
      <c r="BI653" s="165"/>
      <c r="BJ653" s="165"/>
      <c r="BK653" s="165"/>
      <c r="BL653" s="165"/>
      <c r="BM653" s="165"/>
      <c r="BN653" s="165"/>
      <c r="BO653" s="165"/>
      <c r="BP653" s="165"/>
      <c r="BQ653" s="165"/>
    </row>
    <row r="654" spans="1:69" ht="16.5" customHeight="1">
      <c r="A654" s="62"/>
      <c r="B654" s="62"/>
      <c r="C654" s="62"/>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5"/>
      <c r="AW654" s="165"/>
      <c r="AX654" s="165"/>
      <c r="AY654" s="165"/>
      <c r="AZ654" s="165"/>
      <c r="BA654" s="165"/>
      <c r="BB654" s="165"/>
      <c r="BC654" s="165"/>
      <c r="BD654" s="165"/>
      <c r="BE654" s="165"/>
      <c r="BF654" s="165"/>
      <c r="BG654" s="165"/>
      <c r="BH654" s="165"/>
      <c r="BI654" s="165"/>
      <c r="BJ654" s="165"/>
      <c r="BK654" s="165"/>
      <c r="BL654" s="165"/>
      <c r="BM654" s="165"/>
      <c r="BN654" s="165"/>
      <c r="BO654" s="165"/>
      <c r="BP654" s="165"/>
      <c r="BQ654" s="165"/>
    </row>
    <row r="655" spans="1:69" ht="16.5" customHeight="1">
      <c r="A655" s="62"/>
      <c r="B655" s="62"/>
      <c r="C655" s="62"/>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5"/>
      <c r="AW655" s="165"/>
      <c r="AX655" s="165"/>
      <c r="AY655" s="165"/>
      <c r="AZ655" s="165"/>
      <c r="BA655" s="165"/>
      <c r="BB655" s="165"/>
      <c r="BC655" s="165"/>
      <c r="BD655" s="165"/>
      <c r="BE655" s="165"/>
      <c r="BF655" s="165"/>
      <c r="BG655" s="165"/>
      <c r="BH655" s="165"/>
      <c r="BI655" s="165"/>
      <c r="BJ655" s="165"/>
      <c r="BK655" s="165"/>
      <c r="BL655" s="165"/>
      <c r="BM655" s="165"/>
      <c r="BN655" s="165"/>
      <c r="BO655" s="165"/>
      <c r="BP655" s="165"/>
      <c r="BQ655" s="165"/>
    </row>
    <row r="656" spans="1:69" ht="16.5" customHeight="1">
      <c r="A656" s="62"/>
      <c r="B656" s="62"/>
      <c r="C656" s="62"/>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5"/>
      <c r="AW656" s="165"/>
      <c r="AX656" s="165"/>
      <c r="AY656" s="165"/>
      <c r="AZ656" s="165"/>
      <c r="BA656" s="165"/>
      <c r="BB656" s="165"/>
      <c r="BC656" s="165"/>
      <c r="BD656" s="165"/>
      <c r="BE656" s="165"/>
      <c r="BF656" s="165"/>
      <c r="BG656" s="165"/>
      <c r="BH656" s="165"/>
      <c r="BI656" s="165"/>
      <c r="BJ656" s="165"/>
      <c r="BK656" s="165"/>
      <c r="BL656" s="165"/>
      <c r="BM656" s="165"/>
      <c r="BN656" s="165"/>
      <c r="BO656" s="165"/>
      <c r="BP656" s="165"/>
      <c r="BQ656" s="165"/>
    </row>
    <row r="657" spans="1:69" ht="16.5" customHeight="1">
      <c r="A657" s="62"/>
      <c r="B657" s="62"/>
      <c r="C657" s="62"/>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c r="BJ657" s="165"/>
      <c r="BK657" s="165"/>
      <c r="BL657" s="165"/>
      <c r="BM657" s="165"/>
      <c r="BN657" s="165"/>
      <c r="BO657" s="165"/>
      <c r="BP657" s="165"/>
      <c r="BQ657" s="165"/>
    </row>
    <row r="658" spans="1:69" ht="16.5" customHeight="1">
      <c r="A658" s="62"/>
      <c r="B658" s="62"/>
      <c r="C658" s="62"/>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5"/>
      <c r="AW658" s="165"/>
      <c r="AX658" s="165"/>
      <c r="AY658" s="165"/>
      <c r="AZ658" s="165"/>
      <c r="BA658" s="165"/>
      <c r="BB658" s="165"/>
      <c r="BC658" s="165"/>
      <c r="BD658" s="165"/>
      <c r="BE658" s="165"/>
      <c r="BF658" s="165"/>
      <c r="BG658" s="165"/>
      <c r="BH658" s="165"/>
      <c r="BI658" s="165"/>
      <c r="BJ658" s="165"/>
      <c r="BK658" s="165"/>
      <c r="BL658" s="165"/>
      <c r="BM658" s="165"/>
      <c r="BN658" s="165"/>
      <c r="BO658" s="165"/>
      <c r="BP658" s="165"/>
      <c r="BQ658" s="165"/>
    </row>
    <row r="659" spans="1:69" ht="16.5" customHeight="1">
      <c r="A659" s="62"/>
      <c r="B659" s="62"/>
      <c r="C659" s="62"/>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5"/>
      <c r="AW659" s="165"/>
      <c r="AX659" s="165"/>
      <c r="AY659" s="165"/>
      <c r="AZ659" s="165"/>
      <c r="BA659" s="165"/>
      <c r="BB659" s="165"/>
      <c r="BC659" s="165"/>
      <c r="BD659" s="165"/>
      <c r="BE659" s="165"/>
      <c r="BF659" s="165"/>
      <c r="BG659" s="165"/>
      <c r="BH659" s="165"/>
      <c r="BI659" s="165"/>
      <c r="BJ659" s="165"/>
      <c r="BK659" s="165"/>
      <c r="BL659" s="165"/>
      <c r="BM659" s="165"/>
      <c r="BN659" s="165"/>
      <c r="BO659" s="165"/>
      <c r="BP659" s="165"/>
      <c r="BQ659" s="165"/>
    </row>
    <row r="660" spans="1:69" ht="16.5" customHeight="1">
      <c r="A660" s="62"/>
      <c r="B660" s="62"/>
      <c r="C660" s="62"/>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5"/>
      <c r="AW660" s="165"/>
      <c r="AX660" s="165"/>
      <c r="AY660" s="165"/>
      <c r="AZ660" s="165"/>
      <c r="BA660" s="165"/>
      <c r="BB660" s="165"/>
      <c r="BC660" s="165"/>
      <c r="BD660" s="165"/>
      <c r="BE660" s="165"/>
      <c r="BF660" s="165"/>
      <c r="BG660" s="165"/>
      <c r="BH660" s="165"/>
      <c r="BI660" s="165"/>
      <c r="BJ660" s="165"/>
      <c r="BK660" s="165"/>
      <c r="BL660" s="165"/>
      <c r="BM660" s="165"/>
      <c r="BN660" s="165"/>
      <c r="BO660" s="165"/>
      <c r="BP660" s="165"/>
      <c r="BQ660" s="165"/>
    </row>
    <row r="661" spans="1:69" ht="16.5" customHeight="1">
      <c r="A661" s="62"/>
      <c r="B661" s="62"/>
      <c r="C661" s="62"/>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5"/>
      <c r="AW661" s="165"/>
      <c r="AX661" s="165"/>
      <c r="AY661" s="165"/>
      <c r="AZ661" s="165"/>
      <c r="BA661" s="165"/>
      <c r="BB661" s="165"/>
      <c r="BC661" s="165"/>
      <c r="BD661" s="165"/>
      <c r="BE661" s="165"/>
      <c r="BF661" s="165"/>
      <c r="BG661" s="165"/>
      <c r="BH661" s="165"/>
      <c r="BI661" s="165"/>
      <c r="BJ661" s="165"/>
      <c r="BK661" s="165"/>
      <c r="BL661" s="165"/>
      <c r="BM661" s="165"/>
      <c r="BN661" s="165"/>
      <c r="BO661" s="165"/>
      <c r="BP661" s="165"/>
      <c r="BQ661" s="165"/>
    </row>
    <row r="662" spans="1:69" ht="16.5" customHeight="1">
      <c r="A662" s="62"/>
      <c r="B662" s="62"/>
      <c r="C662" s="62"/>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5"/>
      <c r="AW662" s="165"/>
      <c r="AX662" s="165"/>
      <c r="AY662" s="165"/>
      <c r="AZ662" s="165"/>
      <c r="BA662" s="165"/>
      <c r="BB662" s="165"/>
      <c r="BC662" s="165"/>
      <c r="BD662" s="165"/>
      <c r="BE662" s="165"/>
      <c r="BF662" s="165"/>
      <c r="BG662" s="165"/>
      <c r="BH662" s="165"/>
      <c r="BI662" s="165"/>
      <c r="BJ662" s="165"/>
      <c r="BK662" s="165"/>
      <c r="BL662" s="165"/>
      <c r="BM662" s="165"/>
      <c r="BN662" s="165"/>
      <c r="BO662" s="165"/>
      <c r="BP662" s="165"/>
      <c r="BQ662" s="165"/>
    </row>
    <row r="663" spans="1:69" ht="16.5" customHeight="1">
      <c r="A663" s="62"/>
      <c r="B663" s="62"/>
      <c r="C663" s="62"/>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5"/>
      <c r="AW663" s="165"/>
      <c r="AX663" s="165"/>
      <c r="AY663" s="165"/>
      <c r="AZ663" s="165"/>
      <c r="BA663" s="165"/>
      <c r="BB663" s="165"/>
      <c r="BC663" s="165"/>
      <c r="BD663" s="165"/>
      <c r="BE663" s="165"/>
      <c r="BF663" s="165"/>
      <c r="BG663" s="165"/>
      <c r="BH663" s="165"/>
      <c r="BI663" s="165"/>
      <c r="BJ663" s="165"/>
      <c r="BK663" s="165"/>
      <c r="BL663" s="165"/>
      <c r="BM663" s="165"/>
      <c r="BN663" s="165"/>
      <c r="BO663" s="165"/>
      <c r="BP663" s="165"/>
      <c r="BQ663" s="165"/>
    </row>
    <row r="664" spans="1:69" ht="16.5" customHeight="1">
      <c r="A664" s="62"/>
      <c r="B664" s="62"/>
      <c r="C664" s="62"/>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5"/>
      <c r="AW664" s="165"/>
      <c r="AX664" s="165"/>
      <c r="AY664" s="165"/>
      <c r="AZ664" s="165"/>
      <c r="BA664" s="165"/>
      <c r="BB664" s="165"/>
      <c r="BC664" s="165"/>
      <c r="BD664" s="165"/>
      <c r="BE664" s="165"/>
      <c r="BF664" s="165"/>
      <c r="BG664" s="165"/>
      <c r="BH664" s="165"/>
      <c r="BI664" s="165"/>
      <c r="BJ664" s="165"/>
      <c r="BK664" s="165"/>
      <c r="BL664" s="165"/>
      <c r="BM664" s="165"/>
      <c r="BN664" s="165"/>
      <c r="BO664" s="165"/>
      <c r="BP664" s="165"/>
      <c r="BQ664" s="165"/>
    </row>
    <row r="665" spans="1:69" ht="16.5" customHeight="1">
      <c r="A665" s="62"/>
      <c r="B665" s="62"/>
      <c r="C665" s="62"/>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5"/>
      <c r="AW665" s="165"/>
      <c r="AX665" s="165"/>
      <c r="AY665" s="165"/>
      <c r="AZ665" s="165"/>
      <c r="BA665" s="165"/>
      <c r="BB665" s="165"/>
      <c r="BC665" s="165"/>
      <c r="BD665" s="165"/>
      <c r="BE665" s="165"/>
      <c r="BF665" s="165"/>
      <c r="BG665" s="165"/>
      <c r="BH665" s="165"/>
      <c r="BI665" s="165"/>
      <c r="BJ665" s="165"/>
      <c r="BK665" s="165"/>
      <c r="BL665" s="165"/>
      <c r="BM665" s="165"/>
      <c r="BN665" s="165"/>
      <c r="BO665" s="165"/>
      <c r="BP665" s="165"/>
      <c r="BQ665" s="165"/>
    </row>
    <row r="666" spans="1:69" ht="16.5" customHeight="1">
      <c r="A666" s="62"/>
      <c r="B666" s="62"/>
      <c r="C666" s="62"/>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c r="BJ666" s="165"/>
      <c r="BK666" s="165"/>
      <c r="BL666" s="165"/>
      <c r="BM666" s="165"/>
      <c r="BN666" s="165"/>
      <c r="BO666" s="165"/>
      <c r="BP666" s="165"/>
      <c r="BQ666" s="165"/>
    </row>
    <row r="667" spans="1:69" ht="16.5" customHeight="1">
      <c r="A667" s="62"/>
      <c r="B667" s="62"/>
      <c r="C667" s="62"/>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c r="BJ667" s="165"/>
      <c r="BK667" s="165"/>
      <c r="BL667" s="165"/>
      <c r="BM667" s="165"/>
      <c r="BN667" s="165"/>
      <c r="BO667" s="165"/>
      <c r="BP667" s="165"/>
      <c r="BQ667" s="165"/>
    </row>
    <row r="668" spans="1:69" ht="16.5" customHeight="1">
      <c r="A668" s="62"/>
      <c r="B668" s="62"/>
      <c r="C668" s="62"/>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c r="BJ668" s="165"/>
      <c r="BK668" s="165"/>
      <c r="BL668" s="165"/>
      <c r="BM668" s="165"/>
      <c r="BN668" s="165"/>
      <c r="BO668" s="165"/>
      <c r="BP668" s="165"/>
      <c r="BQ668" s="165"/>
    </row>
    <row r="669" spans="1:69" ht="16.5" customHeight="1">
      <c r="A669" s="62"/>
      <c r="B669" s="62"/>
      <c r="C669" s="62"/>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c r="BJ669" s="165"/>
      <c r="BK669" s="165"/>
      <c r="BL669" s="165"/>
      <c r="BM669" s="165"/>
      <c r="BN669" s="165"/>
      <c r="BO669" s="165"/>
      <c r="BP669" s="165"/>
      <c r="BQ669" s="165"/>
    </row>
    <row r="670" spans="1:69" ht="16.5" customHeight="1">
      <c r="A670" s="62"/>
      <c r="B670" s="62"/>
      <c r="C670" s="62"/>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c r="BJ670" s="165"/>
      <c r="BK670" s="165"/>
      <c r="BL670" s="165"/>
      <c r="BM670" s="165"/>
      <c r="BN670" s="165"/>
      <c r="BO670" s="165"/>
      <c r="BP670" s="165"/>
      <c r="BQ670" s="165"/>
    </row>
    <row r="671" spans="1:69" ht="16.5" customHeight="1">
      <c r="A671" s="62"/>
      <c r="B671" s="62"/>
      <c r="C671" s="62"/>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c r="BJ671" s="165"/>
      <c r="BK671" s="165"/>
      <c r="BL671" s="165"/>
      <c r="BM671" s="165"/>
      <c r="BN671" s="165"/>
      <c r="BO671" s="165"/>
      <c r="BP671" s="165"/>
      <c r="BQ671" s="165"/>
    </row>
    <row r="672" spans="1:69" ht="16.5" customHeight="1">
      <c r="A672" s="62"/>
      <c r="B672" s="62"/>
      <c r="C672" s="62"/>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5"/>
      <c r="AW672" s="165"/>
      <c r="AX672" s="165"/>
      <c r="AY672" s="165"/>
      <c r="AZ672" s="165"/>
      <c r="BA672" s="165"/>
      <c r="BB672" s="165"/>
      <c r="BC672" s="165"/>
      <c r="BD672" s="165"/>
      <c r="BE672" s="165"/>
      <c r="BF672" s="165"/>
      <c r="BG672" s="165"/>
      <c r="BH672" s="165"/>
      <c r="BI672" s="165"/>
      <c r="BJ672" s="165"/>
      <c r="BK672" s="165"/>
      <c r="BL672" s="165"/>
      <c r="BM672" s="165"/>
      <c r="BN672" s="165"/>
      <c r="BO672" s="165"/>
      <c r="BP672" s="165"/>
      <c r="BQ672" s="165"/>
    </row>
    <row r="673" spans="1:69" ht="16.5" customHeight="1">
      <c r="A673" s="62"/>
      <c r="B673" s="62"/>
      <c r="C673" s="62"/>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5"/>
      <c r="AW673" s="165"/>
      <c r="AX673" s="165"/>
      <c r="AY673" s="165"/>
      <c r="AZ673" s="165"/>
      <c r="BA673" s="165"/>
      <c r="BB673" s="165"/>
      <c r="BC673" s="165"/>
      <c r="BD673" s="165"/>
      <c r="BE673" s="165"/>
      <c r="BF673" s="165"/>
      <c r="BG673" s="165"/>
      <c r="BH673" s="165"/>
      <c r="BI673" s="165"/>
      <c r="BJ673" s="165"/>
      <c r="BK673" s="165"/>
      <c r="BL673" s="165"/>
      <c r="BM673" s="165"/>
      <c r="BN673" s="165"/>
      <c r="BO673" s="165"/>
      <c r="BP673" s="165"/>
      <c r="BQ673" s="165"/>
    </row>
    <row r="674" spans="1:69" ht="16.5" customHeight="1">
      <c r="A674" s="62"/>
      <c r="B674" s="62"/>
      <c r="C674" s="62"/>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5"/>
      <c r="AW674" s="165"/>
      <c r="AX674" s="165"/>
      <c r="AY674" s="165"/>
      <c r="AZ674" s="165"/>
      <c r="BA674" s="165"/>
      <c r="BB674" s="165"/>
      <c r="BC674" s="165"/>
      <c r="BD674" s="165"/>
      <c r="BE674" s="165"/>
      <c r="BF674" s="165"/>
      <c r="BG674" s="165"/>
      <c r="BH674" s="165"/>
      <c r="BI674" s="165"/>
      <c r="BJ674" s="165"/>
      <c r="BK674" s="165"/>
      <c r="BL674" s="165"/>
      <c r="BM674" s="165"/>
      <c r="BN674" s="165"/>
      <c r="BO674" s="165"/>
      <c r="BP674" s="165"/>
      <c r="BQ674" s="165"/>
    </row>
    <row r="675" spans="1:69" ht="16.5" customHeight="1">
      <c r="A675" s="62"/>
      <c r="B675" s="62"/>
      <c r="C675" s="62"/>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5"/>
      <c r="AW675" s="165"/>
      <c r="AX675" s="165"/>
      <c r="AY675" s="165"/>
      <c r="AZ675" s="165"/>
      <c r="BA675" s="165"/>
      <c r="BB675" s="165"/>
      <c r="BC675" s="165"/>
      <c r="BD675" s="165"/>
      <c r="BE675" s="165"/>
      <c r="BF675" s="165"/>
      <c r="BG675" s="165"/>
      <c r="BH675" s="165"/>
      <c r="BI675" s="165"/>
      <c r="BJ675" s="165"/>
      <c r="BK675" s="165"/>
      <c r="BL675" s="165"/>
      <c r="BM675" s="165"/>
      <c r="BN675" s="165"/>
      <c r="BO675" s="165"/>
      <c r="BP675" s="165"/>
      <c r="BQ675" s="165"/>
    </row>
    <row r="676" spans="1:69" ht="16.5" customHeight="1">
      <c r="A676" s="62"/>
      <c r="B676" s="62"/>
      <c r="C676" s="62"/>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5"/>
      <c r="AW676" s="165"/>
      <c r="AX676" s="165"/>
      <c r="AY676" s="165"/>
      <c r="AZ676" s="165"/>
      <c r="BA676" s="165"/>
      <c r="BB676" s="165"/>
      <c r="BC676" s="165"/>
      <c r="BD676" s="165"/>
      <c r="BE676" s="165"/>
      <c r="BF676" s="165"/>
      <c r="BG676" s="165"/>
      <c r="BH676" s="165"/>
      <c r="BI676" s="165"/>
      <c r="BJ676" s="165"/>
      <c r="BK676" s="165"/>
      <c r="BL676" s="165"/>
      <c r="BM676" s="165"/>
      <c r="BN676" s="165"/>
      <c r="BO676" s="165"/>
      <c r="BP676" s="165"/>
      <c r="BQ676" s="165"/>
    </row>
    <row r="677" spans="1:69" ht="16.5" customHeight="1">
      <c r="A677" s="62"/>
      <c r="B677" s="62"/>
      <c r="C677" s="62"/>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5"/>
      <c r="AW677" s="165"/>
      <c r="AX677" s="165"/>
      <c r="AY677" s="165"/>
      <c r="AZ677" s="165"/>
      <c r="BA677" s="165"/>
      <c r="BB677" s="165"/>
      <c r="BC677" s="165"/>
      <c r="BD677" s="165"/>
      <c r="BE677" s="165"/>
      <c r="BF677" s="165"/>
      <c r="BG677" s="165"/>
      <c r="BH677" s="165"/>
      <c r="BI677" s="165"/>
      <c r="BJ677" s="165"/>
      <c r="BK677" s="165"/>
      <c r="BL677" s="165"/>
      <c r="BM677" s="165"/>
      <c r="BN677" s="165"/>
      <c r="BO677" s="165"/>
      <c r="BP677" s="165"/>
      <c r="BQ677" s="165"/>
    </row>
    <row r="678" spans="1:69" ht="16.5" customHeight="1">
      <c r="A678" s="62"/>
      <c r="B678" s="62"/>
      <c r="C678" s="62"/>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5"/>
      <c r="AW678" s="165"/>
      <c r="AX678" s="165"/>
      <c r="AY678" s="165"/>
      <c r="AZ678" s="165"/>
      <c r="BA678" s="165"/>
      <c r="BB678" s="165"/>
      <c r="BC678" s="165"/>
      <c r="BD678" s="165"/>
      <c r="BE678" s="165"/>
      <c r="BF678" s="165"/>
      <c r="BG678" s="165"/>
      <c r="BH678" s="165"/>
      <c r="BI678" s="165"/>
      <c r="BJ678" s="165"/>
      <c r="BK678" s="165"/>
      <c r="BL678" s="165"/>
      <c r="BM678" s="165"/>
      <c r="BN678" s="165"/>
      <c r="BO678" s="165"/>
      <c r="BP678" s="165"/>
      <c r="BQ678" s="165"/>
    </row>
    <row r="679" spans="1:69" ht="16.5" customHeight="1">
      <c r="A679" s="62"/>
      <c r="B679" s="62"/>
      <c r="C679" s="62"/>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5"/>
      <c r="AW679" s="165"/>
      <c r="AX679" s="165"/>
      <c r="AY679" s="165"/>
      <c r="AZ679" s="165"/>
      <c r="BA679" s="165"/>
      <c r="BB679" s="165"/>
      <c r="BC679" s="165"/>
      <c r="BD679" s="165"/>
      <c r="BE679" s="165"/>
      <c r="BF679" s="165"/>
      <c r="BG679" s="165"/>
      <c r="BH679" s="165"/>
      <c r="BI679" s="165"/>
      <c r="BJ679" s="165"/>
      <c r="BK679" s="165"/>
      <c r="BL679" s="165"/>
      <c r="BM679" s="165"/>
      <c r="BN679" s="165"/>
      <c r="BO679" s="165"/>
      <c r="BP679" s="165"/>
      <c r="BQ679" s="165"/>
    </row>
    <row r="680" spans="1:69" ht="16.5" customHeight="1">
      <c r="A680" s="62"/>
      <c r="B680" s="62"/>
      <c r="C680" s="62"/>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5"/>
      <c r="AW680" s="165"/>
      <c r="AX680" s="165"/>
      <c r="AY680" s="165"/>
      <c r="AZ680" s="165"/>
      <c r="BA680" s="165"/>
      <c r="BB680" s="165"/>
      <c r="BC680" s="165"/>
      <c r="BD680" s="165"/>
      <c r="BE680" s="165"/>
      <c r="BF680" s="165"/>
      <c r="BG680" s="165"/>
      <c r="BH680" s="165"/>
      <c r="BI680" s="165"/>
      <c r="BJ680" s="165"/>
      <c r="BK680" s="165"/>
      <c r="BL680" s="165"/>
      <c r="BM680" s="165"/>
      <c r="BN680" s="165"/>
      <c r="BO680" s="165"/>
      <c r="BP680" s="165"/>
      <c r="BQ680" s="165"/>
    </row>
    <row r="681" spans="1:69" ht="16.5" customHeight="1">
      <c r="A681" s="62"/>
      <c r="B681" s="62"/>
      <c r="C681" s="62"/>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c r="BJ681" s="165"/>
      <c r="BK681" s="165"/>
      <c r="BL681" s="165"/>
      <c r="BM681" s="165"/>
      <c r="BN681" s="165"/>
      <c r="BO681" s="165"/>
      <c r="BP681" s="165"/>
      <c r="BQ681" s="165"/>
    </row>
    <row r="682" spans="1:69" ht="16.5" customHeight="1">
      <c r="A682" s="62"/>
      <c r="B682" s="62"/>
      <c r="C682" s="62"/>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c r="BJ682" s="165"/>
      <c r="BK682" s="165"/>
      <c r="BL682" s="165"/>
      <c r="BM682" s="165"/>
      <c r="BN682" s="165"/>
      <c r="BO682" s="165"/>
      <c r="BP682" s="165"/>
      <c r="BQ682" s="165"/>
    </row>
    <row r="683" spans="1:69" ht="16.5" customHeight="1">
      <c r="A683" s="62"/>
      <c r="B683" s="62"/>
      <c r="C683" s="62"/>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c r="BJ683" s="165"/>
      <c r="BK683" s="165"/>
      <c r="BL683" s="165"/>
      <c r="BM683" s="165"/>
      <c r="BN683" s="165"/>
      <c r="BO683" s="165"/>
      <c r="BP683" s="165"/>
      <c r="BQ683" s="165"/>
    </row>
    <row r="684" spans="1:69" ht="16.5" customHeight="1">
      <c r="A684" s="62"/>
      <c r="B684" s="62"/>
      <c r="C684" s="62"/>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c r="BJ684" s="165"/>
      <c r="BK684" s="165"/>
      <c r="BL684" s="165"/>
      <c r="BM684" s="165"/>
      <c r="BN684" s="165"/>
      <c r="BO684" s="165"/>
      <c r="BP684" s="165"/>
      <c r="BQ684" s="165"/>
    </row>
    <row r="685" spans="1:69" ht="16.5" customHeight="1">
      <c r="A685" s="62"/>
      <c r="B685" s="62"/>
      <c r="C685" s="62"/>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5"/>
      <c r="AW685" s="165"/>
      <c r="AX685" s="165"/>
      <c r="AY685" s="165"/>
      <c r="AZ685" s="165"/>
      <c r="BA685" s="165"/>
      <c r="BB685" s="165"/>
      <c r="BC685" s="165"/>
      <c r="BD685" s="165"/>
      <c r="BE685" s="165"/>
      <c r="BF685" s="165"/>
      <c r="BG685" s="165"/>
      <c r="BH685" s="165"/>
      <c r="BI685" s="165"/>
      <c r="BJ685" s="165"/>
      <c r="BK685" s="165"/>
      <c r="BL685" s="165"/>
      <c r="BM685" s="165"/>
      <c r="BN685" s="165"/>
      <c r="BO685" s="165"/>
      <c r="BP685" s="165"/>
      <c r="BQ685" s="165"/>
    </row>
    <row r="686" spans="1:69" ht="16.5" customHeight="1">
      <c r="A686" s="62"/>
      <c r="B686" s="62"/>
      <c r="C686" s="62"/>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c r="BJ686" s="165"/>
      <c r="BK686" s="165"/>
      <c r="BL686" s="165"/>
      <c r="BM686" s="165"/>
      <c r="BN686" s="165"/>
      <c r="BO686" s="165"/>
      <c r="BP686" s="165"/>
      <c r="BQ686" s="165"/>
    </row>
    <row r="687" spans="1:69" ht="16.5" customHeight="1">
      <c r="A687" s="62"/>
      <c r="B687" s="62"/>
      <c r="C687" s="62"/>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c r="BJ687" s="165"/>
      <c r="BK687" s="165"/>
      <c r="BL687" s="165"/>
      <c r="BM687" s="165"/>
      <c r="BN687" s="165"/>
      <c r="BO687" s="165"/>
      <c r="BP687" s="165"/>
      <c r="BQ687" s="165"/>
    </row>
    <row r="688" spans="1:69" ht="16.5" customHeight="1">
      <c r="A688" s="62"/>
      <c r="B688" s="62"/>
      <c r="C688" s="62"/>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c r="BJ688" s="165"/>
      <c r="BK688" s="165"/>
      <c r="BL688" s="165"/>
      <c r="BM688" s="165"/>
      <c r="BN688" s="165"/>
      <c r="BO688" s="165"/>
      <c r="BP688" s="165"/>
      <c r="BQ688" s="165"/>
    </row>
    <row r="689" spans="1:69" ht="16.5" customHeight="1">
      <c r="A689" s="62"/>
      <c r="B689" s="62"/>
      <c r="C689" s="62"/>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c r="BJ689" s="165"/>
      <c r="BK689" s="165"/>
      <c r="BL689" s="165"/>
      <c r="BM689" s="165"/>
      <c r="BN689" s="165"/>
      <c r="BO689" s="165"/>
      <c r="BP689" s="165"/>
      <c r="BQ689" s="165"/>
    </row>
    <row r="690" spans="1:69" ht="16.5" customHeight="1">
      <c r="A690" s="62"/>
      <c r="B690" s="62"/>
      <c r="C690" s="62"/>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c r="BJ690" s="165"/>
      <c r="BK690" s="165"/>
      <c r="BL690" s="165"/>
      <c r="BM690" s="165"/>
      <c r="BN690" s="165"/>
      <c r="BO690" s="165"/>
      <c r="BP690" s="165"/>
      <c r="BQ690" s="165"/>
    </row>
    <row r="691" spans="1:69" ht="16.5" customHeight="1">
      <c r="A691" s="62"/>
      <c r="B691" s="62"/>
      <c r="C691" s="62"/>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c r="BJ691" s="165"/>
      <c r="BK691" s="165"/>
      <c r="BL691" s="165"/>
      <c r="BM691" s="165"/>
      <c r="BN691" s="165"/>
      <c r="BO691" s="165"/>
      <c r="BP691" s="165"/>
      <c r="BQ691" s="165"/>
    </row>
    <row r="692" spans="1:69" ht="16.5" customHeight="1">
      <c r="A692" s="62"/>
      <c r="B692" s="62"/>
      <c r="C692" s="62"/>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c r="BJ692" s="165"/>
      <c r="BK692" s="165"/>
      <c r="BL692" s="165"/>
      <c r="BM692" s="165"/>
      <c r="BN692" s="165"/>
      <c r="BO692" s="165"/>
      <c r="BP692" s="165"/>
      <c r="BQ692" s="165"/>
    </row>
    <row r="693" spans="1:69" ht="16.5" customHeight="1">
      <c r="A693" s="62"/>
      <c r="B693" s="62"/>
      <c r="C693" s="62"/>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c r="BJ693" s="165"/>
      <c r="BK693" s="165"/>
      <c r="BL693" s="165"/>
      <c r="BM693" s="165"/>
      <c r="BN693" s="165"/>
      <c r="BO693" s="165"/>
      <c r="BP693" s="165"/>
      <c r="BQ693" s="165"/>
    </row>
    <row r="694" spans="1:69" ht="16.5" customHeight="1">
      <c r="A694" s="62"/>
      <c r="B694" s="62"/>
      <c r="C694" s="62"/>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5"/>
      <c r="AW694" s="165"/>
      <c r="AX694" s="165"/>
      <c r="AY694" s="165"/>
      <c r="AZ694" s="165"/>
      <c r="BA694" s="165"/>
      <c r="BB694" s="165"/>
      <c r="BC694" s="165"/>
      <c r="BD694" s="165"/>
      <c r="BE694" s="165"/>
      <c r="BF694" s="165"/>
      <c r="BG694" s="165"/>
      <c r="BH694" s="165"/>
      <c r="BI694" s="165"/>
      <c r="BJ694" s="165"/>
      <c r="BK694" s="165"/>
      <c r="BL694" s="165"/>
      <c r="BM694" s="165"/>
      <c r="BN694" s="165"/>
      <c r="BO694" s="165"/>
      <c r="BP694" s="165"/>
      <c r="BQ694" s="165"/>
    </row>
    <row r="695" spans="1:69" ht="16.5" customHeight="1">
      <c r="A695" s="62"/>
      <c r="B695" s="62"/>
      <c r="C695" s="62"/>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c r="BJ695" s="165"/>
      <c r="BK695" s="165"/>
      <c r="BL695" s="165"/>
      <c r="BM695" s="165"/>
      <c r="BN695" s="165"/>
      <c r="BO695" s="165"/>
      <c r="BP695" s="165"/>
      <c r="BQ695" s="165"/>
    </row>
    <row r="696" spans="1:69" ht="16.5" customHeight="1">
      <c r="A696" s="62"/>
      <c r="B696" s="62"/>
      <c r="C696" s="62"/>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c r="BJ696" s="165"/>
      <c r="BK696" s="165"/>
      <c r="BL696" s="165"/>
      <c r="BM696" s="165"/>
      <c r="BN696" s="165"/>
      <c r="BO696" s="165"/>
      <c r="BP696" s="165"/>
      <c r="BQ696" s="165"/>
    </row>
    <row r="697" spans="1:69" ht="16.5" customHeight="1">
      <c r="A697" s="62"/>
      <c r="B697" s="62"/>
      <c r="C697" s="62"/>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c r="BJ697" s="165"/>
      <c r="BK697" s="165"/>
      <c r="BL697" s="165"/>
      <c r="BM697" s="165"/>
      <c r="BN697" s="165"/>
      <c r="BO697" s="165"/>
      <c r="BP697" s="165"/>
      <c r="BQ697" s="165"/>
    </row>
    <row r="698" spans="1:69" ht="16.5" customHeight="1">
      <c r="A698" s="62"/>
      <c r="B698" s="62"/>
      <c r="C698" s="62"/>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c r="BJ698" s="165"/>
      <c r="BK698" s="165"/>
      <c r="BL698" s="165"/>
      <c r="BM698" s="165"/>
      <c r="BN698" s="165"/>
      <c r="BO698" s="165"/>
      <c r="BP698" s="165"/>
      <c r="BQ698" s="165"/>
    </row>
    <row r="699" spans="1:69" ht="16.5" customHeight="1">
      <c r="A699" s="62"/>
      <c r="B699" s="62"/>
      <c r="C699" s="62"/>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c r="BJ699" s="165"/>
      <c r="BK699" s="165"/>
      <c r="BL699" s="165"/>
      <c r="BM699" s="165"/>
      <c r="BN699" s="165"/>
      <c r="BO699" s="165"/>
      <c r="BP699" s="165"/>
      <c r="BQ699" s="165"/>
    </row>
    <row r="700" spans="1:69" ht="16.5" customHeight="1">
      <c r="A700" s="62"/>
      <c r="B700" s="62"/>
      <c r="C700" s="62"/>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c r="BJ700" s="165"/>
      <c r="BK700" s="165"/>
      <c r="BL700" s="165"/>
      <c r="BM700" s="165"/>
      <c r="BN700" s="165"/>
      <c r="BO700" s="165"/>
      <c r="BP700" s="165"/>
      <c r="BQ700" s="165"/>
    </row>
    <row r="701" spans="1:69" ht="16.5" customHeight="1">
      <c r="A701" s="62"/>
      <c r="B701" s="62"/>
      <c r="C701" s="62"/>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c r="BJ701" s="165"/>
      <c r="BK701" s="165"/>
      <c r="BL701" s="165"/>
      <c r="BM701" s="165"/>
      <c r="BN701" s="165"/>
      <c r="BO701" s="165"/>
      <c r="BP701" s="165"/>
      <c r="BQ701" s="165"/>
    </row>
    <row r="702" spans="1:69" ht="16.5" customHeight="1">
      <c r="A702" s="62"/>
      <c r="B702" s="62"/>
      <c r="C702" s="62"/>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5"/>
      <c r="AW702" s="165"/>
      <c r="AX702" s="165"/>
      <c r="AY702" s="165"/>
      <c r="AZ702" s="165"/>
      <c r="BA702" s="165"/>
      <c r="BB702" s="165"/>
      <c r="BC702" s="165"/>
      <c r="BD702" s="165"/>
      <c r="BE702" s="165"/>
      <c r="BF702" s="165"/>
      <c r="BG702" s="165"/>
      <c r="BH702" s="165"/>
      <c r="BI702" s="165"/>
      <c r="BJ702" s="165"/>
      <c r="BK702" s="165"/>
      <c r="BL702" s="165"/>
      <c r="BM702" s="165"/>
      <c r="BN702" s="165"/>
      <c r="BO702" s="165"/>
      <c r="BP702" s="165"/>
      <c r="BQ702" s="165"/>
    </row>
    <row r="703" spans="1:69" ht="16.5" customHeight="1">
      <c r="A703" s="62"/>
      <c r="B703" s="62"/>
      <c r="C703" s="62"/>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5"/>
      <c r="AW703" s="165"/>
      <c r="AX703" s="165"/>
      <c r="AY703" s="165"/>
      <c r="AZ703" s="165"/>
      <c r="BA703" s="165"/>
      <c r="BB703" s="165"/>
      <c r="BC703" s="165"/>
      <c r="BD703" s="165"/>
      <c r="BE703" s="165"/>
      <c r="BF703" s="165"/>
      <c r="BG703" s="165"/>
      <c r="BH703" s="165"/>
      <c r="BI703" s="165"/>
      <c r="BJ703" s="165"/>
      <c r="BK703" s="165"/>
      <c r="BL703" s="165"/>
      <c r="BM703" s="165"/>
      <c r="BN703" s="165"/>
      <c r="BO703" s="165"/>
      <c r="BP703" s="165"/>
      <c r="BQ703" s="165"/>
    </row>
    <row r="704" spans="1:69" ht="16.5" customHeight="1">
      <c r="A704" s="62"/>
      <c r="B704" s="62"/>
      <c r="C704" s="62"/>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5"/>
      <c r="AW704" s="165"/>
      <c r="AX704" s="165"/>
      <c r="AY704" s="165"/>
      <c r="AZ704" s="165"/>
      <c r="BA704" s="165"/>
      <c r="BB704" s="165"/>
      <c r="BC704" s="165"/>
      <c r="BD704" s="165"/>
      <c r="BE704" s="165"/>
      <c r="BF704" s="165"/>
      <c r="BG704" s="165"/>
      <c r="BH704" s="165"/>
      <c r="BI704" s="165"/>
      <c r="BJ704" s="165"/>
      <c r="BK704" s="165"/>
      <c r="BL704" s="165"/>
      <c r="BM704" s="165"/>
      <c r="BN704" s="165"/>
      <c r="BO704" s="165"/>
      <c r="BP704" s="165"/>
      <c r="BQ704" s="165"/>
    </row>
    <row r="705" spans="1:69" ht="16.5" customHeight="1">
      <c r="A705" s="62"/>
      <c r="B705" s="62"/>
      <c r="C705" s="62"/>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c r="BJ705" s="165"/>
      <c r="BK705" s="165"/>
      <c r="BL705" s="165"/>
      <c r="BM705" s="165"/>
      <c r="BN705" s="165"/>
      <c r="BO705" s="165"/>
      <c r="BP705" s="165"/>
      <c r="BQ705" s="165"/>
    </row>
    <row r="706" spans="1:69" ht="16.5" customHeight="1">
      <c r="A706" s="62"/>
      <c r="B706" s="62"/>
      <c r="C706" s="62"/>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c r="BJ706" s="165"/>
      <c r="BK706" s="165"/>
      <c r="BL706" s="165"/>
      <c r="BM706" s="165"/>
      <c r="BN706" s="165"/>
      <c r="BO706" s="165"/>
      <c r="BP706" s="165"/>
      <c r="BQ706" s="165"/>
    </row>
    <row r="707" spans="1:69" ht="16.5" customHeight="1">
      <c r="A707" s="62"/>
      <c r="B707" s="62"/>
      <c r="C707" s="62"/>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c r="BJ707" s="165"/>
      <c r="BK707" s="165"/>
      <c r="BL707" s="165"/>
      <c r="BM707" s="165"/>
      <c r="BN707" s="165"/>
      <c r="BO707" s="165"/>
      <c r="BP707" s="165"/>
      <c r="BQ707" s="165"/>
    </row>
    <row r="708" spans="1:69" ht="16.5" customHeight="1">
      <c r="A708" s="62"/>
      <c r="B708" s="62"/>
      <c r="C708" s="62"/>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c r="BJ708" s="165"/>
      <c r="BK708" s="165"/>
      <c r="BL708" s="165"/>
      <c r="BM708" s="165"/>
      <c r="BN708" s="165"/>
      <c r="BO708" s="165"/>
      <c r="BP708" s="165"/>
      <c r="BQ708" s="165"/>
    </row>
    <row r="709" spans="1:69" ht="16.5" customHeight="1">
      <c r="A709" s="62"/>
      <c r="B709" s="62"/>
      <c r="C709" s="62"/>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row>
    <row r="710" spans="1:69" ht="16.5" customHeight="1">
      <c r="A710" s="62"/>
      <c r="B710" s="62"/>
      <c r="C710" s="62"/>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c r="BJ710" s="165"/>
      <c r="BK710" s="165"/>
      <c r="BL710" s="165"/>
      <c r="BM710" s="165"/>
      <c r="BN710" s="165"/>
      <c r="BO710" s="165"/>
      <c r="BP710" s="165"/>
      <c r="BQ710" s="165"/>
    </row>
    <row r="711" spans="1:69" ht="16.5" customHeight="1">
      <c r="A711" s="62"/>
      <c r="B711" s="62"/>
      <c r="C711" s="62"/>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c r="BJ711" s="165"/>
      <c r="BK711" s="165"/>
      <c r="BL711" s="165"/>
      <c r="BM711" s="165"/>
      <c r="BN711" s="165"/>
      <c r="BO711" s="165"/>
      <c r="BP711" s="165"/>
      <c r="BQ711" s="165"/>
    </row>
    <row r="712" spans="1:69" ht="16.5" customHeight="1">
      <c r="A712" s="62"/>
      <c r="B712" s="62"/>
      <c r="C712" s="62"/>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5"/>
      <c r="AW712" s="165"/>
      <c r="AX712" s="165"/>
      <c r="AY712" s="165"/>
      <c r="AZ712" s="165"/>
      <c r="BA712" s="165"/>
      <c r="BB712" s="165"/>
      <c r="BC712" s="165"/>
      <c r="BD712" s="165"/>
      <c r="BE712" s="165"/>
      <c r="BF712" s="165"/>
      <c r="BG712" s="165"/>
      <c r="BH712" s="165"/>
      <c r="BI712" s="165"/>
      <c r="BJ712" s="165"/>
      <c r="BK712" s="165"/>
      <c r="BL712" s="165"/>
      <c r="BM712" s="165"/>
      <c r="BN712" s="165"/>
      <c r="BO712" s="165"/>
      <c r="BP712" s="165"/>
      <c r="BQ712" s="165"/>
    </row>
    <row r="713" spans="1:69" ht="16.5" customHeight="1">
      <c r="A713" s="62"/>
      <c r="B713" s="62"/>
      <c r="C713" s="62"/>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c r="AZ713" s="165"/>
      <c r="BA713" s="165"/>
      <c r="BB713" s="165"/>
      <c r="BC713" s="165"/>
      <c r="BD713" s="165"/>
      <c r="BE713" s="165"/>
      <c r="BF713" s="165"/>
      <c r="BG713" s="165"/>
      <c r="BH713" s="165"/>
      <c r="BI713" s="165"/>
      <c r="BJ713" s="165"/>
      <c r="BK713" s="165"/>
      <c r="BL713" s="165"/>
      <c r="BM713" s="165"/>
      <c r="BN713" s="165"/>
      <c r="BO713" s="165"/>
      <c r="BP713" s="165"/>
      <c r="BQ713" s="165"/>
    </row>
    <row r="714" spans="1:69" ht="16.5" customHeight="1">
      <c r="A714" s="62"/>
      <c r="B714" s="62"/>
      <c r="C714" s="62"/>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5"/>
      <c r="AW714" s="165"/>
      <c r="AX714" s="165"/>
      <c r="AY714" s="165"/>
      <c r="AZ714" s="165"/>
      <c r="BA714" s="165"/>
      <c r="BB714" s="165"/>
      <c r="BC714" s="165"/>
      <c r="BD714" s="165"/>
      <c r="BE714" s="165"/>
      <c r="BF714" s="165"/>
      <c r="BG714" s="165"/>
      <c r="BH714" s="165"/>
      <c r="BI714" s="165"/>
      <c r="BJ714" s="165"/>
      <c r="BK714" s="165"/>
      <c r="BL714" s="165"/>
      <c r="BM714" s="165"/>
      <c r="BN714" s="165"/>
      <c r="BO714" s="165"/>
      <c r="BP714" s="165"/>
      <c r="BQ714" s="165"/>
    </row>
    <row r="715" spans="1:69" ht="16.5" customHeight="1">
      <c r="A715" s="62"/>
      <c r="B715" s="62"/>
      <c r="C715" s="62"/>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5"/>
      <c r="AW715" s="165"/>
      <c r="AX715" s="165"/>
      <c r="AY715" s="165"/>
      <c r="AZ715" s="165"/>
      <c r="BA715" s="165"/>
      <c r="BB715" s="165"/>
      <c r="BC715" s="165"/>
      <c r="BD715" s="165"/>
      <c r="BE715" s="165"/>
      <c r="BF715" s="165"/>
      <c r="BG715" s="165"/>
      <c r="BH715" s="165"/>
      <c r="BI715" s="165"/>
      <c r="BJ715" s="165"/>
      <c r="BK715" s="165"/>
      <c r="BL715" s="165"/>
      <c r="BM715" s="165"/>
      <c r="BN715" s="165"/>
      <c r="BO715" s="165"/>
      <c r="BP715" s="165"/>
      <c r="BQ715" s="165"/>
    </row>
    <row r="716" spans="1:69" ht="16.5" customHeight="1">
      <c r="A716" s="62"/>
      <c r="B716" s="62"/>
      <c r="C716" s="62"/>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5"/>
      <c r="AW716" s="165"/>
      <c r="AX716" s="165"/>
      <c r="AY716" s="165"/>
      <c r="AZ716" s="165"/>
      <c r="BA716" s="165"/>
      <c r="BB716" s="165"/>
      <c r="BC716" s="165"/>
      <c r="BD716" s="165"/>
      <c r="BE716" s="165"/>
      <c r="BF716" s="165"/>
      <c r="BG716" s="165"/>
      <c r="BH716" s="165"/>
      <c r="BI716" s="165"/>
      <c r="BJ716" s="165"/>
      <c r="BK716" s="165"/>
      <c r="BL716" s="165"/>
      <c r="BM716" s="165"/>
      <c r="BN716" s="165"/>
      <c r="BO716" s="165"/>
      <c r="BP716" s="165"/>
      <c r="BQ716" s="165"/>
    </row>
    <row r="717" spans="1:69" ht="16.5" customHeight="1">
      <c r="A717" s="62"/>
      <c r="B717" s="62"/>
      <c r="C717" s="62"/>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5"/>
      <c r="AW717" s="165"/>
      <c r="AX717" s="165"/>
      <c r="AY717" s="165"/>
      <c r="AZ717" s="165"/>
      <c r="BA717" s="165"/>
      <c r="BB717" s="165"/>
      <c r="BC717" s="165"/>
      <c r="BD717" s="165"/>
      <c r="BE717" s="165"/>
      <c r="BF717" s="165"/>
      <c r="BG717" s="165"/>
      <c r="BH717" s="165"/>
      <c r="BI717" s="165"/>
      <c r="BJ717" s="165"/>
      <c r="BK717" s="165"/>
      <c r="BL717" s="165"/>
      <c r="BM717" s="165"/>
      <c r="BN717" s="165"/>
      <c r="BO717" s="165"/>
      <c r="BP717" s="165"/>
      <c r="BQ717" s="165"/>
    </row>
    <row r="718" spans="1:69" ht="16.5" customHeight="1">
      <c r="A718" s="62"/>
      <c r="B718" s="62"/>
      <c r="C718" s="62"/>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5"/>
      <c r="AW718" s="165"/>
      <c r="AX718" s="165"/>
      <c r="AY718" s="165"/>
      <c r="AZ718" s="165"/>
      <c r="BA718" s="165"/>
      <c r="BB718" s="165"/>
      <c r="BC718" s="165"/>
      <c r="BD718" s="165"/>
      <c r="BE718" s="165"/>
      <c r="BF718" s="165"/>
      <c r="BG718" s="165"/>
      <c r="BH718" s="165"/>
      <c r="BI718" s="165"/>
      <c r="BJ718" s="165"/>
      <c r="BK718" s="165"/>
      <c r="BL718" s="165"/>
      <c r="BM718" s="165"/>
      <c r="BN718" s="165"/>
      <c r="BO718" s="165"/>
      <c r="BP718" s="165"/>
      <c r="BQ718" s="165"/>
    </row>
    <row r="719" spans="1:69" ht="16.5" customHeight="1">
      <c r="A719" s="62"/>
      <c r="B719" s="62"/>
      <c r="C719" s="62"/>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5"/>
      <c r="AW719" s="165"/>
      <c r="AX719" s="165"/>
      <c r="AY719" s="165"/>
      <c r="AZ719" s="165"/>
      <c r="BA719" s="165"/>
      <c r="BB719" s="165"/>
      <c r="BC719" s="165"/>
      <c r="BD719" s="165"/>
      <c r="BE719" s="165"/>
      <c r="BF719" s="165"/>
      <c r="BG719" s="165"/>
      <c r="BH719" s="165"/>
      <c r="BI719" s="165"/>
      <c r="BJ719" s="165"/>
      <c r="BK719" s="165"/>
      <c r="BL719" s="165"/>
      <c r="BM719" s="165"/>
      <c r="BN719" s="165"/>
      <c r="BO719" s="165"/>
      <c r="BP719" s="165"/>
      <c r="BQ719" s="165"/>
    </row>
    <row r="720" spans="1:69" ht="16.5" customHeight="1">
      <c r="A720" s="62"/>
      <c r="B720" s="62"/>
      <c r="C720" s="62"/>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5"/>
      <c r="AW720" s="165"/>
      <c r="AX720" s="165"/>
      <c r="AY720" s="165"/>
      <c r="AZ720" s="165"/>
      <c r="BA720" s="165"/>
      <c r="BB720" s="165"/>
      <c r="BC720" s="165"/>
      <c r="BD720" s="165"/>
      <c r="BE720" s="165"/>
      <c r="BF720" s="165"/>
      <c r="BG720" s="165"/>
      <c r="BH720" s="165"/>
      <c r="BI720" s="165"/>
      <c r="BJ720" s="165"/>
      <c r="BK720" s="165"/>
      <c r="BL720" s="165"/>
      <c r="BM720" s="165"/>
      <c r="BN720" s="165"/>
      <c r="BO720" s="165"/>
      <c r="BP720" s="165"/>
      <c r="BQ720" s="165"/>
    </row>
    <row r="721" spans="1:69" ht="16.5" customHeight="1">
      <c r="A721" s="62"/>
      <c r="B721" s="62"/>
      <c r="C721" s="62"/>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5"/>
      <c r="AW721" s="165"/>
      <c r="AX721" s="165"/>
      <c r="AY721" s="165"/>
      <c r="AZ721" s="165"/>
      <c r="BA721" s="165"/>
      <c r="BB721" s="165"/>
      <c r="BC721" s="165"/>
      <c r="BD721" s="165"/>
      <c r="BE721" s="165"/>
      <c r="BF721" s="165"/>
      <c r="BG721" s="165"/>
      <c r="BH721" s="165"/>
      <c r="BI721" s="165"/>
      <c r="BJ721" s="165"/>
      <c r="BK721" s="165"/>
      <c r="BL721" s="165"/>
      <c r="BM721" s="165"/>
      <c r="BN721" s="165"/>
      <c r="BO721" s="165"/>
      <c r="BP721" s="165"/>
      <c r="BQ721" s="165"/>
    </row>
    <row r="722" spans="1:69" ht="16.5" customHeight="1">
      <c r="A722" s="62"/>
      <c r="B722" s="62"/>
      <c r="C722" s="62"/>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5"/>
      <c r="AW722" s="165"/>
      <c r="AX722" s="165"/>
      <c r="AY722" s="165"/>
      <c r="AZ722" s="165"/>
      <c r="BA722" s="165"/>
      <c r="BB722" s="165"/>
      <c r="BC722" s="165"/>
      <c r="BD722" s="165"/>
      <c r="BE722" s="165"/>
      <c r="BF722" s="165"/>
      <c r="BG722" s="165"/>
      <c r="BH722" s="165"/>
      <c r="BI722" s="165"/>
      <c r="BJ722" s="165"/>
      <c r="BK722" s="165"/>
      <c r="BL722" s="165"/>
      <c r="BM722" s="165"/>
      <c r="BN722" s="165"/>
      <c r="BO722" s="165"/>
      <c r="BP722" s="165"/>
      <c r="BQ722" s="165"/>
    </row>
    <row r="723" spans="1:69" ht="16.5" customHeight="1">
      <c r="A723" s="62"/>
      <c r="B723" s="62"/>
      <c r="C723" s="62"/>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5"/>
      <c r="AW723" s="165"/>
      <c r="AX723" s="165"/>
      <c r="AY723" s="165"/>
      <c r="AZ723" s="165"/>
      <c r="BA723" s="165"/>
      <c r="BB723" s="165"/>
      <c r="BC723" s="165"/>
      <c r="BD723" s="165"/>
      <c r="BE723" s="165"/>
      <c r="BF723" s="165"/>
      <c r="BG723" s="165"/>
      <c r="BH723" s="165"/>
      <c r="BI723" s="165"/>
      <c r="BJ723" s="165"/>
      <c r="BK723" s="165"/>
      <c r="BL723" s="165"/>
      <c r="BM723" s="165"/>
      <c r="BN723" s="165"/>
      <c r="BO723" s="165"/>
      <c r="BP723" s="165"/>
      <c r="BQ723" s="165"/>
    </row>
    <row r="724" spans="1:69" ht="16.5" customHeight="1">
      <c r="A724" s="62"/>
      <c r="B724" s="62"/>
      <c r="C724" s="62"/>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5"/>
      <c r="AW724" s="165"/>
      <c r="AX724" s="165"/>
      <c r="AY724" s="165"/>
      <c r="AZ724" s="165"/>
      <c r="BA724" s="165"/>
      <c r="BB724" s="165"/>
      <c r="BC724" s="165"/>
      <c r="BD724" s="165"/>
      <c r="BE724" s="165"/>
      <c r="BF724" s="165"/>
      <c r="BG724" s="165"/>
      <c r="BH724" s="165"/>
      <c r="BI724" s="165"/>
      <c r="BJ724" s="165"/>
      <c r="BK724" s="165"/>
      <c r="BL724" s="165"/>
      <c r="BM724" s="165"/>
      <c r="BN724" s="165"/>
      <c r="BO724" s="165"/>
      <c r="BP724" s="165"/>
      <c r="BQ724" s="165"/>
    </row>
    <row r="725" spans="1:69" ht="16.5" customHeight="1">
      <c r="A725" s="62"/>
      <c r="B725" s="62"/>
      <c r="C725" s="62"/>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5"/>
      <c r="AW725" s="165"/>
      <c r="AX725" s="165"/>
      <c r="AY725" s="165"/>
      <c r="AZ725" s="165"/>
      <c r="BA725" s="165"/>
      <c r="BB725" s="165"/>
      <c r="BC725" s="165"/>
      <c r="BD725" s="165"/>
      <c r="BE725" s="165"/>
      <c r="BF725" s="165"/>
      <c r="BG725" s="165"/>
      <c r="BH725" s="165"/>
      <c r="BI725" s="165"/>
      <c r="BJ725" s="165"/>
      <c r="BK725" s="165"/>
      <c r="BL725" s="165"/>
      <c r="BM725" s="165"/>
      <c r="BN725" s="165"/>
      <c r="BO725" s="165"/>
      <c r="BP725" s="165"/>
      <c r="BQ725" s="165"/>
    </row>
    <row r="726" spans="1:69" ht="16.5" customHeight="1">
      <c r="A726" s="62"/>
      <c r="B726" s="62"/>
      <c r="C726" s="62"/>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5"/>
      <c r="AW726" s="165"/>
      <c r="AX726" s="165"/>
      <c r="AY726" s="165"/>
      <c r="AZ726" s="165"/>
      <c r="BA726" s="165"/>
      <c r="BB726" s="165"/>
      <c r="BC726" s="165"/>
      <c r="BD726" s="165"/>
      <c r="BE726" s="165"/>
      <c r="BF726" s="165"/>
      <c r="BG726" s="165"/>
      <c r="BH726" s="165"/>
      <c r="BI726" s="165"/>
      <c r="BJ726" s="165"/>
      <c r="BK726" s="165"/>
      <c r="BL726" s="165"/>
      <c r="BM726" s="165"/>
      <c r="BN726" s="165"/>
      <c r="BO726" s="165"/>
      <c r="BP726" s="165"/>
      <c r="BQ726" s="165"/>
    </row>
    <row r="727" spans="1:69" ht="16.5" customHeight="1">
      <c r="A727" s="62"/>
      <c r="B727" s="62"/>
      <c r="C727" s="62"/>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5"/>
      <c r="AW727" s="165"/>
      <c r="AX727" s="165"/>
      <c r="AY727" s="165"/>
      <c r="AZ727" s="165"/>
      <c r="BA727" s="165"/>
      <c r="BB727" s="165"/>
      <c r="BC727" s="165"/>
      <c r="BD727" s="165"/>
      <c r="BE727" s="165"/>
      <c r="BF727" s="165"/>
      <c r="BG727" s="165"/>
      <c r="BH727" s="165"/>
      <c r="BI727" s="165"/>
      <c r="BJ727" s="165"/>
      <c r="BK727" s="165"/>
      <c r="BL727" s="165"/>
      <c r="BM727" s="165"/>
      <c r="BN727" s="165"/>
      <c r="BO727" s="165"/>
      <c r="BP727" s="165"/>
      <c r="BQ727" s="165"/>
    </row>
    <row r="728" spans="1:69" ht="16.5" customHeight="1">
      <c r="A728" s="62"/>
      <c r="B728" s="62"/>
      <c r="C728" s="62"/>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5"/>
      <c r="AW728" s="165"/>
      <c r="AX728" s="165"/>
      <c r="AY728" s="165"/>
      <c r="AZ728" s="165"/>
      <c r="BA728" s="165"/>
      <c r="BB728" s="165"/>
      <c r="BC728" s="165"/>
      <c r="BD728" s="165"/>
      <c r="BE728" s="165"/>
      <c r="BF728" s="165"/>
      <c r="BG728" s="165"/>
      <c r="BH728" s="165"/>
      <c r="BI728" s="165"/>
      <c r="BJ728" s="165"/>
      <c r="BK728" s="165"/>
      <c r="BL728" s="165"/>
      <c r="BM728" s="165"/>
      <c r="BN728" s="165"/>
      <c r="BO728" s="165"/>
      <c r="BP728" s="165"/>
      <c r="BQ728" s="165"/>
    </row>
    <row r="729" spans="1:69" ht="16.5" customHeight="1">
      <c r="A729" s="62"/>
      <c r="B729" s="62"/>
      <c r="C729" s="62"/>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5"/>
      <c r="AW729" s="165"/>
      <c r="AX729" s="165"/>
      <c r="AY729" s="165"/>
      <c r="AZ729" s="165"/>
      <c r="BA729" s="165"/>
      <c r="BB729" s="165"/>
      <c r="BC729" s="165"/>
      <c r="BD729" s="165"/>
      <c r="BE729" s="165"/>
      <c r="BF729" s="165"/>
      <c r="BG729" s="165"/>
      <c r="BH729" s="165"/>
      <c r="BI729" s="165"/>
      <c r="BJ729" s="165"/>
      <c r="BK729" s="165"/>
      <c r="BL729" s="165"/>
      <c r="BM729" s="165"/>
      <c r="BN729" s="165"/>
      <c r="BO729" s="165"/>
      <c r="BP729" s="165"/>
      <c r="BQ729" s="165"/>
    </row>
    <row r="730" spans="1:69" ht="16.5" customHeight="1">
      <c r="A730" s="62"/>
      <c r="B730" s="62"/>
      <c r="C730" s="62"/>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5"/>
      <c r="AW730" s="165"/>
      <c r="AX730" s="165"/>
      <c r="AY730" s="165"/>
      <c r="AZ730" s="165"/>
      <c r="BA730" s="165"/>
      <c r="BB730" s="165"/>
      <c r="BC730" s="165"/>
      <c r="BD730" s="165"/>
      <c r="BE730" s="165"/>
      <c r="BF730" s="165"/>
      <c r="BG730" s="165"/>
      <c r="BH730" s="165"/>
      <c r="BI730" s="165"/>
      <c r="BJ730" s="165"/>
      <c r="BK730" s="165"/>
      <c r="BL730" s="165"/>
      <c r="BM730" s="165"/>
      <c r="BN730" s="165"/>
      <c r="BO730" s="165"/>
      <c r="BP730" s="165"/>
      <c r="BQ730" s="165"/>
    </row>
    <row r="731" spans="1:69" ht="16.5" customHeight="1">
      <c r="A731" s="62"/>
      <c r="B731" s="62"/>
      <c r="C731" s="62"/>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5"/>
      <c r="AW731" s="165"/>
      <c r="AX731" s="165"/>
      <c r="AY731" s="165"/>
      <c r="AZ731" s="165"/>
      <c r="BA731" s="165"/>
      <c r="BB731" s="165"/>
      <c r="BC731" s="165"/>
      <c r="BD731" s="165"/>
      <c r="BE731" s="165"/>
      <c r="BF731" s="165"/>
      <c r="BG731" s="165"/>
      <c r="BH731" s="165"/>
      <c r="BI731" s="165"/>
      <c r="BJ731" s="165"/>
      <c r="BK731" s="165"/>
      <c r="BL731" s="165"/>
      <c r="BM731" s="165"/>
      <c r="BN731" s="165"/>
      <c r="BO731" s="165"/>
      <c r="BP731" s="165"/>
      <c r="BQ731" s="165"/>
    </row>
    <row r="732" spans="1:69" ht="16.5" customHeight="1">
      <c r="A732" s="62"/>
      <c r="B732" s="62"/>
      <c r="C732" s="62"/>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5"/>
      <c r="AW732" s="165"/>
      <c r="AX732" s="165"/>
      <c r="AY732" s="165"/>
      <c r="AZ732" s="165"/>
      <c r="BA732" s="165"/>
      <c r="BB732" s="165"/>
      <c r="BC732" s="165"/>
      <c r="BD732" s="165"/>
      <c r="BE732" s="165"/>
      <c r="BF732" s="165"/>
      <c r="BG732" s="165"/>
      <c r="BH732" s="165"/>
      <c r="BI732" s="165"/>
      <c r="BJ732" s="165"/>
      <c r="BK732" s="165"/>
      <c r="BL732" s="165"/>
      <c r="BM732" s="165"/>
      <c r="BN732" s="165"/>
      <c r="BO732" s="165"/>
      <c r="BP732" s="165"/>
      <c r="BQ732" s="165"/>
    </row>
    <row r="733" spans="1:69" ht="16.5" customHeight="1">
      <c r="A733" s="62"/>
      <c r="B733" s="62"/>
      <c r="C733" s="62"/>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5"/>
      <c r="AW733" s="165"/>
      <c r="AX733" s="165"/>
      <c r="AY733" s="165"/>
      <c r="AZ733" s="165"/>
      <c r="BA733" s="165"/>
      <c r="BB733" s="165"/>
      <c r="BC733" s="165"/>
      <c r="BD733" s="165"/>
      <c r="BE733" s="165"/>
      <c r="BF733" s="165"/>
      <c r="BG733" s="165"/>
      <c r="BH733" s="165"/>
      <c r="BI733" s="165"/>
      <c r="BJ733" s="165"/>
      <c r="BK733" s="165"/>
      <c r="BL733" s="165"/>
      <c r="BM733" s="165"/>
      <c r="BN733" s="165"/>
      <c r="BO733" s="165"/>
      <c r="BP733" s="165"/>
      <c r="BQ733" s="165"/>
    </row>
    <row r="734" spans="1:69" ht="16.5" customHeight="1">
      <c r="A734" s="62"/>
      <c r="B734" s="62"/>
      <c r="C734" s="62"/>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c r="BJ734" s="165"/>
      <c r="BK734" s="165"/>
      <c r="BL734" s="165"/>
      <c r="BM734" s="165"/>
      <c r="BN734" s="165"/>
      <c r="BO734" s="165"/>
      <c r="BP734" s="165"/>
      <c r="BQ734" s="165"/>
    </row>
    <row r="735" spans="1:69" ht="16.5" customHeight="1">
      <c r="A735" s="62"/>
      <c r="B735" s="62"/>
      <c r="C735" s="62"/>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c r="BJ735" s="165"/>
      <c r="BK735" s="165"/>
      <c r="BL735" s="165"/>
      <c r="BM735" s="165"/>
      <c r="BN735" s="165"/>
      <c r="BO735" s="165"/>
      <c r="BP735" s="165"/>
      <c r="BQ735" s="165"/>
    </row>
    <row r="736" spans="1:69" ht="16.5" customHeight="1">
      <c r="A736" s="62"/>
      <c r="B736" s="62"/>
      <c r="C736" s="62"/>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c r="BJ736" s="165"/>
      <c r="BK736" s="165"/>
      <c r="BL736" s="165"/>
      <c r="BM736" s="165"/>
      <c r="BN736" s="165"/>
      <c r="BO736" s="165"/>
      <c r="BP736" s="165"/>
      <c r="BQ736" s="165"/>
    </row>
    <row r="737" spans="1:69" ht="16.5" customHeight="1">
      <c r="A737" s="62"/>
      <c r="B737" s="62"/>
      <c r="C737" s="62"/>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5"/>
      <c r="AW737" s="165"/>
      <c r="AX737" s="165"/>
      <c r="AY737" s="165"/>
      <c r="AZ737" s="165"/>
      <c r="BA737" s="165"/>
      <c r="BB737" s="165"/>
      <c r="BC737" s="165"/>
      <c r="BD737" s="165"/>
      <c r="BE737" s="165"/>
      <c r="BF737" s="165"/>
      <c r="BG737" s="165"/>
      <c r="BH737" s="165"/>
      <c r="BI737" s="165"/>
      <c r="BJ737" s="165"/>
      <c r="BK737" s="165"/>
      <c r="BL737" s="165"/>
      <c r="BM737" s="165"/>
      <c r="BN737" s="165"/>
      <c r="BO737" s="165"/>
      <c r="BP737" s="165"/>
      <c r="BQ737" s="165"/>
    </row>
    <row r="738" spans="1:69" ht="16.5" customHeight="1">
      <c r="A738" s="62"/>
      <c r="B738" s="62"/>
      <c r="C738" s="62"/>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5"/>
      <c r="AW738" s="165"/>
      <c r="AX738" s="165"/>
      <c r="AY738" s="165"/>
      <c r="AZ738" s="165"/>
      <c r="BA738" s="165"/>
      <c r="BB738" s="165"/>
      <c r="BC738" s="165"/>
      <c r="BD738" s="165"/>
      <c r="BE738" s="165"/>
      <c r="BF738" s="165"/>
      <c r="BG738" s="165"/>
      <c r="BH738" s="165"/>
      <c r="BI738" s="165"/>
      <c r="BJ738" s="165"/>
      <c r="BK738" s="165"/>
      <c r="BL738" s="165"/>
      <c r="BM738" s="165"/>
      <c r="BN738" s="165"/>
      <c r="BO738" s="165"/>
      <c r="BP738" s="165"/>
      <c r="BQ738" s="165"/>
    </row>
    <row r="739" spans="1:69" ht="16.5" customHeight="1">
      <c r="A739" s="62"/>
      <c r="B739" s="62"/>
      <c r="C739" s="62"/>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5"/>
      <c r="AW739" s="165"/>
      <c r="AX739" s="165"/>
      <c r="AY739" s="165"/>
      <c r="AZ739" s="165"/>
      <c r="BA739" s="165"/>
      <c r="BB739" s="165"/>
      <c r="BC739" s="165"/>
      <c r="BD739" s="165"/>
      <c r="BE739" s="165"/>
      <c r="BF739" s="165"/>
      <c r="BG739" s="165"/>
      <c r="BH739" s="165"/>
      <c r="BI739" s="165"/>
      <c r="BJ739" s="165"/>
      <c r="BK739" s="165"/>
      <c r="BL739" s="165"/>
      <c r="BM739" s="165"/>
      <c r="BN739" s="165"/>
      <c r="BO739" s="165"/>
      <c r="BP739" s="165"/>
      <c r="BQ739" s="165"/>
    </row>
    <row r="740" spans="1:69" ht="16.5" customHeight="1">
      <c r="A740" s="62"/>
      <c r="B740" s="62"/>
      <c r="C740" s="62"/>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5"/>
      <c r="AW740" s="165"/>
      <c r="AX740" s="165"/>
      <c r="AY740" s="165"/>
      <c r="AZ740" s="165"/>
      <c r="BA740" s="165"/>
      <c r="BB740" s="165"/>
      <c r="BC740" s="165"/>
      <c r="BD740" s="165"/>
      <c r="BE740" s="165"/>
      <c r="BF740" s="165"/>
      <c r="BG740" s="165"/>
      <c r="BH740" s="165"/>
      <c r="BI740" s="165"/>
      <c r="BJ740" s="165"/>
      <c r="BK740" s="165"/>
      <c r="BL740" s="165"/>
      <c r="BM740" s="165"/>
      <c r="BN740" s="165"/>
      <c r="BO740" s="165"/>
      <c r="BP740" s="165"/>
      <c r="BQ740" s="165"/>
    </row>
    <row r="741" spans="1:69" ht="16.5" customHeight="1">
      <c r="A741" s="62"/>
      <c r="B741" s="62"/>
      <c r="C741" s="62"/>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5"/>
      <c r="AW741" s="165"/>
      <c r="AX741" s="165"/>
      <c r="AY741" s="165"/>
      <c r="AZ741" s="165"/>
      <c r="BA741" s="165"/>
      <c r="BB741" s="165"/>
      <c r="BC741" s="165"/>
      <c r="BD741" s="165"/>
      <c r="BE741" s="165"/>
      <c r="BF741" s="165"/>
      <c r="BG741" s="165"/>
      <c r="BH741" s="165"/>
      <c r="BI741" s="165"/>
      <c r="BJ741" s="165"/>
      <c r="BK741" s="165"/>
      <c r="BL741" s="165"/>
      <c r="BM741" s="165"/>
      <c r="BN741" s="165"/>
      <c r="BO741" s="165"/>
      <c r="BP741" s="165"/>
      <c r="BQ741" s="165"/>
    </row>
    <row r="742" spans="1:69" ht="16.5" customHeight="1">
      <c r="A742" s="62"/>
      <c r="B742" s="62"/>
      <c r="C742" s="62"/>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5"/>
      <c r="AW742" s="165"/>
      <c r="AX742" s="165"/>
      <c r="AY742" s="165"/>
      <c r="AZ742" s="165"/>
      <c r="BA742" s="165"/>
      <c r="BB742" s="165"/>
      <c r="BC742" s="165"/>
      <c r="BD742" s="165"/>
      <c r="BE742" s="165"/>
      <c r="BF742" s="165"/>
      <c r="BG742" s="165"/>
      <c r="BH742" s="165"/>
      <c r="BI742" s="165"/>
      <c r="BJ742" s="165"/>
      <c r="BK742" s="165"/>
      <c r="BL742" s="165"/>
      <c r="BM742" s="165"/>
      <c r="BN742" s="165"/>
      <c r="BO742" s="165"/>
      <c r="BP742" s="165"/>
      <c r="BQ742" s="165"/>
    </row>
    <row r="743" spans="1:69" ht="16.5" customHeight="1">
      <c r="A743" s="62"/>
      <c r="B743" s="62"/>
      <c r="C743" s="62"/>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5"/>
      <c r="AW743" s="165"/>
      <c r="AX743" s="165"/>
      <c r="AY743" s="165"/>
      <c r="AZ743" s="165"/>
      <c r="BA743" s="165"/>
      <c r="BB743" s="165"/>
      <c r="BC743" s="165"/>
      <c r="BD743" s="165"/>
      <c r="BE743" s="165"/>
      <c r="BF743" s="165"/>
      <c r="BG743" s="165"/>
      <c r="BH743" s="165"/>
      <c r="BI743" s="165"/>
      <c r="BJ743" s="165"/>
      <c r="BK743" s="165"/>
      <c r="BL743" s="165"/>
      <c r="BM743" s="165"/>
      <c r="BN743" s="165"/>
      <c r="BO743" s="165"/>
      <c r="BP743" s="165"/>
      <c r="BQ743" s="165"/>
    </row>
    <row r="744" spans="1:69" ht="16.5" customHeight="1">
      <c r="A744" s="62"/>
      <c r="B744" s="62"/>
      <c r="C744" s="62"/>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5"/>
      <c r="BH744" s="165"/>
      <c r="BI744" s="165"/>
      <c r="BJ744" s="165"/>
      <c r="BK744" s="165"/>
      <c r="BL744" s="165"/>
      <c r="BM744" s="165"/>
      <c r="BN744" s="165"/>
      <c r="BO744" s="165"/>
      <c r="BP744" s="165"/>
      <c r="BQ744" s="165"/>
    </row>
    <row r="745" spans="1:69" ht="16.5" customHeight="1">
      <c r="A745" s="62"/>
      <c r="B745" s="62"/>
      <c r="C745" s="62"/>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5"/>
      <c r="AW745" s="165"/>
      <c r="AX745" s="165"/>
      <c r="AY745" s="165"/>
      <c r="AZ745" s="165"/>
      <c r="BA745" s="165"/>
      <c r="BB745" s="165"/>
      <c r="BC745" s="165"/>
      <c r="BD745" s="165"/>
      <c r="BE745" s="165"/>
      <c r="BF745" s="165"/>
      <c r="BG745" s="165"/>
      <c r="BH745" s="165"/>
      <c r="BI745" s="165"/>
      <c r="BJ745" s="165"/>
      <c r="BK745" s="165"/>
      <c r="BL745" s="165"/>
      <c r="BM745" s="165"/>
      <c r="BN745" s="165"/>
      <c r="BO745" s="165"/>
      <c r="BP745" s="165"/>
      <c r="BQ745" s="165"/>
    </row>
    <row r="746" spans="1:69" ht="16.5" customHeight="1">
      <c r="A746" s="62"/>
      <c r="B746" s="62"/>
      <c r="C746" s="62"/>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5"/>
      <c r="AW746" s="165"/>
      <c r="AX746" s="165"/>
      <c r="AY746" s="165"/>
      <c r="AZ746" s="165"/>
      <c r="BA746" s="165"/>
      <c r="BB746" s="165"/>
      <c r="BC746" s="165"/>
      <c r="BD746" s="165"/>
      <c r="BE746" s="165"/>
      <c r="BF746" s="165"/>
      <c r="BG746" s="165"/>
      <c r="BH746" s="165"/>
      <c r="BI746" s="165"/>
      <c r="BJ746" s="165"/>
      <c r="BK746" s="165"/>
      <c r="BL746" s="165"/>
      <c r="BM746" s="165"/>
      <c r="BN746" s="165"/>
      <c r="BO746" s="165"/>
      <c r="BP746" s="165"/>
      <c r="BQ746" s="165"/>
    </row>
    <row r="747" spans="1:69" ht="16.5" customHeight="1">
      <c r="A747" s="62"/>
      <c r="B747" s="62"/>
      <c r="C747" s="62"/>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5"/>
      <c r="AW747" s="165"/>
      <c r="AX747" s="165"/>
      <c r="AY747" s="165"/>
      <c r="AZ747" s="165"/>
      <c r="BA747" s="165"/>
      <c r="BB747" s="165"/>
      <c r="BC747" s="165"/>
      <c r="BD747" s="165"/>
      <c r="BE747" s="165"/>
      <c r="BF747" s="165"/>
      <c r="BG747" s="165"/>
      <c r="BH747" s="165"/>
      <c r="BI747" s="165"/>
      <c r="BJ747" s="165"/>
      <c r="BK747" s="165"/>
      <c r="BL747" s="165"/>
      <c r="BM747" s="165"/>
      <c r="BN747" s="165"/>
      <c r="BO747" s="165"/>
      <c r="BP747" s="165"/>
      <c r="BQ747" s="165"/>
    </row>
    <row r="748" spans="1:69" ht="16.5" customHeight="1">
      <c r="A748" s="62"/>
      <c r="B748" s="62"/>
      <c r="C748" s="62"/>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c r="BJ748" s="165"/>
      <c r="BK748" s="165"/>
      <c r="BL748" s="165"/>
      <c r="BM748" s="165"/>
      <c r="BN748" s="165"/>
      <c r="BO748" s="165"/>
      <c r="BP748" s="165"/>
      <c r="BQ748" s="165"/>
    </row>
    <row r="749" spans="1:69" ht="16.5" customHeight="1">
      <c r="A749" s="62"/>
      <c r="B749" s="62"/>
      <c r="C749" s="62"/>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c r="BJ749" s="165"/>
      <c r="BK749" s="165"/>
      <c r="BL749" s="165"/>
      <c r="BM749" s="165"/>
      <c r="BN749" s="165"/>
      <c r="BO749" s="165"/>
      <c r="BP749" s="165"/>
      <c r="BQ749" s="165"/>
    </row>
    <row r="750" spans="1:69" ht="16.5" customHeight="1">
      <c r="A750" s="62"/>
      <c r="B750" s="62"/>
      <c r="C750" s="62"/>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c r="BJ750" s="165"/>
      <c r="BK750" s="165"/>
      <c r="BL750" s="165"/>
      <c r="BM750" s="165"/>
      <c r="BN750" s="165"/>
      <c r="BO750" s="165"/>
      <c r="BP750" s="165"/>
      <c r="BQ750" s="165"/>
    </row>
    <row r="751" spans="1:69" ht="16.5" customHeight="1">
      <c r="A751" s="62"/>
      <c r="B751" s="62"/>
      <c r="C751" s="62"/>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c r="BJ751" s="165"/>
      <c r="BK751" s="165"/>
      <c r="BL751" s="165"/>
      <c r="BM751" s="165"/>
      <c r="BN751" s="165"/>
      <c r="BO751" s="165"/>
      <c r="BP751" s="165"/>
      <c r="BQ751" s="165"/>
    </row>
    <row r="752" spans="1:69" ht="16.5" customHeight="1">
      <c r="A752" s="62"/>
      <c r="B752" s="62"/>
      <c r="C752" s="62"/>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c r="BJ752" s="165"/>
      <c r="BK752" s="165"/>
      <c r="BL752" s="165"/>
      <c r="BM752" s="165"/>
      <c r="BN752" s="165"/>
      <c r="BO752" s="165"/>
      <c r="BP752" s="165"/>
      <c r="BQ752" s="165"/>
    </row>
    <row r="753" spans="1:69" ht="16.5" customHeight="1">
      <c r="A753" s="62"/>
      <c r="B753" s="62"/>
      <c r="C753" s="62"/>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c r="BJ753" s="165"/>
      <c r="BK753" s="165"/>
      <c r="BL753" s="165"/>
      <c r="BM753" s="165"/>
      <c r="BN753" s="165"/>
      <c r="BO753" s="165"/>
      <c r="BP753" s="165"/>
      <c r="BQ753" s="165"/>
    </row>
    <row r="754" spans="1:69" ht="16.5" customHeight="1">
      <c r="A754" s="62"/>
      <c r="B754" s="62"/>
      <c r="C754" s="62"/>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c r="BJ754" s="165"/>
      <c r="BK754" s="165"/>
      <c r="BL754" s="165"/>
      <c r="BM754" s="165"/>
      <c r="BN754" s="165"/>
      <c r="BO754" s="165"/>
      <c r="BP754" s="165"/>
      <c r="BQ754" s="165"/>
    </row>
    <row r="755" spans="1:69" ht="16.5" customHeight="1">
      <c r="A755" s="62"/>
      <c r="B755" s="62"/>
      <c r="C755" s="62"/>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5"/>
      <c r="AW755" s="165"/>
      <c r="AX755" s="165"/>
      <c r="AY755" s="165"/>
      <c r="AZ755" s="165"/>
      <c r="BA755" s="165"/>
      <c r="BB755" s="165"/>
      <c r="BC755" s="165"/>
      <c r="BD755" s="165"/>
      <c r="BE755" s="165"/>
      <c r="BF755" s="165"/>
      <c r="BG755" s="165"/>
      <c r="BH755" s="165"/>
      <c r="BI755" s="165"/>
      <c r="BJ755" s="165"/>
      <c r="BK755" s="165"/>
      <c r="BL755" s="165"/>
      <c r="BM755" s="165"/>
      <c r="BN755" s="165"/>
      <c r="BO755" s="165"/>
      <c r="BP755" s="165"/>
      <c r="BQ755" s="165"/>
    </row>
    <row r="756" spans="1:69" ht="16.5" customHeight="1">
      <c r="A756" s="62"/>
      <c r="B756" s="62"/>
      <c r="C756" s="62"/>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5"/>
      <c r="AW756" s="165"/>
      <c r="AX756" s="165"/>
      <c r="AY756" s="165"/>
      <c r="AZ756" s="165"/>
      <c r="BA756" s="165"/>
      <c r="BB756" s="165"/>
      <c r="BC756" s="165"/>
      <c r="BD756" s="165"/>
      <c r="BE756" s="165"/>
      <c r="BF756" s="165"/>
      <c r="BG756" s="165"/>
      <c r="BH756" s="165"/>
      <c r="BI756" s="165"/>
      <c r="BJ756" s="165"/>
      <c r="BK756" s="165"/>
      <c r="BL756" s="165"/>
      <c r="BM756" s="165"/>
      <c r="BN756" s="165"/>
      <c r="BO756" s="165"/>
      <c r="BP756" s="165"/>
      <c r="BQ756" s="165"/>
    </row>
    <row r="757" spans="1:69" ht="16.5" customHeight="1">
      <c r="A757" s="62"/>
      <c r="B757" s="62"/>
      <c r="C757" s="62"/>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5"/>
      <c r="AW757" s="165"/>
      <c r="AX757" s="165"/>
      <c r="AY757" s="165"/>
      <c r="AZ757" s="165"/>
      <c r="BA757" s="165"/>
      <c r="BB757" s="165"/>
      <c r="BC757" s="165"/>
      <c r="BD757" s="165"/>
      <c r="BE757" s="165"/>
      <c r="BF757" s="165"/>
      <c r="BG757" s="165"/>
      <c r="BH757" s="165"/>
      <c r="BI757" s="165"/>
      <c r="BJ757" s="165"/>
      <c r="BK757" s="165"/>
      <c r="BL757" s="165"/>
      <c r="BM757" s="165"/>
      <c r="BN757" s="165"/>
      <c r="BO757" s="165"/>
      <c r="BP757" s="165"/>
      <c r="BQ757" s="165"/>
    </row>
    <row r="758" spans="1:69" ht="16.5" customHeight="1">
      <c r="A758" s="62"/>
      <c r="B758" s="62"/>
      <c r="C758" s="62"/>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5"/>
      <c r="AW758" s="165"/>
      <c r="AX758" s="165"/>
      <c r="AY758" s="165"/>
      <c r="AZ758" s="165"/>
      <c r="BA758" s="165"/>
      <c r="BB758" s="165"/>
      <c r="BC758" s="165"/>
      <c r="BD758" s="165"/>
      <c r="BE758" s="165"/>
      <c r="BF758" s="165"/>
      <c r="BG758" s="165"/>
      <c r="BH758" s="165"/>
      <c r="BI758" s="165"/>
      <c r="BJ758" s="165"/>
      <c r="BK758" s="165"/>
      <c r="BL758" s="165"/>
      <c r="BM758" s="165"/>
      <c r="BN758" s="165"/>
      <c r="BO758" s="165"/>
      <c r="BP758" s="165"/>
      <c r="BQ758" s="165"/>
    </row>
    <row r="759" spans="1:69" ht="16.5" customHeight="1">
      <c r="A759" s="62"/>
      <c r="B759" s="62"/>
      <c r="C759" s="62"/>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5"/>
      <c r="AW759" s="165"/>
      <c r="AX759" s="165"/>
      <c r="AY759" s="165"/>
      <c r="AZ759" s="165"/>
      <c r="BA759" s="165"/>
      <c r="BB759" s="165"/>
      <c r="BC759" s="165"/>
      <c r="BD759" s="165"/>
      <c r="BE759" s="165"/>
      <c r="BF759" s="165"/>
      <c r="BG759" s="165"/>
      <c r="BH759" s="165"/>
      <c r="BI759" s="165"/>
      <c r="BJ759" s="165"/>
      <c r="BK759" s="165"/>
      <c r="BL759" s="165"/>
      <c r="BM759" s="165"/>
      <c r="BN759" s="165"/>
      <c r="BO759" s="165"/>
      <c r="BP759" s="165"/>
      <c r="BQ759" s="165"/>
    </row>
    <row r="760" spans="1:69" ht="16.5" customHeight="1">
      <c r="A760" s="62"/>
      <c r="B760" s="62"/>
      <c r="C760" s="62"/>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5"/>
      <c r="AW760" s="165"/>
      <c r="AX760" s="165"/>
      <c r="AY760" s="165"/>
      <c r="AZ760" s="165"/>
      <c r="BA760" s="165"/>
      <c r="BB760" s="165"/>
      <c r="BC760" s="165"/>
      <c r="BD760" s="165"/>
      <c r="BE760" s="165"/>
      <c r="BF760" s="165"/>
      <c r="BG760" s="165"/>
      <c r="BH760" s="165"/>
      <c r="BI760" s="165"/>
      <c r="BJ760" s="165"/>
      <c r="BK760" s="165"/>
      <c r="BL760" s="165"/>
      <c r="BM760" s="165"/>
      <c r="BN760" s="165"/>
      <c r="BO760" s="165"/>
      <c r="BP760" s="165"/>
      <c r="BQ760" s="165"/>
    </row>
    <row r="761" spans="1:69" ht="16.5" customHeight="1">
      <c r="A761" s="62"/>
      <c r="B761" s="62"/>
      <c r="C761" s="62"/>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5"/>
      <c r="AW761" s="165"/>
      <c r="AX761" s="165"/>
      <c r="AY761" s="165"/>
      <c r="AZ761" s="165"/>
      <c r="BA761" s="165"/>
      <c r="BB761" s="165"/>
      <c r="BC761" s="165"/>
      <c r="BD761" s="165"/>
      <c r="BE761" s="165"/>
      <c r="BF761" s="165"/>
      <c r="BG761" s="165"/>
      <c r="BH761" s="165"/>
      <c r="BI761" s="165"/>
      <c r="BJ761" s="165"/>
      <c r="BK761" s="165"/>
      <c r="BL761" s="165"/>
      <c r="BM761" s="165"/>
      <c r="BN761" s="165"/>
      <c r="BO761" s="165"/>
      <c r="BP761" s="165"/>
      <c r="BQ761" s="165"/>
    </row>
    <row r="762" spans="1:69" ht="16.5" customHeight="1">
      <c r="A762" s="62"/>
      <c r="B762" s="62"/>
      <c r="C762" s="62"/>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5"/>
      <c r="AW762" s="165"/>
      <c r="AX762" s="165"/>
      <c r="AY762" s="165"/>
      <c r="AZ762" s="165"/>
      <c r="BA762" s="165"/>
      <c r="BB762" s="165"/>
      <c r="BC762" s="165"/>
      <c r="BD762" s="165"/>
      <c r="BE762" s="165"/>
      <c r="BF762" s="165"/>
      <c r="BG762" s="165"/>
      <c r="BH762" s="165"/>
      <c r="BI762" s="165"/>
      <c r="BJ762" s="165"/>
      <c r="BK762" s="165"/>
      <c r="BL762" s="165"/>
      <c r="BM762" s="165"/>
      <c r="BN762" s="165"/>
      <c r="BO762" s="165"/>
      <c r="BP762" s="165"/>
      <c r="BQ762" s="165"/>
    </row>
    <row r="763" spans="1:69" ht="16.5" customHeight="1">
      <c r="A763" s="62"/>
      <c r="B763" s="62"/>
      <c r="C763" s="62"/>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5"/>
      <c r="AW763" s="165"/>
      <c r="AX763" s="165"/>
      <c r="AY763" s="165"/>
      <c r="AZ763" s="165"/>
      <c r="BA763" s="165"/>
      <c r="BB763" s="165"/>
      <c r="BC763" s="165"/>
      <c r="BD763" s="165"/>
      <c r="BE763" s="165"/>
      <c r="BF763" s="165"/>
      <c r="BG763" s="165"/>
      <c r="BH763" s="165"/>
      <c r="BI763" s="165"/>
      <c r="BJ763" s="165"/>
      <c r="BK763" s="165"/>
      <c r="BL763" s="165"/>
      <c r="BM763" s="165"/>
      <c r="BN763" s="165"/>
      <c r="BO763" s="165"/>
      <c r="BP763" s="165"/>
      <c r="BQ763" s="165"/>
    </row>
    <row r="764" spans="1:69" ht="16.5" customHeight="1">
      <c r="A764" s="62"/>
      <c r="B764" s="62"/>
      <c r="C764" s="62"/>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c r="BJ764" s="165"/>
      <c r="BK764" s="165"/>
      <c r="BL764" s="165"/>
      <c r="BM764" s="165"/>
      <c r="BN764" s="165"/>
      <c r="BO764" s="165"/>
      <c r="BP764" s="165"/>
      <c r="BQ764" s="165"/>
    </row>
    <row r="765" spans="1:69" ht="16.5" customHeight="1">
      <c r="A765" s="62"/>
      <c r="B765" s="62"/>
      <c r="C765" s="62"/>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c r="BJ765" s="165"/>
      <c r="BK765" s="165"/>
      <c r="BL765" s="165"/>
      <c r="BM765" s="165"/>
      <c r="BN765" s="165"/>
      <c r="BO765" s="165"/>
      <c r="BP765" s="165"/>
      <c r="BQ765" s="165"/>
    </row>
    <row r="766" spans="1:69" ht="16.5" customHeight="1">
      <c r="A766" s="62"/>
      <c r="B766" s="62"/>
      <c r="C766" s="62"/>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c r="BJ766" s="165"/>
      <c r="BK766" s="165"/>
      <c r="BL766" s="165"/>
      <c r="BM766" s="165"/>
      <c r="BN766" s="165"/>
      <c r="BO766" s="165"/>
      <c r="BP766" s="165"/>
      <c r="BQ766" s="165"/>
    </row>
    <row r="767" spans="1:69" ht="16.5" customHeight="1">
      <c r="A767" s="62"/>
      <c r="B767" s="62"/>
      <c r="C767" s="62"/>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c r="BJ767" s="165"/>
      <c r="BK767" s="165"/>
      <c r="BL767" s="165"/>
      <c r="BM767" s="165"/>
      <c r="BN767" s="165"/>
      <c r="BO767" s="165"/>
      <c r="BP767" s="165"/>
      <c r="BQ767" s="165"/>
    </row>
    <row r="768" spans="1:69" ht="16.5" customHeight="1">
      <c r="A768" s="62"/>
      <c r="B768" s="62"/>
      <c r="C768" s="62"/>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c r="BJ768" s="165"/>
      <c r="BK768" s="165"/>
      <c r="BL768" s="165"/>
      <c r="BM768" s="165"/>
      <c r="BN768" s="165"/>
      <c r="BO768" s="165"/>
      <c r="BP768" s="165"/>
      <c r="BQ768" s="165"/>
    </row>
    <row r="769" spans="1:69" ht="16.5" customHeight="1">
      <c r="A769" s="62"/>
      <c r="B769" s="62"/>
      <c r="C769" s="62"/>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c r="BJ769" s="165"/>
      <c r="BK769" s="165"/>
      <c r="BL769" s="165"/>
      <c r="BM769" s="165"/>
      <c r="BN769" s="165"/>
      <c r="BO769" s="165"/>
      <c r="BP769" s="165"/>
      <c r="BQ769" s="165"/>
    </row>
    <row r="770" spans="1:69" ht="16.5" customHeight="1">
      <c r="A770" s="62"/>
      <c r="B770" s="62"/>
      <c r="C770" s="62"/>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c r="BJ770" s="165"/>
      <c r="BK770" s="165"/>
      <c r="BL770" s="165"/>
      <c r="BM770" s="165"/>
      <c r="BN770" s="165"/>
      <c r="BO770" s="165"/>
      <c r="BP770" s="165"/>
      <c r="BQ770" s="165"/>
    </row>
    <row r="771" spans="1:69" ht="16.5" customHeight="1">
      <c r="A771" s="62"/>
      <c r="B771" s="62"/>
      <c r="C771" s="62"/>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c r="BJ771" s="165"/>
      <c r="BK771" s="165"/>
      <c r="BL771" s="165"/>
      <c r="BM771" s="165"/>
      <c r="BN771" s="165"/>
      <c r="BO771" s="165"/>
      <c r="BP771" s="165"/>
      <c r="BQ771" s="165"/>
    </row>
    <row r="772" spans="1:69" ht="16.5" customHeight="1">
      <c r="A772" s="62"/>
      <c r="B772" s="62"/>
      <c r="C772" s="62"/>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c r="BJ772" s="165"/>
      <c r="BK772" s="165"/>
      <c r="BL772" s="165"/>
      <c r="BM772" s="165"/>
      <c r="BN772" s="165"/>
      <c r="BO772" s="165"/>
      <c r="BP772" s="165"/>
      <c r="BQ772" s="165"/>
    </row>
    <row r="773" spans="1:69" ht="16.5" customHeight="1">
      <c r="A773" s="62"/>
      <c r="B773" s="62"/>
      <c r="C773" s="62"/>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c r="BJ773" s="165"/>
      <c r="BK773" s="165"/>
      <c r="BL773" s="165"/>
      <c r="BM773" s="165"/>
      <c r="BN773" s="165"/>
      <c r="BO773" s="165"/>
      <c r="BP773" s="165"/>
      <c r="BQ773" s="165"/>
    </row>
    <row r="774" spans="1:69" ht="16.5" customHeight="1">
      <c r="A774" s="62"/>
      <c r="B774" s="62"/>
      <c r="C774" s="62"/>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c r="BJ774" s="165"/>
      <c r="BK774" s="165"/>
      <c r="BL774" s="165"/>
      <c r="BM774" s="165"/>
      <c r="BN774" s="165"/>
      <c r="BO774" s="165"/>
      <c r="BP774" s="165"/>
      <c r="BQ774" s="165"/>
    </row>
    <row r="775" spans="1:69" ht="16.5" customHeight="1">
      <c r="A775" s="62"/>
      <c r="B775" s="62"/>
      <c r="C775" s="62"/>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c r="BJ775" s="165"/>
      <c r="BK775" s="165"/>
      <c r="BL775" s="165"/>
      <c r="BM775" s="165"/>
      <c r="BN775" s="165"/>
      <c r="BO775" s="165"/>
      <c r="BP775" s="165"/>
      <c r="BQ775" s="165"/>
    </row>
    <row r="776" spans="1:69" ht="16.5" customHeight="1">
      <c r="A776" s="62"/>
      <c r="B776" s="62"/>
      <c r="C776" s="62"/>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c r="BJ776" s="165"/>
      <c r="BK776" s="165"/>
      <c r="BL776" s="165"/>
      <c r="BM776" s="165"/>
      <c r="BN776" s="165"/>
      <c r="BO776" s="165"/>
      <c r="BP776" s="165"/>
      <c r="BQ776" s="165"/>
    </row>
    <row r="777" spans="1:69" ht="16.5" customHeight="1">
      <c r="A777" s="62"/>
      <c r="B777" s="62"/>
      <c r="C777" s="62"/>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c r="BJ777" s="165"/>
      <c r="BK777" s="165"/>
      <c r="BL777" s="165"/>
      <c r="BM777" s="165"/>
      <c r="BN777" s="165"/>
      <c r="BO777" s="165"/>
      <c r="BP777" s="165"/>
      <c r="BQ777" s="165"/>
    </row>
    <row r="778" spans="1:69" ht="16.5" customHeight="1">
      <c r="A778" s="62"/>
      <c r="B778" s="62"/>
      <c r="C778" s="62"/>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c r="BJ778" s="165"/>
      <c r="BK778" s="165"/>
      <c r="BL778" s="165"/>
      <c r="BM778" s="165"/>
      <c r="BN778" s="165"/>
      <c r="BO778" s="165"/>
      <c r="BP778" s="165"/>
      <c r="BQ778" s="165"/>
    </row>
    <row r="779" spans="1:69" ht="16.5" customHeight="1">
      <c r="A779" s="62"/>
      <c r="B779" s="62"/>
      <c r="C779" s="62"/>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c r="BJ779" s="165"/>
      <c r="BK779" s="165"/>
      <c r="BL779" s="165"/>
      <c r="BM779" s="165"/>
      <c r="BN779" s="165"/>
      <c r="BO779" s="165"/>
      <c r="BP779" s="165"/>
      <c r="BQ779" s="165"/>
    </row>
    <row r="780" spans="1:69" ht="16.5" customHeight="1">
      <c r="A780" s="62"/>
      <c r="B780" s="62"/>
      <c r="C780" s="62"/>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c r="BJ780" s="165"/>
      <c r="BK780" s="165"/>
      <c r="BL780" s="165"/>
      <c r="BM780" s="165"/>
      <c r="BN780" s="165"/>
      <c r="BO780" s="165"/>
      <c r="BP780" s="165"/>
      <c r="BQ780" s="165"/>
    </row>
    <row r="781" spans="1:69" ht="16.5" customHeight="1">
      <c r="A781" s="62"/>
      <c r="B781" s="62"/>
      <c r="C781" s="62"/>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5"/>
      <c r="AW781" s="165"/>
      <c r="AX781" s="165"/>
      <c r="AY781" s="165"/>
      <c r="AZ781" s="165"/>
      <c r="BA781" s="165"/>
      <c r="BB781" s="165"/>
      <c r="BC781" s="165"/>
      <c r="BD781" s="165"/>
      <c r="BE781" s="165"/>
      <c r="BF781" s="165"/>
      <c r="BG781" s="165"/>
      <c r="BH781" s="165"/>
      <c r="BI781" s="165"/>
      <c r="BJ781" s="165"/>
      <c r="BK781" s="165"/>
      <c r="BL781" s="165"/>
      <c r="BM781" s="165"/>
      <c r="BN781" s="165"/>
      <c r="BO781" s="165"/>
      <c r="BP781" s="165"/>
      <c r="BQ781" s="165"/>
    </row>
    <row r="782" spans="1:69" ht="16.5" customHeight="1">
      <c r="A782" s="62"/>
      <c r="B782" s="62"/>
      <c r="C782" s="62"/>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5"/>
      <c r="AW782" s="165"/>
      <c r="AX782" s="165"/>
      <c r="AY782" s="165"/>
      <c r="AZ782" s="165"/>
      <c r="BA782" s="165"/>
      <c r="BB782" s="165"/>
      <c r="BC782" s="165"/>
      <c r="BD782" s="165"/>
      <c r="BE782" s="165"/>
      <c r="BF782" s="165"/>
      <c r="BG782" s="165"/>
      <c r="BH782" s="165"/>
      <c r="BI782" s="165"/>
      <c r="BJ782" s="165"/>
      <c r="BK782" s="165"/>
      <c r="BL782" s="165"/>
      <c r="BM782" s="165"/>
      <c r="BN782" s="165"/>
      <c r="BO782" s="165"/>
      <c r="BP782" s="165"/>
      <c r="BQ782" s="165"/>
    </row>
    <row r="783" spans="1:69" ht="16.5" customHeight="1">
      <c r="A783" s="62"/>
      <c r="B783" s="62"/>
      <c r="C783" s="62"/>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5"/>
      <c r="AW783" s="165"/>
      <c r="AX783" s="165"/>
      <c r="AY783" s="165"/>
      <c r="AZ783" s="165"/>
      <c r="BA783" s="165"/>
      <c r="BB783" s="165"/>
      <c r="BC783" s="165"/>
      <c r="BD783" s="165"/>
      <c r="BE783" s="165"/>
      <c r="BF783" s="165"/>
      <c r="BG783" s="165"/>
      <c r="BH783" s="165"/>
      <c r="BI783" s="165"/>
      <c r="BJ783" s="165"/>
      <c r="BK783" s="165"/>
      <c r="BL783" s="165"/>
      <c r="BM783" s="165"/>
      <c r="BN783" s="165"/>
      <c r="BO783" s="165"/>
      <c r="BP783" s="165"/>
      <c r="BQ783" s="165"/>
    </row>
    <row r="784" spans="1:69" ht="16.5" customHeight="1">
      <c r="A784" s="62"/>
      <c r="B784" s="62"/>
      <c r="C784" s="62"/>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5"/>
      <c r="AW784" s="165"/>
      <c r="AX784" s="165"/>
      <c r="AY784" s="165"/>
      <c r="AZ784" s="165"/>
      <c r="BA784" s="165"/>
      <c r="BB784" s="165"/>
      <c r="BC784" s="165"/>
      <c r="BD784" s="165"/>
      <c r="BE784" s="165"/>
      <c r="BF784" s="165"/>
      <c r="BG784" s="165"/>
      <c r="BH784" s="165"/>
      <c r="BI784" s="165"/>
      <c r="BJ784" s="165"/>
      <c r="BK784" s="165"/>
      <c r="BL784" s="165"/>
      <c r="BM784" s="165"/>
      <c r="BN784" s="165"/>
      <c r="BO784" s="165"/>
      <c r="BP784" s="165"/>
      <c r="BQ784" s="165"/>
    </row>
    <row r="785" spans="1:69" ht="16.5" customHeight="1">
      <c r="A785" s="62"/>
      <c r="B785" s="62"/>
      <c r="C785" s="62"/>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5"/>
      <c r="AW785" s="165"/>
      <c r="AX785" s="165"/>
      <c r="AY785" s="165"/>
      <c r="AZ785" s="165"/>
      <c r="BA785" s="165"/>
      <c r="BB785" s="165"/>
      <c r="BC785" s="165"/>
      <c r="BD785" s="165"/>
      <c r="BE785" s="165"/>
      <c r="BF785" s="165"/>
      <c r="BG785" s="165"/>
      <c r="BH785" s="165"/>
      <c r="BI785" s="165"/>
      <c r="BJ785" s="165"/>
      <c r="BK785" s="165"/>
      <c r="BL785" s="165"/>
      <c r="BM785" s="165"/>
      <c r="BN785" s="165"/>
      <c r="BO785" s="165"/>
      <c r="BP785" s="165"/>
      <c r="BQ785" s="165"/>
    </row>
    <row r="786" spans="1:69" ht="16.5" customHeight="1">
      <c r="A786" s="62"/>
      <c r="B786" s="62"/>
      <c r="C786" s="62"/>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5"/>
      <c r="AW786" s="165"/>
      <c r="AX786" s="165"/>
      <c r="AY786" s="165"/>
      <c r="AZ786" s="165"/>
      <c r="BA786" s="165"/>
      <c r="BB786" s="165"/>
      <c r="BC786" s="165"/>
      <c r="BD786" s="165"/>
      <c r="BE786" s="165"/>
      <c r="BF786" s="165"/>
      <c r="BG786" s="165"/>
      <c r="BH786" s="165"/>
      <c r="BI786" s="165"/>
      <c r="BJ786" s="165"/>
      <c r="BK786" s="165"/>
      <c r="BL786" s="165"/>
      <c r="BM786" s="165"/>
      <c r="BN786" s="165"/>
      <c r="BO786" s="165"/>
      <c r="BP786" s="165"/>
      <c r="BQ786" s="165"/>
    </row>
    <row r="787" spans="1:69" ht="16.5" customHeight="1">
      <c r="A787" s="62"/>
      <c r="B787" s="62"/>
      <c r="C787" s="62"/>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5"/>
      <c r="AW787" s="165"/>
      <c r="AX787" s="165"/>
      <c r="AY787" s="165"/>
      <c r="AZ787" s="165"/>
      <c r="BA787" s="165"/>
      <c r="BB787" s="165"/>
      <c r="BC787" s="165"/>
      <c r="BD787" s="165"/>
      <c r="BE787" s="165"/>
      <c r="BF787" s="165"/>
      <c r="BG787" s="165"/>
      <c r="BH787" s="165"/>
      <c r="BI787" s="165"/>
      <c r="BJ787" s="165"/>
      <c r="BK787" s="165"/>
      <c r="BL787" s="165"/>
      <c r="BM787" s="165"/>
      <c r="BN787" s="165"/>
      <c r="BO787" s="165"/>
      <c r="BP787" s="165"/>
      <c r="BQ787" s="165"/>
    </row>
    <row r="788" spans="1:69" ht="16.5" customHeight="1">
      <c r="A788" s="62"/>
      <c r="B788" s="62"/>
      <c r="C788" s="62"/>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5"/>
      <c r="AW788" s="165"/>
      <c r="AX788" s="165"/>
      <c r="AY788" s="165"/>
      <c r="AZ788" s="165"/>
      <c r="BA788" s="165"/>
      <c r="BB788" s="165"/>
      <c r="BC788" s="165"/>
      <c r="BD788" s="165"/>
      <c r="BE788" s="165"/>
      <c r="BF788" s="165"/>
      <c r="BG788" s="165"/>
      <c r="BH788" s="165"/>
      <c r="BI788" s="165"/>
      <c r="BJ788" s="165"/>
      <c r="BK788" s="165"/>
      <c r="BL788" s="165"/>
      <c r="BM788" s="165"/>
      <c r="BN788" s="165"/>
      <c r="BO788" s="165"/>
      <c r="BP788" s="165"/>
      <c r="BQ788" s="165"/>
    </row>
    <row r="789" spans="1:69" ht="16.5" customHeight="1">
      <c r="A789" s="62"/>
      <c r="B789" s="62"/>
      <c r="C789" s="62"/>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c r="BJ789" s="165"/>
      <c r="BK789" s="165"/>
      <c r="BL789" s="165"/>
      <c r="BM789" s="165"/>
      <c r="BN789" s="165"/>
      <c r="BO789" s="165"/>
      <c r="BP789" s="165"/>
      <c r="BQ789" s="165"/>
    </row>
    <row r="790" spans="1:69" ht="16.5" customHeight="1">
      <c r="A790" s="62"/>
      <c r="B790" s="62"/>
      <c r="C790" s="62"/>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c r="BJ790" s="165"/>
      <c r="BK790" s="165"/>
      <c r="BL790" s="165"/>
      <c r="BM790" s="165"/>
      <c r="BN790" s="165"/>
      <c r="BO790" s="165"/>
      <c r="BP790" s="165"/>
      <c r="BQ790" s="165"/>
    </row>
    <row r="791" spans="1:69" ht="16.5" customHeight="1">
      <c r="A791" s="62"/>
      <c r="B791" s="62"/>
      <c r="C791" s="62"/>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c r="BJ791" s="165"/>
      <c r="BK791" s="165"/>
      <c r="BL791" s="165"/>
      <c r="BM791" s="165"/>
      <c r="BN791" s="165"/>
      <c r="BO791" s="165"/>
      <c r="BP791" s="165"/>
      <c r="BQ791" s="165"/>
    </row>
    <row r="792" spans="1:69" ht="16.5" customHeight="1">
      <c r="A792" s="62"/>
      <c r="B792" s="62"/>
      <c r="C792" s="62"/>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c r="BJ792" s="165"/>
      <c r="BK792" s="165"/>
      <c r="BL792" s="165"/>
      <c r="BM792" s="165"/>
      <c r="BN792" s="165"/>
      <c r="BO792" s="165"/>
      <c r="BP792" s="165"/>
      <c r="BQ792" s="165"/>
    </row>
    <row r="793" spans="1:69" ht="16.5" customHeight="1">
      <c r="A793" s="62"/>
      <c r="B793" s="62"/>
      <c r="C793" s="62"/>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c r="BJ793" s="165"/>
      <c r="BK793" s="165"/>
      <c r="BL793" s="165"/>
      <c r="BM793" s="165"/>
      <c r="BN793" s="165"/>
      <c r="BO793" s="165"/>
      <c r="BP793" s="165"/>
      <c r="BQ793" s="165"/>
    </row>
    <row r="794" spans="1:69" ht="16.5" customHeight="1">
      <c r="A794" s="62"/>
      <c r="B794" s="62"/>
      <c r="C794" s="62"/>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c r="BJ794" s="165"/>
      <c r="BK794" s="165"/>
      <c r="BL794" s="165"/>
      <c r="BM794" s="165"/>
      <c r="BN794" s="165"/>
      <c r="BO794" s="165"/>
      <c r="BP794" s="165"/>
      <c r="BQ794" s="165"/>
    </row>
    <row r="795" spans="1:69" ht="16.5" customHeight="1">
      <c r="A795" s="62"/>
      <c r="B795" s="62"/>
      <c r="C795" s="62"/>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row>
    <row r="796" spans="1:69" ht="16.5" customHeight="1">
      <c r="A796" s="62"/>
      <c r="B796" s="62"/>
      <c r="C796" s="62"/>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row>
    <row r="797" spans="1:69" ht="16.5" customHeight="1">
      <c r="A797" s="62"/>
      <c r="B797" s="62"/>
      <c r="C797" s="62"/>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row>
    <row r="798" spans="1:69" ht="16.5" customHeight="1">
      <c r="A798" s="62"/>
      <c r="B798" s="62"/>
      <c r="C798" s="62"/>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c r="BJ798" s="165"/>
      <c r="BK798" s="165"/>
      <c r="BL798" s="165"/>
      <c r="BM798" s="165"/>
      <c r="BN798" s="165"/>
      <c r="BO798" s="165"/>
      <c r="BP798" s="165"/>
      <c r="BQ798" s="165"/>
    </row>
    <row r="799" spans="1:69" ht="16.5" customHeight="1">
      <c r="A799" s="62"/>
      <c r="B799" s="62"/>
      <c r="C799" s="62"/>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c r="BJ799" s="165"/>
      <c r="BK799" s="165"/>
      <c r="BL799" s="165"/>
      <c r="BM799" s="165"/>
      <c r="BN799" s="165"/>
      <c r="BO799" s="165"/>
      <c r="BP799" s="165"/>
      <c r="BQ799" s="165"/>
    </row>
    <row r="800" spans="1:69" ht="16.5" customHeight="1">
      <c r="A800" s="62"/>
      <c r="B800" s="62"/>
      <c r="C800" s="62"/>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c r="BJ800" s="165"/>
      <c r="BK800" s="165"/>
      <c r="BL800" s="165"/>
      <c r="BM800" s="165"/>
      <c r="BN800" s="165"/>
      <c r="BO800" s="165"/>
      <c r="BP800" s="165"/>
      <c r="BQ800" s="165"/>
    </row>
    <row r="801" spans="1:69" ht="16.5" customHeight="1">
      <c r="A801" s="62"/>
      <c r="B801" s="62"/>
      <c r="C801" s="62"/>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c r="BJ801" s="165"/>
      <c r="BK801" s="165"/>
      <c r="BL801" s="165"/>
      <c r="BM801" s="165"/>
      <c r="BN801" s="165"/>
      <c r="BO801" s="165"/>
      <c r="BP801" s="165"/>
      <c r="BQ801" s="165"/>
    </row>
    <row r="802" spans="1:69" ht="16.5" customHeight="1">
      <c r="A802" s="62"/>
      <c r="B802" s="62"/>
      <c r="C802" s="62"/>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c r="BJ802" s="165"/>
      <c r="BK802" s="165"/>
      <c r="BL802" s="165"/>
      <c r="BM802" s="165"/>
      <c r="BN802" s="165"/>
      <c r="BO802" s="165"/>
      <c r="BP802" s="165"/>
      <c r="BQ802" s="165"/>
    </row>
    <row r="803" spans="1:69" ht="16.5" customHeight="1">
      <c r="A803" s="62"/>
      <c r="B803" s="62"/>
      <c r="C803" s="62"/>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c r="BJ803" s="165"/>
      <c r="BK803" s="165"/>
      <c r="BL803" s="165"/>
      <c r="BM803" s="165"/>
      <c r="BN803" s="165"/>
      <c r="BO803" s="165"/>
      <c r="BP803" s="165"/>
      <c r="BQ803" s="165"/>
    </row>
    <row r="804" spans="1:69" ht="16.5" customHeight="1">
      <c r="A804" s="62"/>
      <c r="B804" s="62"/>
      <c r="C804" s="62"/>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c r="BJ804" s="165"/>
      <c r="BK804" s="165"/>
      <c r="BL804" s="165"/>
      <c r="BM804" s="165"/>
      <c r="BN804" s="165"/>
      <c r="BO804" s="165"/>
      <c r="BP804" s="165"/>
      <c r="BQ804" s="165"/>
    </row>
    <row r="805" spans="1:69" ht="16.5" customHeight="1">
      <c r="A805" s="62"/>
      <c r="B805" s="62"/>
      <c r="C805" s="62"/>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c r="BJ805" s="165"/>
      <c r="BK805" s="165"/>
      <c r="BL805" s="165"/>
      <c r="BM805" s="165"/>
      <c r="BN805" s="165"/>
      <c r="BO805" s="165"/>
      <c r="BP805" s="165"/>
      <c r="BQ805" s="165"/>
    </row>
    <row r="806" spans="1:69" ht="16.5" customHeight="1">
      <c r="A806" s="62"/>
      <c r="B806" s="62"/>
      <c r="C806" s="62"/>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c r="BJ806" s="165"/>
      <c r="BK806" s="165"/>
      <c r="BL806" s="165"/>
      <c r="BM806" s="165"/>
      <c r="BN806" s="165"/>
      <c r="BO806" s="165"/>
      <c r="BP806" s="165"/>
      <c r="BQ806" s="165"/>
    </row>
    <row r="807" spans="1:69" ht="16.5" customHeight="1">
      <c r="A807" s="62"/>
      <c r="B807" s="62"/>
      <c r="C807" s="62"/>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c r="BJ807" s="165"/>
      <c r="BK807" s="165"/>
      <c r="BL807" s="165"/>
      <c r="BM807" s="165"/>
      <c r="BN807" s="165"/>
      <c r="BO807" s="165"/>
      <c r="BP807" s="165"/>
      <c r="BQ807" s="165"/>
    </row>
    <row r="808" spans="1:69" ht="16.5" customHeight="1">
      <c r="A808" s="62"/>
      <c r="B808" s="62"/>
      <c r="C808" s="62"/>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c r="BJ808" s="165"/>
      <c r="BK808" s="165"/>
      <c r="BL808" s="165"/>
      <c r="BM808" s="165"/>
      <c r="BN808" s="165"/>
      <c r="BO808" s="165"/>
      <c r="BP808" s="165"/>
      <c r="BQ808" s="165"/>
    </row>
    <row r="809" spans="1:69" ht="16.5" customHeight="1">
      <c r="A809" s="62"/>
      <c r="B809" s="62"/>
      <c r="C809" s="62"/>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c r="BJ809" s="165"/>
      <c r="BK809" s="165"/>
      <c r="BL809" s="165"/>
      <c r="BM809" s="165"/>
      <c r="BN809" s="165"/>
      <c r="BO809" s="165"/>
      <c r="BP809" s="165"/>
      <c r="BQ809" s="165"/>
    </row>
    <row r="810" spans="1:69" ht="16.5" customHeight="1">
      <c r="A810" s="62"/>
      <c r="B810" s="62"/>
      <c r="C810" s="62"/>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c r="BJ810" s="165"/>
      <c r="BK810" s="165"/>
      <c r="BL810" s="165"/>
      <c r="BM810" s="165"/>
      <c r="BN810" s="165"/>
      <c r="BO810" s="165"/>
      <c r="BP810" s="165"/>
      <c r="BQ810" s="165"/>
    </row>
    <row r="811" spans="1:69" ht="16.5" customHeight="1">
      <c r="A811" s="62"/>
      <c r="B811" s="62"/>
      <c r="C811" s="62"/>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c r="BJ811" s="165"/>
      <c r="BK811" s="165"/>
      <c r="BL811" s="165"/>
      <c r="BM811" s="165"/>
      <c r="BN811" s="165"/>
      <c r="BO811" s="165"/>
      <c r="BP811" s="165"/>
      <c r="BQ811" s="165"/>
    </row>
    <row r="812" spans="1:69" ht="16.5" customHeight="1">
      <c r="A812" s="62"/>
      <c r="B812" s="62"/>
      <c r="C812" s="62"/>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5"/>
      <c r="AW812" s="165"/>
      <c r="AX812" s="165"/>
      <c r="AY812" s="165"/>
      <c r="AZ812" s="165"/>
      <c r="BA812" s="165"/>
      <c r="BB812" s="165"/>
      <c r="BC812" s="165"/>
      <c r="BD812" s="165"/>
      <c r="BE812" s="165"/>
      <c r="BF812" s="165"/>
      <c r="BG812" s="165"/>
      <c r="BH812" s="165"/>
      <c r="BI812" s="165"/>
      <c r="BJ812" s="165"/>
      <c r="BK812" s="165"/>
      <c r="BL812" s="165"/>
      <c r="BM812" s="165"/>
      <c r="BN812" s="165"/>
      <c r="BO812" s="165"/>
      <c r="BP812" s="165"/>
      <c r="BQ812" s="165"/>
    </row>
    <row r="813" spans="1:69" ht="16.5" customHeight="1">
      <c r="A813" s="62"/>
      <c r="B813" s="62"/>
      <c r="C813" s="62"/>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5"/>
      <c r="AW813" s="165"/>
      <c r="AX813" s="165"/>
      <c r="AY813" s="165"/>
      <c r="AZ813" s="165"/>
      <c r="BA813" s="165"/>
      <c r="BB813" s="165"/>
      <c r="BC813" s="165"/>
      <c r="BD813" s="165"/>
      <c r="BE813" s="165"/>
      <c r="BF813" s="165"/>
      <c r="BG813" s="165"/>
      <c r="BH813" s="165"/>
      <c r="BI813" s="165"/>
      <c r="BJ813" s="165"/>
      <c r="BK813" s="165"/>
      <c r="BL813" s="165"/>
      <c r="BM813" s="165"/>
      <c r="BN813" s="165"/>
      <c r="BO813" s="165"/>
      <c r="BP813" s="165"/>
      <c r="BQ813" s="165"/>
    </row>
    <row r="814" spans="1:69" ht="16.5" customHeight="1">
      <c r="A814" s="62"/>
      <c r="B814" s="62"/>
      <c r="C814" s="62"/>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5"/>
      <c r="AW814" s="165"/>
      <c r="AX814" s="165"/>
      <c r="AY814" s="165"/>
      <c r="AZ814" s="165"/>
      <c r="BA814" s="165"/>
      <c r="BB814" s="165"/>
      <c r="BC814" s="165"/>
      <c r="BD814" s="165"/>
      <c r="BE814" s="165"/>
      <c r="BF814" s="165"/>
      <c r="BG814" s="165"/>
      <c r="BH814" s="165"/>
      <c r="BI814" s="165"/>
      <c r="BJ814" s="165"/>
      <c r="BK814" s="165"/>
      <c r="BL814" s="165"/>
      <c r="BM814" s="165"/>
      <c r="BN814" s="165"/>
      <c r="BO814" s="165"/>
      <c r="BP814" s="165"/>
      <c r="BQ814" s="165"/>
    </row>
    <row r="815" spans="1:69" ht="16.5" customHeight="1">
      <c r="A815" s="62"/>
      <c r="B815" s="62"/>
      <c r="C815" s="62"/>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5"/>
      <c r="AW815" s="165"/>
      <c r="AX815" s="165"/>
      <c r="AY815" s="165"/>
      <c r="AZ815" s="165"/>
      <c r="BA815" s="165"/>
      <c r="BB815" s="165"/>
      <c r="BC815" s="165"/>
      <c r="BD815" s="165"/>
      <c r="BE815" s="165"/>
      <c r="BF815" s="165"/>
      <c r="BG815" s="165"/>
      <c r="BH815" s="165"/>
      <c r="BI815" s="165"/>
      <c r="BJ815" s="165"/>
      <c r="BK815" s="165"/>
      <c r="BL815" s="165"/>
      <c r="BM815" s="165"/>
      <c r="BN815" s="165"/>
      <c r="BO815" s="165"/>
      <c r="BP815" s="165"/>
      <c r="BQ815" s="165"/>
    </row>
    <row r="816" spans="1:69" ht="16.5" customHeight="1">
      <c r="A816" s="62"/>
      <c r="B816" s="62"/>
      <c r="C816" s="62"/>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5"/>
      <c r="AW816" s="165"/>
      <c r="AX816" s="165"/>
      <c r="AY816" s="165"/>
      <c r="AZ816" s="165"/>
      <c r="BA816" s="165"/>
      <c r="BB816" s="165"/>
      <c r="BC816" s="165"/>
      <c r="BD816" s="165"/>
      <c r="BE816" s="165"/>
      <c r="BF816" s="165"/>
      <c r="BG816" s="165"/>
      <c r="BH816" s="165"/>
      <c r="BI816" s="165"/>
      <c r="BJ816" s="165"/>
      <c r="BK816" s="165"/>
      <c r="BL816" s="165"/>
      <c r="BM816" s="165"/>
      <c r="BN816" s="165"/>
      <c r="BO816" s="165"/>
      <c r="BP816" s="165"/>
      <c r="BQ816" s="165"/>
    </row>
    <row r="817" spans="1:69" ht="16.5" customHeight="1">
      <c r="A817" s="62"/>
      <c r="B817" s="62"/>
      <c r="C817" s="62"/>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165"/>
      <c r="BD817" s="165"/>
      <c r="BE817" s="165"/>
      <c r="BF817" s="165"/>
      <c r="BG817" s="165"/>
      <c r="BH817" s="165"/>
      <c r="BI817" s="165"/>
      <c r="BJ817" s="165"/>
      <c r="BK817" s="165"/>
      <c r="BL817" s="165"/>
      <c r="BM817" s="165"/>
      <c r="BN817" s="165"/>
      <c r="BO817" s="165"/>
      <c r="BP817" s="165"/>
      <c r="BQ817" s="165"/>
    </row>
    <row r="818" spans="1:69" ht="16.5" customHeight="1">
      <c r="A818" s="62"/>
      <c r="B818" s="62"/>
      <c r="C818" s="62"/>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5"/>
      <c r="AW818" s="165"/>
      <c r="AX818" s="165"/>
      <c r="AY818" s="165"/>
      <c r="AZ818" s="165"/>
      <c r="BA818" s="165"/>
      <c r="BB818" s="165"/>
      <c r="BC818" s="165"/>
      <c r="BD818" s="165"/>
      <c r="BE818" s="165"/>
      <c r="BF818" s="165"/>
      <c r="BG818" s="165"/>
      <c r="BH818" s="165"/>
      <c r="BI818" s="165"/>
      <c r="BJ818" s="165"/>
      <c r="BK818" s="165"/>
      <c r="BL818" s="165"/>
      <c r="BM818" s="165"/>
      <c r="BN818" s="165"/>
      <c r="BO818" s="165"/>
      <c r="BP818" s="165"/>
      <c r="BQ818" s="165"/>
    </row>
    <row r="819" spans="1:69" ht="16.5" customHeight="1">
      <c r="A819" s="62"/>
      <c r="B819" s="62"/>
      <c r="C819" s="62"/>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5"/>
      <c r="AW819" s="165"/>
      <c r="AX819" s="165"/>
      <c r="AY819" s="165"/>
      <c r="AZ819" s="165"/>
      <c r="BA819" s="165"/>
      <c r="BB819" s="165"/>
      <c r="BC819" s="165"/>
      <c r="BD819" s="165"/>
      <c r="BE819" s="165"/>
      <c r="BF819" s="165"/>
      <c r="BG819" s="165"/>
      <c r="BH819" s="165"/>
      <c r="BI819" s="165"/>
      <c r="BJ819" s="165"/>
      <c r="BK819" s="165"/>
      <c r="BL819" s="165"/>
      <c r="BM819" s="165"/>
      <c r="BN819" s="165"/>
      <c r="BO819" s="165"/>
      <c r="BP819" s="165"/>
      <c r="BQ819" s="165"/>
    </row>
    <row r="820" spans="1:69" ht="16.5" customHeight="1">
      <c r="A820" s="62"/>
      <c r="B820" s="62"/>
      <c r="C820" s="62"/>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5"/>
      <c r="BH820" s="165"/>
      <c r="BI820" s="165"/>
      <c r="BJ820" s="165"/>
      <c r="BK820" s="165"/>
      <c r="BL820" s="165"/>
      <c r="BM820" s="165"/>
      <c r="BN820" s="165"/>
      <c r="BO820" s="165"/>
      <c r="BP820" s="165"/>
      <c r="BQ820" s="165"/>
    </row>
    <row r="821" spans="1:69" ht="16.5" customHeight="1">
      <c r="A821" s="62"/>
      <c r="B821" s="62"/>
      <c r="C821" s="62"/>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c r="BJ821" s="165"/>
      <c r="BK821" s="165"/>
      <c r="BL821" s="165"/>
      <c r="BM821" s="165"/>
      <c r="BN821" s="165"/>
      <c r="BO821" s="165"/>
      <c r="BP821" s="165"/>
      <c r="BQ821" s="165"/>
    </row>
    <row r="822" spans="1:69" ht="16.5" customHeight="1">
      <c r="A822" s="62"/>
      <c r="B822" s="62"/>
      <c r="C822" s="62"/>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c r="BJ822" s="165"/>
      <c r="BK822" s="165"/>
      <c r="BL822" s="165"/>
      <c r="BM822" s="165"/>
      <c r="BN822" s="165"/>
      <c r="BO822" s="165"/>
      <c r="BP822" s="165"/>
      <c r="BQ822" s="165"/>
    </row>
    <row r="823" spans="1:69" ht="16.5" customHeight="1">
      <c r="A823" s="62"/>
      <c r="B823" s="62"/>
      <c r="C823" s="62"/>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c r="BJ823" s="165"/>
      <c r="BK823" s="165"/>
      <c r="BL823" s="165"/>
      <c r="BM823" s="165"/>
      <c r="BN823" s="165"/>
      <c r="BO823" s="165"/>
      <c r="BP823" s="165"/>
      <c r="BQ823" s="165"/>
    </row>
    <row r="824" spans="1:69" ht="16.5" customHeight="1">
      <c r="A824" s="62"/>
      <c r="B824" s="62"/>
      <c r="C824" s="62"/>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5"/>
      <c r="AW824" s="165"/>
      <c r="AX824" s="165"/>
      <c r="AY824" s="165"/>
      <c r="AZ824" s="165"/>
      <c r="BA824" s="165"/>
      <c r="BB824" s="165"/>
      <c r="BC824" s="165"/>
      <c r="BD824" s="165"/>
      <c r="BE824" s="165"/>
      <c r="BF824" s="165"/>
      <c r="BG824" s="165"/>
      <c r="BH824" s="165"/>
      <c r="BI824" s="165"/>
      <c r="BJ824" s="165"/>
      <c r="BK824" s="165"/>
      <c r="BL824" s="165"/>
      <c r="BM824" s="165"/>
      <c r="BN824" s="165"/>
      <c r="BO824" s="165"/>
      <c r="BP824" s="165"/>
      <c r="BQ824" s="165"/>
    </row>
    <row r="825" spans="1:69" ht="16.5" customHeight="1">
      <c r="A825" s="62"/>
      <c r="B825" s="62"/>
      <c r="C825" s="62"/>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5"/>
      <c r="AW825" s="165"/>
      <c r="AX825" s="165"/>
      <c r="AY825" s="165"/>
      <c r="AZ825" s="165"/>
      <c r="BA825" s="165"/>
      <c r="BB825" s="165"/>
      <c r="BC825" s="165"/>
      <c r="BD825" s="165"/>
      <c r="BE825" s="165"/>
      <c r="BF825" s="165"/>
      <c r="BG825" s="165"/>
      <c r="BH825" s="165"/>
      <c r="BI825" s="165"/>
      <c r="BJ825" s="165"/>
      <c r="BK825" s="165"/>
      <c r="BL825" s="165"/>
      <c r="BM825" s="165"/>
      <c r="BN825" s="165"/>
      <c r="BO825" s="165"/>
      <c r="BP825" s="165"/>
      <c r="BQ825" s="165"/>
    </row>
    <row r="826" spans="1:69" ht="16.5" customHeight="1">
      <c r="A826" s="62"/>
      <c r="B826" s="62"/>
      <c r="C826" s="62"/>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5"/>
      <c r="AW826" s="165"/>
      <c r="AX826" s="165"/>
      <c r="AY826" s="165"/>
      <c r="AZ826" s="165"/>
      <c r="BA826" s="165"/>
      <c r="BB826" s="165"/>
      <c r="BC826" s="165"/>
      <c r="BD826" s="165"/>
      <c r="BE826" s="165"/>
      <c r="BF826" s="165"/>
      <c r="BG826" s="165"/>
      <c r="BH826" s="165"/>
      <c r="BI826" s="165"/>
      <c r="BJ826" s="165"/>
      <c r="BK826" s="165"/>
      <c r="BL826" s="165"/>
      <c r="BM826" s="165"/>
      <c r="BN826" s="165"/>
      <c r="BO826" s="165"/>
      <c r="BP826" s="165"/>
      <c r="BQ826" s="165"/>
    </row>
    <row r="827" spans="1:69" ht="16.5" customHeight="1">
      <c r="A827" s="62"/>
      <c r="B827" s="62"/>
      <c r="C827" s="62"/>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5"/>
      <c r="AW827" s="165"/>
      <c r="AX827" s="165"/>
      <c r="AY827" s="165"/>
      <c r="AZ827" s="165"/>
      <c r="BA827" s="165"/>
      <c r="BB827" s="165"/>
      <c r="BC827" s="165"/>
      <c r="BD827" s="165"/>
      <c r="BE827" s="165"/>
      <c r="BF827" s="165"/>
      <c r="BG827" s="165"/>
      <c r="BH827" s="165"/>
      <c r="BI827" s="165"/>
      <c r="BJ827" s="165"/>
      <c r="BK827" s="165"/>
      <c r="BL827" s="165"/>
      <c r="BM827" s="165"/>
      <c r="BN827" s="165"/>
      <c r="BO827" s="165"/>
      <c r="BP827" s="165"/>
      <c r="BQ827" s="165"/>
    </row>
    <row r="828" spans="1:69" ht="16.5" customHeight="1">
      <c r="A828" s="62"/>
      <c r="B828" s="62"/>
      <c r="C828" s="62"/>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5"/>
      <c r="AW828" s="165"/>
      <c r="AX828" s="165"/>
      <c r="AY828" s="165"/>
      <c r="AZ828" s="165"/>
      <c r="BA828" s="165"/>
      <c r="BB828" s="165"/>
      <c r="BC828" s="165"/>
      <c r="BD828" s="165"/>
      <c r="BE828" s="165"/>
      <c r="BF828" s="165"/>
      <c r="BG828" s="165"/>
      <c r="BH828" s="165"/>
      <c r="BI828" s="165"/>
      <c r="BJ828" s="165"/>
      <c r="BK828" s="165"/>
      <c r="BL828" s="165"/>
      <c r="BM828" s="165"/>
      <c r="BN828" s="165"/>
      <c r="BO828" s="165"/>
      <c r="BP828" s="165"/>
      <c r="BQ828" s="165"/>
    </row>
    <row r="829" spans="1:69" ht="16.5" customHeight="1">
      <c r="A829" s="62"/>
      <c r="B829" s="62"/>
      <c r="C829" s="62"/>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5"/>
      <c r="AW829" s="165"/>
      <c r="AX829" s="165"/>
      <c r="AY829" s="165"/>
      <c r="AZ829" s="165"/>
      <c r="BA829" s="165"/>
      <c r="BB829" s="165"/>
      <c r="BC829" s="165"/>
      <c r="BD829" s="165"/>
      <c r="BE829" s="165"/>
      <c r="BF829" s="165"/>
      <c r="BG829" s="165"/>
      <c r="BH829" s="165"/>
      <c r="BI829" s="165"/>
      <c r="BJ829" s="165"/>
      <c r="BK829" s="165"/>
      <c r="BL829" s="165"/>
      <c r="BM829" s="165"/>
      <c r="BN829" s="165"/>
      <c r="BO829" s="165"/>
      <c r="BP829" s="165"/>
      <c r="BQ829" s="165"/>
    </row>
    <row r="830" spans="1:69" ht="16.5" customHeight="1">
      <c r="A830" s="62"/>
      <c r="B830" s="62"/>
      <c r="C830" s="62"/>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5"/>
      <c r="AW830" s="165"/>
      <c r="AX830" s="165"/>
      <c r="AY830" s="165"/>
      <c r="AZ830" s="165"/>
      <c r="BA830" s="165"/>
      <c r="BB830" s="165"/>
      <c r="BC830" s="165"/>
      <c r="BD830" s="165"/>
      <c r="BE830" s="165"/>
      <c r="BF830" s="165"/>
      <c r="BG830" s="165"/>
      <c r="BH830" s="165"/>
      <c r="BI830" s="165"/>
      <c r="BJ830" s="165"/>
      <c r="BK830" s="165"/>
      <c r="BL830" s="165"/>
      <c r="BM830" s="165"/>
      <c r="BN830" s="165"/>
      <c r="BO830" s="165"/>
      <c r="BP830" s="165"/>
      <c r="BQ830" s="165"/>
    </row>
    <row r="831" spans="1:69" ht="16.5" customHeight="1">
      <c r="A831" s="62"/>
      <c r="B831" s="62"/>
      <c r="C831" s="62"/>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5"/>
      <c r="AW831" s="165"/>
      <c r="AX831" s="165"/>
      <c r="AY831" s="165"/>
      <c r="AZ831" s="165"/>
      <c r="BA831" s="165"/>
      <c r="BB831" s="165"/>
      <c r="BC831" s="165"/>
      <c r="BD831" s="165"/>
      <c r="BE831" s="165"/>
      <c r="BF831" s="165"/>
      <c r="BG831" s="165"/>
      <c r="BH831" s="165"/>
      <c r="BI831" s="165"/>
      <c r="BJ831" s="165"/>
      <c r="BK831" s="165"/>
      <c r="BL831" s="165"/>
      <c r="BM831" s="165"/>
      <c r="BN831" s="165"/>
      <c r="BO831" s="165"/>
      <c r="BP831" s="165"/>
      <c r="BQ831" s="165"/>
    </row>
    <row r="832" spans="1:69" ht="16.5" customHeight="1">
      <c r="A832" s="62"/>
      <c r="B832" s="62"/>
      <c r="C832" s="62"/>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5"/>
      <c r="AW832" s="165"/>
      <c r="AX832" s="165"/>
      <c r="AY832" s="165"/>
      <c r="AZ832" s="165"/>
      <c r="BA832" s="165"/>
      <c r="BB832" s="165"/>
      <c r="BC832" s="165"/>
      <c r="BD832" s="165"/>
      <c r="BE832" s="165"/>
      <c r="BF832" s="165"/>
      <c r="BG832" s="165"/>
      <c r="BH832" s="165"/>
      <c r="BI832" s="165"/>
      <c r="BJ832" s="165"/>
      <c r="BK832" s="165"/>
      <c r="BL832" s="165"/>
      <c r="BM832" s="165"/>
      <c r="BN832" s="165"/>
      <c r="BO832" s="165"/>
      <c r="BP832" s="165"/>
      <c r="BQ832" s="165"/>
    </row>
    <row r="833" spans="1:69" ht="16.5" customHeight="1">
      <c r="A833" s="62"/>
      <c r="B833" s="62"/>
      <c r="C833" s="62"/>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5"/>
      <c r="AW833" s="165"/>
      <c r="AX833" s="165"/>
      <c r="AY833" s="165"/>
      <c r="AZ833" s="165"/>
      <c r="BA833" s="165"/>
      <c r="BB833" s="165"/>
      <c r="BC833" s="165"/>
      <c r="BD833" s="165"/>
      <c r="BE833" s="165"/>
      <c r="BF833" s="165"/>
      <c r="BG833" s="165"/>
      <c r="BH833" s="165"/>
      <c r="BI833" s="165"/>
      <c r="BJ833" s="165"/>
      <c r="BK833" s="165"/>
      <c r="BL833" s="165"/>
      <c r="BM833" s="165"/>
      <c r="BN833" s="165"/>
      <c r="BO833" s="165"/>
      <c r="BP833" s="165"/>
      <c r="BQ833" s="165"/>
    </row>
    <row r="834" spans="1:69" ht="16.5" customHeight="1">
      <c r="A834" s="62"/>
      <c r="B834" s="62"/>
      <c r="C834" s="62"/>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5"/>
      <c r="AW834" s="165"/>
      <c r="AX834" s="165"/>
      <c r="AY834" s="165"/>
      <c r="AZ834" s="165"/>
      <c r="BA834" s="165"/>
      <c r="BB834" s="165"/>
      <c r="BC834" s="165"/>
      <c r="BD834" s="165"/>
      <c r="BE834" s="165"/>
      <c r="BF834" s="165"/>
      <c r="BG834" s="165"/>
      <c r="BH834" s="165"/>
      <c r="BI834" s="165"/>
      <c r="BJ834" s="165"/>
      <c r="BK834" s="165"/>
      <c r="BL834" s="165"/>
      <c r="BM834" s="165"/>
      <c r="BN834" s="165"/>
      <c r="BO834" s="165"/>
      <c r="BP834" s="165"/>
      <c r="BQ834" s="165"/>
    </row>
    <row r="835" spans="1:69" ht="16.5" customHeight="1">
      <c r="A835" s="62"/>
      <c r="B835" s="62"/>
      <c r="C835" s="62"/>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5"/>
      <c r="AW835" s="165"/>
      <c r="AX835" s="165"/>
      <c r="AY835" s="165"/>
      <c r="AZ835" s="165"/>
      <c r="BA835" s="165"/>
      <c r="BB835" s="165"/>
      <c r="BC835" s="165"/>
      <c r="BD835" s="165"/>
      <c r="BE835" s="165"/>
      <c r="BF835" s="165"/>
      <c r="BG835" s="165"/>
      <c r="BH835" s="165"/>
      <c r="BI835" s="165"/>
      <c r="BJ835" s="165"/>
      <c r="BK835" s="165"/>
      <c r="BL835" s="165"/>
      <c r="BM835" s="165"/>
      <c r="BN835" s="165"/>
      <c r="BO835" s="165"/>
      <c r="BP835" s="165"/>
      <c r="BQ835" s="165"/>
    </row>
    <row r="836" spans="1:69" ht="16.5" customHeight="1">
      <c r="A836" s="62"/>
      <c r="B836" s="62"/>
      <c r="C836" s="62"/>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5"/>
      <c r="AW836" s="165"/>
      <c r="AX836" s="165"/>
      <c r="AY836" s="165"/>
      <c r="AZ836" s="165"/>
      <c r="BA836" s="165"/>
      <c r="BB836" s="165"/>
      <c r="BC836" s="165"/>
      <c r="BD836" s="165"/>
      <c r="BE836" s="165"/>
      <c r="BF836" s="165"/>
      <c r="BG836" s="165"/>
      <c r="BH836" s="165"/>
      <c r="BI836" s="165"/>
      <c r="BJ836" s="165"/>
      <c r="BK836" s="165"/>
      <c r="BL836" s="165"/>
      <c r="BM836" s="165"/>
      <c r="BN836" s="165"/>
      <c r="BO836" s="165"/>
      <c r="BP836" s="165"/>
      <c r="BQ836" s="165"/>
    </row>
    <row r="837" spans="1:69" ht="16.5" customHeight="1">
      <c r="A837" s="62"/>
      <c r="B837" s="62"/>
      <c r="C837" s="62"/>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c r="BJ837" s="165"/>
      <c r="BK837" s="165"/>
      <c r="BL837" s="165"/>
      <c r="BM837" s="165"/>
      <c r="BN837" s="165"/>
      <c r="BO837" s="165"/>
      <c r="BP837" s="165"/>
      <c r="BQ837" s="165"/>
    </row>
    <row r="838" spans="1:69" ht="16.5" customHeight="1">
      <c r="A838" s="62"/>
      <c r="B838" s="62"/>
      <c r="C838" s="62"/>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c r="BJ838" s="165"/>
      <c r="BK838" s="165"/>
      <c r="BL838" s="165"/>
      <c r="BM838" s="165"/>
      <c r="BN838" s="165"/>
      <c r="BO838" s="165"/>
      <c r="BP838" s="165"/>
      <c r="BQ838" s="165"/>
    </row>
    <row r="839" spans="1:69" ht="16.5" customHeight="1">
      <c r="A839" s="62"/>
      <c r="B839" s="62"/>
      <c r="C839" s="62"/>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c r="BJ839" s="165"/>
      <c r="BK839" s="165"/>
      <c r="BL839" s="165"/>
      <c r="BM839" s="165"/>
      <c r="BN839" s="165"/>
      <c r="BO839" s="165"/>
      <c r="BP839" s="165"/>
      <c r="BQ839" s="165"/>
    </row>
    <row r="840" spans="1:69" ht="16.5" customHeight="1">
      <c r="A840" s="62"/>
      <c r="B840" s="62"/>
      <c r="C840" s="62"/>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65"/>
      <c r="BB840" s="165"/>
      <c r="BC840" s="165"/>
      <c r="BD840" s="165"/>
      <c r="BE840" s="165"/>
      <c r="BF840" s="165"/>
      <c r="BG840" s="165"/>
      <c r="BH840" s="165"/>
      <c r="BI840" s="165"/>
      <c r="BJ840" s="165"/>
      <c r="BK840" s="165"/>
      <c r="BL840" s="165"/>
      <c r="BM840" s="165"/>
      <c r="BN840" s="165"/>
      <c r="BO840" s="165"/>
      <c r="BP840" s="165"/>
      <c r="BQ840" s="165"/>
    </row>
    <row r="841" spans="1:69" ht="16.5" customHeight="1">
      <c r="A841" s="62"/>
      <c r="B841" s="62"/>
      <c r="C841" s="62"/>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c r="BJ841" s="165"/>
      <c r="BK841" s="165"/>
      <c r="BL841" s="165"/>
      <c r="BM841" s="165"/>
      <c r="BN841" s="165"/>
      <c r="BO841" s="165"/>
      <c r="BP841" s="165"/>
      <c r="BQ841" s="165"/>
    </row>
    <row r="842" spans="1:69" ht="16.5" customHeight="1">
      <c r="A842" s="62"/>
      <c r="B842" s="62"/>
      <c r="C842" s="62"/>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c r="BJ842" s="165"/>
      <c r="BK842" s="165"/>
      <c r="BL842" s="165"/>
      <c r="BM842" s="165"/>
      <c r="BN842" s="165"/>
      <c r="BO842" s="165"/>
      <c r="BP842" s="165"/>
      <c r="BQ842" s="165"/>
    </row>
    <row r="843" spans="1:69" ht="16.5" customHeight="1">
      <c r="A843" s="62"/>
      <c r="B843" s="62"/>
      <c r="C843" s="62"/>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c r="BJ843" s="165"/>
      <c r="BK843" s="165"/>
      <c r="BL843" s="165"/>
      <c r="BM843" s="165"/>
      <c r="BN843" s="165"/>
      <c r="BO843" s="165"/>
      <c r="BP843" s="165"/>
      <c r="BQ843" s="165"/>
    </row>
    <row r="844" spans="1:69" ht="16.5" customHeight="1">
      <c r="A844" s="62"/>
      <c r="B844" s="62"/>
      <c r="C844" s="62"/>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c r="BJ844" s="165"/>
      <c r="BK844" s="165"/>
      <c r="BL844" s="165"/>
      <c r="BM844" s="165"/>
      <c r="BN844" s="165"/>
      <c r="BO844" s="165"/>
      <c r="BP844" s="165"/>
      <c r="BQ844" s="165"/>
    </row>
    <row r="845" spans="1:69" ht="16.5" customHeight="1">
      <c r="A845" s="62"/>
      <c r="B845" s="62"/>
      <c r="C845" s="62"/>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c r="BJ845" s="165"/>
      <c r="BK845" s="165"/>
      <c r="BL845" s="165"/>
      <c r="BM845" s="165"/>
      <c r="BN845" s="165"/>
      <c r="BO845" s="165"/>
      <c r="BP845" s="165"/>
      <c r="BQ845" s="165"/>
    </row>
    <row r="846" spans="1:69" ht="16.5" customHeight="1">
      <c r="A846" s="62"/>
      <c r="B846" s="62"/>
      <c r="C846" s="62"/>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c r="BJ846" s="165"/>
      <c r="BK846" s="165"/>
      <c r="BL846" s="165"/>
      <c r="BM846" s="165"/>
      <c r="BN846" s="165"/>
      <c r="BO846" s="165"/>
      <c r="BP846" s="165"/>
      <c r="BQ846" s="165"/>
    </row>
    <row r="847" spans="1:69" ht="16.5" customHeight="1">
      <c r="A847" s="62"/>
      <c r="B847" s="62"/>
      <c r="C847" s="62"/>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5"/>
      <c r="AW847" s="165"/>
      <c r="AX847" s="165"/>
      <c r="AY847" s="165"/>
      <c r="AZ847" s="165"/>
      <c r="BA847" s="165"/>
      <c r="BB847" s="165"/>
      <c r="BC847" s="165"/>
      <c r="BD847" s="165"/>
      <c r="BE847" s="165"/>
      <c r="BF847" s="165"/>
      <c r="BG847" s="165"/>
      <c r="BH847" s="165"/>
      <c r="BI847" s="165"/>
      <c r="BJ847" s="165"/>
      <c r="BK847" s="165"/>
      <c r="BL847" s="165"/>
      <c r="BM847" s="165"/>
      <c r="BN847" s="165"/>
      <c r="BO847" s="165"/>
      <c r="BP847" s="165"/>
      <c r="BQ847" s="165"/>
    </row>
    <row r="848" spans="1:69" ht="16.5" customHeight="1">
      <c r="A848" s="62"/>
      <c r="B848" s="62"/>
      <c r="C848" s="62"/>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5"/>
      <c r="AW848" s="165"/>
      <c r="AX848" s="165"/>
      <c r="AY848" s="165"/>
      <c r="AZ848" s="165"/>
      <c r="BA848" s="165"/>
      <c r="BB848" s="165"/>
      <c r="BC848" s="165"/>
      <c r="BD848" s="165"/>
      <c r="BE848" s="165"/>
      <c r="BF848" s="165"/>
      <c r="BG848" s="165"/>
      <c r="BH848" s="165"/>
      <c r="BI848" s="165"/>
      <c r="BJ848" s="165"/>
      <c r="BK848" s="165"/>
      <c r="BL848" s="165"/>
      <c r="BM848" s="165"/>
      <c r="BN848" s="165"/>
      <c r="BO848" s="165"/>
      <c r="BP848" s="165"/>
      <c r="BQ848" s="165"/>
    </row>
    <row r="849" spans="1:69" ht="16.5" customHeight="1">
      <c r="A849" s="62"/>
      <c r="B849" s="62"/>
      <c r="C849" s="62"/>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5"/>
      <c r="AW849" s="165"/>
      <c r="AX849" s="165"/>
      <c r="AY849" s="165"/>
      <c r="AZ849" s="165"/>
      <c r="BA849" s="165"/>
      <c r="BB849" s="165"/>
      <c r="BC849" s="165"/>
      <c r="BD849" s="165"/>
      <c r="BE849" s="165"/>
      <c r="BF849" s="165"/>
      <c r="BG849" s="165"/>
      <c r="BH849" s="165"/>
      <c r="BI849" s="165"/>
      <c r="BJ849" s="165"/>
      <c r="BK849" s="165"/>
      <c r="BL849" s="165"/>
      <c r="BM849" s="165"/>
      <c r="BN849" s="165"/>
      <c r="BO849" s="165"/>
      <c r="BP849" s="165"/>
      <c r="BQ849" s="165"/>
    </row>
    <row r="850" spans="1:69" ht="16.5" customHeight="1">
      <c r="A850" s="62"/>
      <c r="B850" s="62"/>
      <c r="C850" s="62"/>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5"/>
      <c r="AW850" s="165"/>
      <c r="AX850" s="165"/>
      <c r="AY850" s="165"/>
      <c r="AZ850" s="165"/>
      <c r="BA850" s="165"/>
      <c r="BB850" s="165"/>
      <c r="BC850" s="165"/>
      <c r="BD850" s="165"/>
      <c r="BE850" s="165"/>
      <c r="BF850" s="165"/>
      <c r="BG850" s="165"/>
      <c r="BH850" s="165"/>
      <c r="BI850" s="165"/>
      <c r="BJ850" s="165"/>
      <c r="BK850" s="165"/>
      <c r="BL850" s="165"/>
      <c r="BM850" s="165"/>
      <c r="BN850" s="165"/>
      <c r="BO850" s="165"/>
      <c r="BP850" s="165"/>
      <c r="BQ850" s="165"/>
    </row>
    <row r="851" spans="1:69" ht="16.5" customHeight="1">
      <c r="A851" s="62"/>
      <c r="B851" s="62"/>
      <c r="C851" s="62"/>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5"/>
      <c r="AW851" s="165"/>
      <c r="AX851" s="165"/>
      <c r="AY851" s="165"/>
      <c r="AZ851" s="165"/>
      <c r="BA851" s="165"/>
      <c r="BB851" s="165"/>
      <c r="BC851" s="165"/>
      <c r="BD851" s="165"/>
      <c r="BE851" s="165"/>
      <c r="BF851" s="165"/>
      <c r="BG851" s="165"/>
      <c r="BH851" s="165"/>
      <c r="BI851" s="165"/>
      <c r="BJ851" s="165"/>
      <c r="BK851" s="165"/>
      <c r="BL851" s="165"/>
      <c r="BM851" s="165"/>
      <c r="BN851" s="165"/>
      <c r="BO851" s="165"/>
      <c r="BP851" s="165"/>
      <c r="BQ851" s="165"/>
    </row>
    <row r="852" spans="1:69" ht="16.5" customHeight="1">
      <c r="A852" s="62"/>
      <c r="B852" s="62"/>
      <c r="C852" s="62"/>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c r="BJ852" s="165"/>
      <c r="BK852" s="165"/>
      <c r="BL852" s="165"/>
      <c r="BM852" s="165"/>
      <c r="BN852" s="165"/>
      <c r="BO852" s="165"/>
      <c r="BP852" s="165"/>
      <c r="BQ852" s="165"/>
    </row>
    <row r="853" spans="1:69" ht="16.5" customHeight="1">
      <c r="A853" s="62"/>
      <c r="B853" s="62"/>
      <c r="C853" s="62"/>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c r="BJ853" s="165"/>
      <c r="BK853" s="165"/>
      <c r="BL853" s="165"/>
      <c r="BM853" s="165"/>
      <c r="BN853" s="165"/>
      <c r="BO853" s="165"/>
      <c r="BP853" s="165"/>
      <c r="BQ853" s="165"/>
    </row>
    <row r="854" spans="1:69" ht="16.5" customHeight="1">
      <c r="A854" s="62"/>
      <c r="B854" s="62"/>
      <c r="C854" s="62"/>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c r="BJ854" s="165"/>
      <c r="BK854" s="165"/>
      <c r="BL854" s="165"/>
      <c r="BM854" s="165"/>
      <c r="BN854" s="165"/>
      <c r="BO854" s="165"/>
      <c r="BP854" s="165"/>
      <c r="BQ854" s="165"/>
    </row>
    <row r="855" spans="1:69" ht="16.5" customHeight="1">
      <c r="A855" s="62"/>
      <c r="B855" s="62"/>
      <c r="C855" s="62"/>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c r="BJ855" s="165"/>
      <c r="BK855" s="165"/>
      <c r="BL855" s="165"/>
      <c r="BM855" s="165"/>
      <c r="BN855" s="165"/>
      <c r="BO855" s="165"/>
      <c r="BP855" s="165"/>
      <c r="BQ855" s="165"/>
    </row>
    <row r="856" spans="1:69" ht="16.5" customHeight="1">
      <c r="A856" s="62"/>
      <c r="B856" s="62"/>
      <c r="C856" s="62"/>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c r="BJ856" s="165"/>
      <c r="BK856" s="165"/>
      <c r="BL856" s="165"/>
      <c r="BM856" s="165"/>
      <c r="BN856" s="165"/>
      <c r="BO856" s="165"/>
      <c r="BP856" s="165"/>
      <c r="BQ856" s="165"/>
    </row>
    <row r="857" spans="1:69" ht="16.5" customHeight="1">
      <c r="A857" s="62"/>
      <c r="B857" s="62"/>
      <c r="C857" s="62"/>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c r="BJ857" s="165"/>
      <c r="BK857" s="165"/>
      <c r="BL857" s="165"/>
      <c r="BM857" s="165"/>
      <c r="BN857" s="165"/>
      <c r="BO857" s="165"/>
      <c r="BP857" s="165"/>
      <c r="BQ857" s="165"/>
    </row>
    <row r="858" spans="1:69" ht="16.5" customHeight="1">
      <c r="A858" s="62"/>
      <c r="B858" s="62"/>
      <c r="C858" s="62"/>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c r="BJ858" s="165"/>
      <c r="BK858" s="165"/>
      <c r="BL858" s="165"/>
      <c r="BM858" s="165"/>
      <c r="BN858" s="165"/>
      <c r="BO858" s="165"/>
      <c r="BP858" s="165"/>
      <c r="BQ858" s="165"/>
    </row>
    <row r="859" spans="1:69" ht="16.5" customHeight="1">
      <c r="A859" s="62"/>
      <c r="B859" s="62"/>
      <c r="C859" s="62"/>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c r="BJ859" s="165"/>
      <c r="BK859" s="165"/>
      <c r="BL859" s="165"/>
      <c r="BM859" s="165"/>
      <c r="BN859" s="165"/>
      <c r="BO859" s="165"/>
      <c r="BP859" s="165"/>
      <c r="BQ859" s="165"/>
    </row>
    <row r="860" spans="1:69" ht="16.5" customHeight="1">
      <c r="A860" s="62"/>
      <c r="B860" s="62"/>
      <c r="C860" s="62"/>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c r="BJ860" s="165"/>
      <c r="BK860" s="165"/>
      <c r="BL860" s="165"/>
      <c r="BM860" s="165"/>
      <c r="BN860" s="165"/>
      <c r="BO860" s="165"/>
      <c r="BP860" s="165"/>
      <c r="BQ860" s="165"/>
    </row>
    <row r="861" spans="1:69" ht="16.5" customHeight="1">
      <c r="A861" s="62"/>
      <c r="B861" s="62"/>
      <c r="C861" s="62"/>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5"/>
      <c r="AW861" s="165"/>
      <c r="AX861" s="165"/>
      <c r="AY861" s="165"/>
      <c r="AZ861" s="165"/>
      <c r="BA861" s="165"/>
      <c r="BB861" s="165"/>
      <c r="BC861" s="165"/>
      <c r="BD861" s="165"/>
      <c r="BE861" s="165"/>
      <c r="BF861" s="165"/>
      <c r="BG861" s="165"/>
      <c r="BH861" s="165"/>
      <c r="BI861" s="165"/>
      <c r="BJ861" s="165"/>
      <c r="BK861" s="165"/>
      <c r="BL861" s="165"/>
      <c r="BM861" s="165"/>
      <c r="BN861" s="165"/>
      <c r="BO861" s="165"/>
      <c r="BP861" s="165"/>
      <c r="BQ861" s="165"/>
    </row>
    <row r="862" spans="1:69" ht="16.5" customHeight="1">
      <c r="A862" s="62"/>
      <c r="B862" s="62"/>
      <c r="C862" s="62"/>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c r="BJ862" s="165"/>
      <c r="BK862" s="165"/>
      <c r="BL862" s="165"/>
      <c r="BM862" s="165"/>
      <c r="BN862" s="165"/>
      <c r="BO862" s="165"/>
      <c r="BP862" s="165"/>
      <c r="BQ862" s="165"/>
    </row>
    <row r="863" spans="1:69" ht="16.5" customHeight="1">
      <c r="A863" s="62"/>
      <c r="B863" s="62"/>
      <c r="C863" s="62"/>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c r="BJ863" s="165"/>
      <c r="BK863" s="165"/>
      <c r="BL863" s="165"/>
      <c r="BM863" s="165"/>
      <c r="BN863" s="165"/>
      <c r="BO863" s="165"/>
      <c r="BP863" s="165"/>
      <c r="BQ863" s="165"/>
    </row>
    <row r="864" spans="1:69" ht="16.5" customHeight="1">
      <c r="A864" s="62"/>
      <c r="B864" s="62"/>
      <c r="C864" s="62"/>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c r="BJ864" s="165"/>
      <c r="BK864" s="165"/>
      <c r="BL864" s="165"/>
      <c r="BM864" s="165"/>
      <c r="BN864" s="165"/>
      <c r="BO864" s="165"/>
      <c r="BP864" s="165"/>
      <c r="BQ864" s="165"/>
    </row>
    <row r="865" spans="1:69" ht="16.5" customHeight="1">
      <c r="A865" s="62"/>
      <c r="B865" s="62"/>
      <c r="C865" s="62"/>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5"/>
      <c r="AW865" s="165"/>
      <c r="AX865" s="165"/>
      <c r="AY865" s="165"/>
      <c r="AZ865" s="165"/>
      <c r="BA865" s="165"/>
      <c r="BB865" s="165"/>
      <c r="BC865" s="165"/>
      <c r="BD865" s="165"/>
      <c r="BE865" s="165"/>
      <c r="BF865" s="165"/>
      <c r="BG865" s="165"/>
      <c r="BH865" s="165"/>
      <c r="BI865" s="165"/>
      <c r="BJ865" s="165"/>
      <c r="BK865" s="165"/>
      <c r="BL865" s="165"/>
      <c r="BM865" s="165"/>
      <c r="BN865" s="165"/>
      <c r="BO865" s="165"/>
      <c r="BP865" s="165"/>
      <c r="BQ865" s="165"/>
    </row>
    <row r="866" spans="1:69" ht="16.5" customHeight="1">
      <c r="A866" s="62"/>
      <c r="B866" s="62"/>
      <c r="C866" s="62"/>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5"/>
      <c r="AW866" s="165"/>
      <c r="AX866" s="165"/>
      <c r="AY866" s="165"/>
      <c r="AZ866" s="165"/>
      <c r="BA866" s="165"/>
      <c r="BB866" s="165"/>
      <c r="BC866" s="165"/>
      <c r="BD866" s="165"/>
      <c r="BE866" s="165"/>
      <c r="BF866" s="165"/>
      <c r="BG866" s="165"/>
      <c r="BH866" s="165"/>
      <c r="BI866" s="165"/>
      <c r="BJ866" s="165"/>
      <c r="BK866" s="165"/>
      <c r="BL866" s="165"/>
      <c r="BM866" s="165"/>
      <c r="BN866" s="165"/>
      <c r="BO866" s="165"/>
      <c r="BP866" s="165"/>
      <c r="BQ866" s="165"/>
    </row>
    <row r="867" spans="1:69" ht="16.5" customHeight="1">
      <c r="A867" s="62"/>
      <c r="B867" s="62"/>
      <c r="C867" s="62"/>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5"/>
      <c r="AW867" s="165"/>
      <c r="AX867" s="165"/>
      <c r="AY867" s="165"/>
      <c r="AZ867" s="165"/>
      <c r="BA867" s="165"/>
      <c r="BB867" s="165"/>
      <c r="BC867" s="165"/>
      <c r="BD867" s="165"/>
      <c r="BE867" s="165"/>
      <c r="BF867" s="165"/>
      <c r="BG867" s="165"/>
      <c r="BH867" s="165"/>
      <c r="BI867" s="165"/>
      <c r="BJ867" s="165"/>
      <c r="BK867" s="165"/>
      <c r="BL867" s="165"/>
      <c r="BM867" s="165"/>
      <c r="BN867" s="165"/>
      <c r="BO867" s="165"/>
      <c r="BP867" s="165"/>
      <c r="BQ867" s="165"/>
    </row>
    <row r="868" spans="1:69" ht="16.5" customHeight="1">
      <c r="A868" s="62"/>
      <c r="B868" s="62"/>
      <c r="C868" s="62"/>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5"/>
      <c r="AW868" s="165"/>
      <c r="AX868" s="165"/>
      <c r="AY868" s="165"/>
      <c r="AZ868" s="165"/>
      <c r="BA868" s="165"/>
      <c r="BB868" s="165"/>
      <c r="BC868" s="165"/>
      <c r="BD868" s="165"/>
      <c r="BE868" s="165"/>
      <c r="BF868" s="165"/>
      <c r="BG868" s="165"/>
      <c r="BH868" s="165"/>
      <c r="BI868" s="165"/>
      <c r="BJ868" s="165"/>
      <c r="BK868" s="165"/>
      <c r="BL868" s="165"/>
      <c r="BM868" s="165"/>
      <c r="BN868" s="165"/>
      <c r="BO868" s="165"/>
      <c r="BP868" s="165"/>
      <c r="BQ868" s="165"/>
    </row>
    <row r="869" spans="1:69" ht="16.5" customHeight="1">
      <c r="A869" s="62"/>
      <c r="B869" s="62"/>
      <c r="C869" s="62"/>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65"/>
      <c r="BB869" s="165"/>
      <c r="BC869" s="165"/>
      <c r="BD869" s="165"/>
      <c r="BE869" s="165"/>
      <c r="BF869" s="165"/>
      <c r="BG869" s="165"/>
      <c r="BH869" s="165"/>
      <c r="BI869" s="165"/>
      <c r="BJ869" s="165"/>
      <c r="BK869" s="165"/>
      <c r="BL869" s="165"/>
      <c r="BM869" s="165"/>
      <c r="BN869" s="165"/>
      <c r="BO869" s="165"/>
      <c r="BP869" s="165"/>
      <c r="BQ869" s="165"/>
    </row>
    <row r="870" spans="1:69" ht="16.5" customHeight="1">
      <c r="A870" s="62"/>
      <c r="B870" s="62"/>
      <c r="C870" s="62"/>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65"/>
      <c r="BB870" s="165"/>
      <c r="BC870" s="165"/>
      <c r="BD870" s="165"/>
      <c r="BE870" s="165"/>
      <c r="BF870" s="165"/>
      <c r="BG870" s="165"/>
      <c r="BH870" s="165"/>
      <c r="BI870" s="165"/>
      <c r="BJ870" s="165"/>
      <c r="BK870" s="165"/>
      <c r="BL870" s="165"/>
      <c r="BM870" s="165"/>
      <c r="BN870" s="165"/>
      <c r="BO870" s="165"/>
      <c r="BP870" s="165"/>
      <c r="BQ870" s="165"/>
    </row>
    <row r="871" spans="1:69" ht="16.5" customHeight="1">
      <c r="A871" s="62"/>
      <c r="B871" s="62"/>
      <c r="C871" s="62"/>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5"/>
      <c r="AW871" s="165"/>
      <c r="AX871" s="165"/>
      <c r="AY871" s="165"/>
      <c r="AZ871" s="165"/>
      <c r="BA871" s="165"/>
      <c r="BB871" s="165"/>
      <c r="BC871" s="165"/>
      <c r="BD871" s="165"/>
      <c r="BE871" s="165"/>
      <c r="BF871" s="165"/>
      <c r="BG871" s="165"/>
      <c r="BH871" s="165"/>
      <c r="BI871" s="165"/>
      <c r="BJ871" s="165"/>
      <c r="BK871" s="165"/>
      <c r="BL871" s="165"/>
      <c r="BM871" s="165"/>
      <c r="BN871" s="165"/>
      <c r="BO871" s="165"/>
      <c r="BP871" s="165"/>
      <c r="BQ871" s="165"/>
    </row>
    <row r="872" spans="1:69" ht="16.5" customHeight="1">
      <c r="A872" s="62"/>
      <c r="B872" s="62"/>
      <c r="C872" s="62"/>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5"/>
      <c r="AW872" s="165"/>
      <c r="AX872" s="165"/>
      <c r="AY872" s="165"/>
      <c r="AZ872" s="165"/>
      <c r="BA872" s="165"/>
      <c r="BB872" s="165"/>
      <c r="BC872" s="165"/>
      <c r="BD872" s="165"/>
      <c r="BE872" s="165"/>
      <c r="BF872" s="165"/>
      <c r="BG872" s="165"/>
      <c r="BH872" s="165"/>
      <c r="BI872" s="165"/>
      <c r="BJ872" s="165"/>
      <c r="BK872" s="165"/>
      <c r="BL872" s="165"/>
      <c r="BM872" s="165"/>
      <c r="BN872" s="165"/>
      <c r="BO872" s="165"/>
      <c r="BP872" s="165"/>
      <c r="BQ872" s="165"/>
    </row>
    <row r="873" spans="1:69" ht="16.5" customHeight="1">
      <c r="A873" s="62"/>
      <c r="B873" s="62"/>
      <c r="C873" s="62"/>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5"/>
      <c r="AW873" s="165"/>
      <c r="AX873" s="165"/>
      <c r="AY873" s="165"/>
      <c r="AZ873" s="165"/>
      <c r="BA873" s="165"/>
      <c r="BB873" s="165"/>
      <c r="BC873" s="165"/>
      <c r="BD873" s="165"/>
      <c r="BE873" s="165"/>
      <c r="BF873" s="165"/>
      <c r="BG873" s="165"/>
      <c r="BH873" s="165"/>
      <c r="BI873" s="165"/>
      <c r="BJ873" s="165"/>
      <c r="BK873" s="165"/>
      <c r="BL873" s="165"/>
      <c r="BM873" s="165"/>
      <c r="BN873" s="165"/>
      <c r="BO873" s="165"/>
      <c r="BP873" s="165"/>
      <c r="BQ873" s="165"/>
    </row>
    <row r="874" spans="1:69" ht="16.5" customHeight="1">
      <c r="A874" s="62"/>
      <c r="B874" s="62"/>
      <c r="C874" s="62"/>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5"/>
      <c r="AW874" s="165"/>
      <c r="AX874" s="165"/>
      <c r="AY874" s="165"/>
      <c r="AZ874" s="165"/>
      <c r="BA874" s="165"/>
      <c r="BB874" s="165"/>
      <c r="BC874" s="165"/>
      <c r="BD874" s="165"/>
      <c r="BE874" s="165"/>
      <c r="BF874" s="165"/>
      <c r="BG874" s="165"/>
      <c r="BH874" s="165"/>
      <c r="BI874" s="165"/>
      <c r="BJ874" s="165"/>
      <c r="BK874" s="165"/>
      <c r="BL874" s="165"/>
      <c r="BM874" s="165"/>
      <c r="BN874" s="165"/>
      <c r="BO874" s="165"/>
      <c r="BP874" s="165"/>
      <c r="BQ874" s="165"/>
    </row>
    <row r="875" spans="1:69" ht="16.5" customHeight="1">
      <c r="A875" s="62"/>
      <c r="B875" s="62"/>
      <c r="C875" s="62"/>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5"/>
      <c r="AW875" s="165"/>
      <c r="AX875" s="165"/>
      <c r="AY875" s="165"/>
      <c r="AZ875" s="165"/>
      <c r="BA875" s="165"/>
      <c r="BB875" s="165"/>
      <c r="BC875" s="165"/>
      <c r="BD875" s="165"/>
      <c r="BE875" s="165"/>
      <c r="BF875" s="165"/>
      <c r="BG875" s="165"/>
      <c r="BH875" s="165"/>
      <c r="BI875" s="165"/>
      <c r="BJ875" s="165"/>
      <c r="BK875" s="165"/>
      <c r="BL875" s="165"/>
      <c r="BM875" s="165"/>
      <c r="BN875" s="165"/>
      <c r="BO875" s="165"/>
      <c r="BP875" s="165"/>
      <c r="BQ875" s="165"/>
    </row>
    <row r="876" spans="1:69" ht="16.5" customHeight="1">
      <c r="A876" s="62"/>
      <c r="B876" s="62"/>
      <c r="C876" s="62"/>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c r="BJ876" s="165"/>
      <c r="BK876" s="165"/>
      <c r="BL876" s="165"/>
      <c r="BM876" s="165"/>
      <c r="BN876" s="165"/>
      <c r="BO876" s="165"/>
      <c r="BP876" s="165"/>
      <c r="BQ876" s="165"/>
    </row>
    <row r="877" spans="1:69" ht="16.5" customHeight="1">
      <c r="A877" s="62"/>
      <c r="B877" s="62"/>
      <c r="C877" s="62"/>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c r="BJ877" s="165"/>
      <c r="BK877" s="165"/>
      <c r="BL877" s="165"/>
      <c r="BM877" s="165"/>
      <c r="BN877" s="165"/>
      <c r="BO877" s="165"/>
      <c r="BP877" s="165"/>
      <c r="BQ877" s="165"/>
    </row>
    <row r="878" spans="1:69" ht="16.5" customHeight="1">
      <c r="A878" s="62"/>
      <c r="B878" s="62"/>
      <c r="C878" s="62"/>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5"/>
      <c r="AW878" s="165"/>
      <c r="AX878" s="165"/>
      <c r="AY878" s="165"/>
      <c r="AZ878" s="165"/>
      <c r="BA878" s="165"/>
      <c r="BB878" s="165"/>
      <c r="BC878" s="165"/>
      <c r="BD878" s="165"/>
      <c r="BE878" s="165"/>
      <c r="BF878" s="165"/>
      <c r="BG878" s="165"/>
      <c r="BH878" s="165"/>
      <c r="BI878" s="165"/>
      <c r="BJ878" s="165"/>
      <c r="BK878" s="165"/>
      <c r="BL878" s="165"/>
      <c r="BM878" s="165"/>
      <c r="BN878" s="165"/>
      <c r="BO878" s="165"/>
      <c r="BP878" s="165"/>
      <c r="BQ878" s="165"/>
    </row>
    <row r="879" spans="1:69" ht="16.5" customHeight="1">
      <c r="A879" s="62"/>
      <c r="B879" s="62"/>
      <c r="C879" s="62"/>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5"/>
      <c r="AW879" s="165"/>
      <c r="AX879" s="165"/>
      <c r="AY879" s="165"/>
      <c r="AZ879" s="165"/>
      <c r="BA879" s="165"/>
      <c r="BB879" s="165"/>
      <c r="BC879" s="165"/>
      <c r="BD879" s="165"/>
      <c r="BE879" s="165"/>
      <c r="BF879" s="165"/>
      <c r="BG879" s="165"/>
      <c r="BH879" s="165"/>
      <c r="BI879" s="165"/>
      <c r="BJ879" s="165"/>
      <c r="BK879" s="165"/>
      <c r="BL879" s="165"/>
      <c r="BM879" s="165"/>
      <c r="BN879" s="165"/>
      <c r="BO879" s="165"/>
      <c r="BP879" s="165"/>
      <c r="BQ879" s="165"/>
    </row>
    <row r="880" spans="1:69" ht="16.5" customHeight="1">
      <c r="A880" s="62"/>
      <c r="B880" s="62"/>
      <c r="C880" s="62"/>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5"/>
      <c r="AW880" s="165"/>
      <c r="AX880" s="165"/>
      <c r="AY880" s="165"/>
      <c r="AZ880" s="165"/>
      <c r="BA880" s="165"/>
      <c r="BB880" s="165"/>
      <c r="BC880" s="165"/>
      <c r="BD880" s="165"/>
      <c r="BE880" s="165"/>
      <c r="BF880" s="165"/>
      <c r="BG880" s="165"/>
      <c r="BH880" s="165"/>
      <c r="BI880" s="165"/>
      <c r="BJ880" s="165"/>
      <c r="BK880" s="165"/>
      <c r="BL880" s="165"/>
      <c r="BM880" s="165"/>
      <c r="BN880" s="165"/>
      <c r="BO880" s="165"/>
      <c r="BP880" s="165"/>
      <c r="BQ880" s="165"/>
    </row>
    <row r="881" spans="1:69" ht="16.5" customHeight="1">
      <c r="A881" s="62"/>
      <c r="B881" s="62"/>
      <c r="C881" s="62"/>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5"/>
      <c r="AW881" s="165"/>
      <c r="AX881" s="165"/>
      <c r="AY881" s="165"/>
      <c r="AZ881" s="165"/>
      <c r="BA881" s="165"/>
      <c r="BB881" s="165"/>
      <c r="BC881" s="165"/>
      <c r="BD881" s="165"/>
      <c r="BE881" s="165"/>
      <c r="BF881" s="165"/>
      <c r="BG881" s="165"/>
      <c r="BH881" s="165"/>
      <c r="BI881" s="165"/>
      <c r="BJ881" s="165"/>
      <c r="BK881" s="165"/>
      <c r="BL881" s="165"/>
      <c r="BM881" s="165"/>
      <c r="BN881" s="165"/>
      <c r="BO881" s="165"/>
      <c r="BP881" s="165"/>
      <c r="BQ881" s="165"/>
    </row>
    <row r="882" spans="1:69" ht="16.5" customHeight="1">
      <c r="A882" s="62"/>
      <c r="B882" s="62"/>
      <c r="C882" s="62"/>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5"/>
      <c r="AW882" s="165"/>
      <c r="AX882" s="165"/>
      <c r="AY882" s="165"/>
      <c r="AZ882" s="165"/>
      <c r="BA882" s="165"/>
      <c r="BB882" s="165"/>
      <c r="BC882" s="165"/>
      <c r="BD882" s="165"/>
      <c r="BE882" s="165"/>
      <c r="BF882" s="165"/>
      <c r="BG882" s="165"/>
      <c r="BH882" s="165"/>
      <c r="BI882" s="165"/>
      <c r="BJ882" s="165"/>
      <c r="BK882" s="165"/>
      <c r="BL882" s="165"/>
      <c r="BM882" s="165"/>
      <c r="BN882" s="165"/>
      <c r="BO882" s="165"/>
      <c r="BP882" s="165"/>
      <c r="BQ882" s="165"/>
    </row>
    <row r="883" spans="1:69" ht="16.5" customHeight="1">
      <c r="A883" s="62"/>
      <c r="B883" s="62"/>
      <c r="C883" s="62"/>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5"/>
      <c r="AW883" s="165"/>
      <c r="AX883" s="165"/>
      <c r="AY883" s="165"/>
      <c r="AZ883" s="165"/>
      <c r="BA883" s="165"/>
      <c r="BB883" s="165"/>
      <c r="BC883" s="165"/>
      <c r="BD883" s="165"/>
      <c r="BE883" s="165"/>
      <c r="BF883" s="165"/>
      <c r="BG883" s="165"/>
      <c r="BH883" s="165"/>
      <c r="BI883" s="165"/>
      <c r="BJ883" s="165"/>
      <c r="BK883" s="165"/>
      <c r="BL883" s="165"/>
      <c r="BM883" s="165"/>
      <c r="BN883" s="165"/>
      <c r="BO883" s="165"/>
      <c r="BP883" s="165"/>
      <c r="BQ883" s="165"/>
    </row>
    <row r="884" spans="1:69" ht="16.5" customHeight="1">
      <c r="A884" s="62"/>
      <c r="B884" s="62"/>
      <c r="C884" s="62"/>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5"/>
      <c r="AW884" s="165"/>
      <c r="AX884" s="165"/>
      <c r="AY884" s="165"/>
      <c r="AZ884" s="165"/>
      <c r="BA884" s="165"/>
      <c r="BB884" s="165"/>
      <c r="BC884" s="165"/>
      <c r="BD884" s="165"/>
      <c r="BE884" s="165"/>
      <c r="BF884" s="165"/>
      <c r="BG884" s="165"/>
      <c r="BH884" s="165"/>
      <c r="BI884" s="165"/>
      <c r="BJ884" s="165"/>
      <c r="BK884" s="165"/>
      <c r="BL884" s="165"/>
      <c r="BM884" s="165"/>
      <c r="BN884" s="165"/>
      <c r="BO884" s="165"/>
      <c r="BP884" s="165"/>
      <c r="BQ884" s="165"/>
    </row>
    <row r="885" spans="1:69" ht="16.5" customHeight="1">
      <c r="A885" s="62"/>
      <c r="B885" s="62"/>
      <c r="C885" s="62"/>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165"/>
      <c r="BI885" s="165"/>
      <c r="BJ885" s="165"/>
      <c r="BK885" s="165"/>
      <c r="BL885" s="165"/>
      <c r="BM885" s="165"/>
      <c r="BN885" s="165"/>
      <c r="BO885" s="165"/>
      <c r="BP885" s="165"/>
      <c r="BQ885" s="165"/>
    </row>
    <row r="886" spans="1:69" ht="16.5" customHeight="1">
      <c r="A886" s="62"/>
      <c r="B886" s="62"/>
      <c r="C886" s="62"/>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5"/>
      <c r="AW886" s="165"/>
      <c r="AX886" s="165"/>
      <c r="AY886" s="165"/>
      <c r="AZ886" s="165"/>
      <c r="BA886" s="165"/>
      <c r="BB886" s="165"/>
      <c r="BC886" s="165"/>
      <c r="BD886" s="165"/>
      <c r="BE886" s="165"/>
      <c r="BF886" s="165"/>
      <c r="BG886" s="165"/>
      <c r="BH886" s="165"/>
      <c r="BI886" s="165"/>
      <c r="BJ886" s="165"/>
      <c r="BK886" s="165"/>
      <c r="BL886" s="165"/>
      <c r="BM886" s="165"/>
      <c r="BN886" s="165"/>
      <c r="BO886" s="165"/>
      <c r="BP886" s="165"/>
      <c r="BQ886" s="165"/>
    </row>
    <row r="887" spans="1:69" ht="16.5" customHeight="1">
      <c r="A887" s="62"/>
      <c r="B887" s="62"/>
      <c r="C887" s="62"/>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5"/>
      <c r="AW887" s="165"/>
      <c r="AX887" s="165"/>
      <c r="AY887" s="165"/>
      <c r="AZ887" s="165"/>
      <c r="BA887" s="165"/>
      <c r="BB887" s="165"/>
      <c r="BC887" s="165"/>
      <c r="BD887" s="165"/>
      <c r="BE887" s="165"/>
      <c r="BF887" s="165"/>
      <c r="BG887" s="165"/>
      <c r="BH887" s="165"/>
      <c r="BI887" s="165"/>
      <c r="BJ887" s="165"/>
      <c r="BK887" s="165"/>
      <c r="BL887" s="165"/>
      <c r="BM887" s="165"/>
      <c r="BN887" s="165"/>
      <c r="BO887" s="165"/>
      <c r="BP887" s="165"/>
      <c r="BQ887" s="165"/>
    </row>
    <row r="888" spans="1:69" ht="16.5" customHeight="1">
      <c r="A888" s="62"/>
      <c r="B888" s="62"/>
      <c r="C888" s="62"/>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5"/>
      <c r="AW888" s="165"/>
      <c r="AX888" s="165"/>
      <c r="AY888" s="165"/>
      <c r="AZ888" s="165"/>
      <c r="BA888" s="165"/>
      <c r="BB888" s="165"/>
      <c r="BC888" s="165"/>
      <c r="BD888" s="165"/>
      <c r="BE888" s="165"/>
      <c r="BF888" s="165"/>
      <c r="BG888" s="165"/>
      <c r="BH888" s="165"/>
      <c r="BI888" s="165"/>
      <c r="BJ888" s="165"/>
      <c r="BK888" s="165"/>
      <c r="BL888" s="165"/>
      <c r="BM888" s="165"/>
      <c r="BN888" s="165"/>
      <c r="BO888" s="165"/>
      <c r="BP888" s="165"/>
      <c r="BQ888" s="165"/>
    </row>
    <row r="889" spans="1:69" ht="16.5" customHeight="1">
      <c r="A889" s="62"/>
      <c r="B889" s="62"/>
      <c r="C889" s="62"/>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5"/>
      <c r="AW889" s="165"/>
      <c r="AX889" s="165"/>
      <c r="AY889" s="165"/>
      <c r="AZ889" s="165"/>
      <c r="BA889" s="165"/>
      <c r="BB889" s="165"/>
      <c r="BC889" s="165"/>
      <c r="BD889" s="165"/>
      <c r="BE889" s="165"/>
      <c r="BF889" s="165"/>
      <c r="BG889" s="165"/>
      <c r="BH889" s="165"/>
      <c r="BI889" s="165"/>
      <c r="BJ889" s="165"/>
      <c r="BK889" s="165"/>
      <c r="BL889" s="165"/>
      <c r="BM889" s="165"/>
      <c r="BN889" s="165"/>
      <c r="BO889" s="165"/>
      <c r="BP889" s="165"/>
      <c r="BQ889" s="165"/>
    </row>
    <row r="890" spans="1:69" ht="16.5" customHeight="1">
      <c r="A890" s="62"/>
      <c r="B890" s="62"/>
      <c r="C890" s="62"/>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5"/>
      <c r="AW890" s="165"/>
      <c r="AX890" s="165"/>
      <c r="AY890" s="165"/>
      <c r="AZ890" s="165"/>
      <c r="BA890" s="165"/>
      <c r="BB890" s="165"/>
      <c r="BC890" s="165"/>
      <c r="BD890" s="165"/>
      <c r="BE890" s="165"/>
      <c r="BF890" s="165"/>
      <c r="BG890" s="165"/>
      <c r="BH890" s="165"/>
      <c r="BI890" s="165"/>
      <c r="BJ890" s="165"/>
      <c r="BK890" s="165"/>
      <c r="BL890" s="165"/>
      <c r="BM890" s="165"/>
      <c r="BN890" s="165"/>
      <c r="BO890" s="165"/>
      <c r="BP890" s="165"/>
      <c r="BQ890" s="165"/>
    </row>
    <row r="891" spans="1:69" ht="16.5" customHeight="1">
      <c r="A891" s="62"/>
      <c r="B891" s="62"/>
      <c r="C891" s="62"/>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5"/>
      <c r="AW891" s="165"/>
      <c r="AX891" s="165"/>
      <c r="AY891" s="165"/>
      <c r="AZ891" s="165"/>
      <c r="BA891" s="165"/>
      <c r="BB891" s="165"/>
      <c r="BC891" s="165"/>
      <c r="BD891" s="165"/>
      <c r="BE891" s="165"/>
      <c r="BF891" s="165"/>
      <c r="BG891" s="165"/>
      <c r="BH891" s="165"/>
      <c r="BI891" s="165"/>
      <c r="BJ891" s="165"/>
      <c r="BK891" s="165"/>
      <c r="BL891" s="165"/>
      <c r="BM891" s="165"/>
      <c r="BN891" s="165"/>
      <c r="BO891" s="165"/>
      <c r="BP891" s="165"/>
      <c r="BQ891" s="165"/>
    </row>
    <row r="892" spans="1:69" ht="16.5" customHeight="1">
      <c r="A892" s="62"/>
      <c r="B892" s="62"/>
      <c r="C892" s="62"/>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5"/>
      <c r="AW892" s="165"/>
      <c r="AX892" s="165"/>
      <c r="AY892" s="165"/>
      <c r="AZ892" s="165"/>
      <c r="BA892" s="165"/>
      <c r="BB892" s="165"/>
      <c r="BC892" s="165"/>
      <c r="BD892" s="165"/>
      <c r="BE892" s="165"/>
      <c r="BF892" s="165"/>
      <c r="BG892" s="165"/>
      <c r="BH892" s="165"/>
      <c r="BI892" s="165"/>
      <c r="BJ892" s="165"/>
      <c r="BK892" s="165"/>
      <c r="BL892" s="165"/>
      <c r="BM892" s="165"/>
      <c r="BN892" s="165"/>
      <c r="BO892" s="165"/>
      <c r="BP892" s="165"/>
      <c r="BQ892" s="165"/>
    </row>
    <row r="893" spans="1:69" ht="16.5" customHeight="1">
      <c r="A893" s="62"/>
      <c r="B893" s="62"/>
      <c r="C893" s="62"/>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c r="BJ893" s="165"/>
      <c r="BK893" s="165"/>
      <c r="BL893" s="165"/>
      <c r="BM893" s="165"/>
      <c r="BN893" s="165"/>
      <c r="BO893" s="165"/>
      <c r="BP893" s="165"/>
      <c r="BQ893" s="165"/>
    </row>
    <row r="894" spans="1:69" ht="16.5" customHeight="1">
      <c r="A894" s="62"/>
      <c r="B894" s="62"/>
      <c r="C894" s="62"/>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c r="BJ894" s="165"/>
      <c r="BK894" s="165"/>
      <c r="BL894" s="165"/>
      <c r="BM894" s="165"/>
      <c r="BN894" s="165"/>
      <c r="BO894" s="165"/>
      <c r="BP894" s="165"/>
      <c r="BQ894" s="165"/>
    </row>
    <row r="895" spans="1:69" ht="16.5" customHeight="1">
      <c r="A895" s="62"/>
      <c r="B895" s="62"/>
      <c r="C895" s="62"/>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c r="BJ895" s="165"/>
      <c r="BK895" s="165"/>
      <c r="BL895" s="165"/>
      <c r="BM895" s="165"/>
      <c r="BN895" s="165"/>
      <c r="BO895" s="165"/>
      <c r="BP895" s="165"/>
      <c r="BQ895" s="165"/>
    </row>
    <row r="896" spans="1:69" ht="16.5" customHeight="1">
      <c r="A896" s="62"/>
      <c r="B896" s="62"/>
      <c r="C896" s="62"/>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c r="BJ896" s="165"/>
      <c r="BK896" s="165"/>
      <c r="BL896" s="165"/>
      <c r="BM896" s="165"/>
      <c r="BN896" s="165"/>
      <c r="BO896" s="165"/>
      <c r="BP896" s="165"/>
      <c r="BQ896" s="165"/>
    </row>
    <row r="897" spans="1:69" ht="16.5" customHeight="1">
      <c r="A897" s="62"/>
      <c r="B897" s="62"/>
      <c r="C897" s="62"/>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c r="BJ897" s="165"/>
      <c r="BK897" s="165"/>
      <c r="BL897" s="165"/>
      <c r="BM897" s="165"/>
      <c r="BN897" s="165"/>
      <c r="BO897" s="165"/>
      <c r="BP897" s="165"/>
      <c r="BQ897" s="165"/>
    </row>
    <row r="898" spans="1:69" ht="16.5" customHeight="1">
      <c r="A898" s="62"/>
      <c r="B898" s="62"/>
      <c r="C898" s="62"/>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c r="BJ898" s="165"/>
      <c r="BK898" s="165"/>
      <c r="BL898" s="165"/>
      <c r="BM898" s="165"/>
      <c r="BN898" s="165"/>
      <c r="BO898" s="165"/>
      <c r="BP898" s="165"/>
      <c r="BQ898" s="165"/>
    </row>
    <row r="899" spans="1:69" ht="16.5" customHeight="1">
      <c r="A899" s="62"/>
      <c r="B899" s="62"/>
      <c r="C899" s="62"/>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c r="BJ899" s="165"/>
      <c r="BK899" s="165"/>
      <c r="BL899" s="165"/>
      <c r="BM899" s="165"/>
      <c r="BN899" s="165"/>
      <c r="BO899" s="165"/>
      <c r="BP899" s="165"/>
      <c r="BQ899" s="165"/>
    </row>
    <row r="900" spans="1:69" ht="16.5" customHeight="1">
      <c r="A900" s="62"/>
      <c r="B900" s="62"/>
      <c r="C900" s="62"/>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c r="BJ900" s="165"/>
      <c r="BK900" s="165"/>
      <c r="BL900" s="165"/>
      <c r="BM900" s="165"/>
      <c r="BN900" s="165"/>
      <c r="BO900" s="165"/>
      <c r="BP900" s="165"/>
      <c r="BQ900" s="165"/>
    </row>
    <row r="901" spans="1:69" ht="16.5" customHeight="1">
      <c r="A901" s="62"/>
      <c r="B901" s="62"/>
      <c r="C901" s="62"/>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c r="BJ901" s="165"/>
      <c r="BK901" s="165"/>
      <c r="BL901" s="165"/>
      <c r="BM901" s="165"/>
      <c r="BN901" s="165"/>
      <c r="BO901" s="165"/>
      <c r="BP901" s="165"/>
      <c r="BQ901" s="165"/>
    </row>
    <row r="902" spans="1:69" ht="16.5" customHeight="1">
      <c r="A902" s="62"/>
      <c r="B902" s="62"/>
      <c r="C902" s="62"/>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c r="BJ902" s="165"/>
      <c r="BK902" s="165"/>
      <c r="BL902" s="165"/>
      <c r="BM902" s="165"/>
      <c r="BN902" s="165"/>
      <c r="BO902" s="165"/>
      <c r="BP902" s="165"/>
      <c r="BQ902" s="165"/>
    </row>
    <row r="903" spans="1:69" ht="16.5" customHeight="1">
      <c r="A903" s="62"/>
      <c r="B903" s="62"/>
      <c r="C903" s="62"/>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5"/>
      <c r="AW903" s="165"/>
      <c r="AX903" s="165"/>
      <c r="AY903" s="165"/>
      <c r="AZ903" s="165"/>
      <c r="BA903" s="165"/>
      <c r="BB903" s="165"/>
      <c r="BC903" s="165"/>
      <c r="BD903" s="165"/>
      <c r="BE903" s="165"/>
      <c r="BF903" s="165"/>
      <c r="BG903" s="165"/>
      <c r="BH903" s="165"/>
      <c r="BI903" s="165"/>
      <c r="BJ903" s="165"/>
      <c r="BK903" s="165"/>
      <c r="BL903" s="165"/>
      <c r="BM903" s="165"/>
      <c r="BN903" s="165"/>
      <c r="BO903" s="165"/>
      <c r="BP903" s="165"/>
      <c r="BQ903" s="165"/>
    </row>
    <row r="904" spans="1:69" ht="16.5" customHeight="1">
      <c r="A904" s="62"/>
      <c r="B904" s="62"/>
      <c r="C904" s="62"/>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5"/>
      <c r="AW904" s="165"/>
      <c r="AX904" s="165"/>
      <c r="AY904" s="165"/>
      <c r="AZ904" s="165"/>
      <c r="BA904" s="165"/>
      <c r="BB904" s="165"/>
      <c r="BC904" s="165"/>
      <c r="BD904" s="165"/>
      <c r="BE904" s="165"/>
      <c r="BF904" s="165"/>
      <c r="BG904" s="165"/>
      <c r="BH904" s="165"/>
      <c r="BI904" s="165"/>
      <c r="BJ904" s="165"/>
      <c r="BK904" s="165"/>
      <c r="BL904" s="165"/>
      <c r="BM904" s="165"/>
      <c r="BN904" s="165"/>
      <c r="BO904" s="165"/>
      <c r="BP904" s="165"/>
      <c r="BQ904" s="165"/>
    </row>
    <row r="905" spans="1:69" ht="16.5" customHeight="1">
      <c r="A905" s="62"/>
      <c r="B905" s="62"/>
      <c r="C905" s="62"/>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5"/>
      <c r="AW905" s="165"/>
      <c r="AX905" s="165"/>
      <c r="AY905" s="165"/>
      <c r="AZ905" s="165"/>
      <c r="BA905" s="165"/>
      <c r="BB905" s="165"/>
      <c r="BC905" s="165"/>
      <c r="BD905" s="165"/>
      <c r="BE905" s="165"/>
      <c r="BF905" s="165"/>
      <c r="BG905" s="165"/>
      <c r="BH905" s="165"/>
      <c r="BI905" s="165"/>
      <c r="BJ905" s="165"/>
      <c r="BK905" s="165"/>
      <c r="BL905" s="165"/>
      <c r="BM905" s="165"/>
      <c r="BN905" s="165"/>
      <c r="BO905" s="165"/>
      <c r="BP905" s="165"/>
      <c r="BQ905" s="165"/>
    </row>
    <row r="906" spans="1:69" ht="16.5" customHeight="1">
      <c r="A906" s="62"/>
      <c r="B906" s="62"/>
      <c r="C906" s="62"/>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c r="BJ906" s="165"/>
      <c r="BK906" s="165"/>
      <c r="BL906" s="165"/>
      <c r="BM906" s="165"/>
      <c r="BN906" s="165"/>
      <c r="BO906" s="165"/>
      <c r="BP906" s="165"/>
      <c r="BQ906" s="165"/>
    </row>
    <row r="907" spans="1:69" ht="16.5" customHeight="1">
      <c r="A907" s="62"/>
      <c r="B907" s="62"/>
      <c r="C907" s="62"/>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c r="BJ907" s="165"/>
      <c r="BK907" s="165"/>
      <c r="BL907" s="165"/>
      <c r="BM907" s="165"/>
      <c r="BN907" s="165"/>
      <c r="BO907" s="165"/>
      <c r="BP907" s="165"/>
      <c r="BQ907" s="165"/>
    </row>
    <row r="908" spans="1:69" ht="16.5" customHeight="1">
      <c r="A908" s="62"/>
      <c r="B908" s="62"/>
      <c r="C908" s="62"/>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c r="BJ908" s="165"/>
      <c r="BK908" s="165"/>
      <c r="BL908" s="165"/>
      <c r="BM908" s="165"/>
      <c r="BN908" s="165"/>
      <c r="BO908" s="165"/>
      <c r="BP908" s="165"/>
      <c r="BQ908" s="165"/>
    </row>
    <row r="909" spans="1:69" ht="16.5" customHeight="1">
      <c r="A909" s="62"/>
      <c r="B909" s="62"/>
      <c r="C909" s="62"/>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c r="BJ909" s="165"/>
      <c r="BK909" s="165"/>
      <c r="BL909" s="165"/>
      <c r="BM909" s="165"/>
      <c r="BN909" s="165"/>
      <c r="BO909" s="165"/>
      <c r="BP909" s="165"/>
      <c r="BQ909" s="165"/>
    </row>
    <row r="910" spans="1:69" ht="16.5" customHeight="1">
      <c r="A910" s="62"/>
      <c r="B910" s="62"/>
      <c r="C910" s="62"/>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c r="BJ910" s="165"/>
      <c r="BK910" s="165"/>
      <c r="BL910" s="165"/>
      <c r="BM910" s="165"/>
      <c r="BN910" s="165"/>
      <c r="BO910" s="165"/>
      <c r="BP910" s="165"/>
      <c r="BQ910" s="165"/>
    </row>
    <row r="911" spans="1:69" ht="16.5" customHeight="1">
      <c r="A911" s="62"/>
      <c r="B911" s="62"/>
      <c r="C911" s="62"/>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5"/>
      <c r="AW911" s="165"/>
      <c r="AX911" s="165"/>
      <c r="AY911" s="165"/>
      <c r="AZ911" s="165"/>
      <c r="BA911" s="165"/>
      <c r="BB911" s="165"/>
      <c r="BC911" s="165"/>
      <c r="BD911" s="165"/>
      <c r="BE911" s="165"/>
      <c r="BF911" s="165"/>
      <c r="BG911" s="165"/>
      <c r="BH911" s="165"/>
      <c r="BI911" s="165"/>
      <c r="BJ911" s="165"/>
      <c r="BK911" s="165"/>
      <c r="BL911" s="165"/>
      <c r="BM911" s="165"/>
      <c r="BN911" s="165"/>
      <c r="BO911" s="165"/>
      <c r="BP911" s="165"/>
      <c r="BQ911" s="165"/>
    </row>
    <row r="912" spans="1:69" ht="16.5" customHeight="1">
      <c r="A912" s="62"/>
      <c r="B912" s="62"/>
      <c r="C912" s="62"/>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5"/>
      <c r="AW912" s="165"/>
      <c r="AX912" s="165"/>
      <c r="AY912" s="165"/>
      <c r="AZ912" s="165"/>
      <c r="BA912" s="165"/>
      <c r="BB912" s="165"/>
      <c r="BC912" s="165"/>
      <c r="BD912" s="165"/>
      <c r="BE912" s="165"/>
      <c r="BF912" s="165"/>
      <c r="BG912" s="165"/>
      <c r="BH912" s="165"/>
      <c r="BI912" s="165"/>
      <c r="BJ912" s="165"/>
      <c r="BK912" s="165"/>
      <c r="BL912" s="165"/>
      <c r="BM912" s="165"/>
      <c r="BN912" s="165"/>
      <c r="BO912" s="165"/>
      <c r="BP912" s="165"/>
      <c r="BQ912" s="165"/>
    </row>
    <row r="913" spans="1:69" ht="16.5" customHeight="1">
      <c r="A913" s="62"/>
      <c r="B913" s="62"/>
      <c r="C913" s="62"/>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5"/>
      <c r="AW913" s="165"/>
      <c r="AX913" s="165"/>
      <c r="AY913" s="165"/>
      <c r="AZ913" s="165"/>
      <c r="BA913" s="165"/>
      <c r="BB913" s="165"/>
      <c r="BC913" s="165"/>
      <c r="BD913" s="165"/>
      <c r="BE913" s="165"/>
      <c r="BF913" s="165"/>
      <c r="BG913" s="165"/>
      <c r="BH913" s="165"/>
      <c r="BI913" s="165"/>
      <c r="BJ913" s="165"/>
      <c r="BK913" s="165"/>
      <c r="BL913" s="165"/>
      <c r="BM913" s="165"/>
      <c r="BN913" s="165"/>
      <c r="BO913" s="165"/>
      <c r="BP913" s="165"/>
      <c r="BQ913" s="165"/>
    </row>
    <row r="914" spans="1:69" ht="16.5" customHeight="1">
      <c r="A914" s="62"/>
      <c r="B914" s="62"/>
      <c r="C914" s="62"/>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c r="BJ914" s="165"/>
      <c r="BK914" s="165"/>
      <c r="BL914" s="165"/>
      <c r="BM914" s="165"/>
      <c r="BN914" s="165"/>
      <c r="BO914" s="165"/>
      <c r="BP914" s="165"/>
      <c r="BQ914" s="165"/>
    </row>
    <row r="915" spans="1:69" ht="16.5" customHeight="1">
      <c r="A915" s="62"/>
      <c r="B915" s="62"/>
      <c r="C915" s="62"/>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c r="BJ915" s="165"/>
      <c r="BK915" s="165"/>
      <c r="BL915" s="165"/>
      <c r="BM915" s="165"/>
      <c r="BN915" s="165"/>
      <c r="BO915" s="165"/>
      <c r="BP915" s="165"/>
      <c r="BQ915" s="165"/>
    </row>
    <row r="916" spans="1:69" ht="16.5" customHeight="1">
      <c r="A916" s="62"/>
      <c r="B916" s="62"/>
      <c r="C916" s="62"/>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c r="BJ916" s="165"/>
      <c r="BK916" s="165"/>
      <c r="BL916" s="165"/>
      <c r="BM916" s="165"/>
      <c r="BN916" s="165"/>
      <c r="BO916" s="165"/>
      <c r="BP916" s="165"/>
      <c r="BQ916" s="165"/>
    </row>
    <row r="917" spans="1:69" ht="16.5" customHeight="1">
      <c r="A917" s="62"/>
      <c r="B917" s="62"/>
      <c r="C917" s="62"/>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c r="BJ917" s="165"/>
      <c r="BK917" s="165"/>
      <c r="BL917" s="165"/>
      <c r="BM917" s="165"/>
      <c r="BN917" s="165"/>
      <c r="BO917" s="165"/>
      <c r="BP917" s="165"/>
      <c r="BQ917" s="165"/>
    </row>
    <row r="918" spans="1:69" ht="16.5" customHeight="1">
      <c r="A918" s="62"/>
      <c r="B918" s="62"/>
      <c r="C918" s="62"/>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c r="BJ918" s="165"/>
      <c r="BK918" s="165"/>
      <c r="BL918" s="165"/>
      <c r="BM918" s="165"/>
      <c r="BN918" s="165"/>
      <c r="BO918" s="165"/>
      <c r="BP918" s="165"/>
      <c r="BQ918" s="165"/>
    </row>
    <row r="919" spans="1:69" ht="16.5" customHeight="1">
      <c r="A919" s="62"/>
      <c r="B919" s="62"/>
      <c r="C919" s="62"/>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c r="BJ919" s="165"/>
      <c r="BK919" s="165"/>
      <c r="BL919" s="165"/>
      <c r="BM919" s="165"/>
      <c r="BN919" s="165"/>
      <c r="BO919" s="165"/>
      <c r="BP919" s="165"/>
      <c r="BQ919" s="165"/>
    </row>
    <row r="920" spans="1:69" ht="16.5" customHeight="1">
      <c r="A920" s="62"/>
      <c r="B920" s="62"/>
      <c r="C920" s="62"/>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5"/>
      <c r="AW920" s="165"/>
      <c r="AX920" s="165"/>
      <c r="AY920" s="165"/>
      <c r="AZ920" s="165"/>
      <c r="BA920" s="165"/>
      <c r="BB920" s="165"/>
      <c r="BC920" s="165"/>
      <c r="BD920" s="165"/>
      <c r="BE920" s="165"/>
      <c r="BF920" s="165"/>
      <c r="BG920" s="165"/>
      <c r="BH920" s="165"/>
      <c r="BI920" s="165"/>
      <c r="BJ920" s="165"/>
      <c r="BK920" s="165"/>
      <c r="BL920" s="165"/>
      <c r="BM920" s="165"/>
      <c r="BN920" s="165"/>
      <c r="BO920" s="165"/>
      <c r="BP920" s="165"/>
      <c r="BQ920" s="165"/>
    </row>
    <row r="921" spans="1:69" ht="16.5" customHeight="1">
      <c r="A921" s="62"/>
      <c r="B921" s="62"/>
      <c r="C921" s="62"/>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c r="BJ921" s="165"/>
      <c r="BK921" s="165"/>
      <c r="BL921" s="165"/>
      <c r="BM921" s="165"/>
      <c r="BN921" s="165"/>
      <c r="BO921" s="165"/>
      <c r="BP921" s="165"/>
      <c r="BQ921" s="165"/>
    </row>
    <row r="922" spans="1:69" ht="16.5" customHeight="1">
      <c r="A922" s="62"/>
      <c r="B922" s="62"/>
      <c r="C922" s="62"/>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c r="BJ922" s="165"/>
      <c r="BK922" s="165"/>
      <c r="BL922" s="165"/>
      <c r="BM922" s="165"/>
      <c r="BN922" s="165"/>
      <c r="BO922" s="165"/>
      <c r="BP922" s="165"/>
      <c r="BQ922" s="165"/>
    </row>
    <row r="923" spans="1:69" ht="16.5" customHeight="1">
      <c r="A923" s="62"/>
      <c r="B923" s="62"/>
      <c r="C923" s="62"/>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c r="BJ923" s="165"/>
      <c r="BK923" s="165"/>
      <c r="BL923" s="165"/>
      <c r="BM923" s="165"/>
      <c r="BN923" s="165"/>
      <c r="BO923" s="165"/>
      <c r="BP923" s="165"/>
      <c r="BQ923" s="165"/>
    </row>
    <row r="924" spans="1:69" ht="16.5" customHeight="1">
      <c r="A924" s="62"/>
      <c r="B924" s="62"/>
      <c r="C924" s="62"/>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c r="BJ924" s="165"/>
      <c r="BK924" s="165"/>
      <c r="BL924" s="165"/>
      <c r="BM924" s="165"/>
      <c r="BN924" s="165"/>
      <c r="BO924" s="165"/>
      <c r="BP924" s="165"/>
      <c r="BQ924" s="165"/>
    </row>
    <row r="925" spans="1:69" ht="16.5" customHeight="1">
      <c r="A925" s="62"/>
      <c r="B925" s="62"/>
      <c r="C925" s="62"/>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5"/>
      <c r="AW925" s="165"/>
      <c r="AX925" s="165"/>
      <c r="AY925" s="165"/>
      <c r="AZ925" s="165"/>
      <c r="BA925" s="165"/>
      <c r="BB925" s="165"/>
      <c r="BC925" s="165"/>
      <c r="BD925" s="165"/>
      <c r="BE925" s="165"/>
      <c r="BF925" s="165"/>
      <c r="BG925" s="165"/>
      <c r="BH925" s="165"/>
      <c r="BI925" s="165"/>
      <c r="BJ925" s="165"/>
      <c r="BK925" s="165"/>
      <c r="BL925" s="165"/>
      <c r="BM925" s="165"/>
      <c r="BN925" s="165"/>
      <c r="BO925" s="165"/>
      <c r="BP925" s="165"/>
      <c r="BQ925" s="165"/>
    </row>
    <row r="926" spans="1:69" ht="16.5" customHeight="1">
      <c r="A926" s="62"/>
      <c r="B926" s="62"/>
      <c r="C926" s="62"/>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c r="BJ926" s="165"/>
      <c r="BK926" s="165"/>
      <c r="BL926" s="165"/>
      <c r="BM926" s="165"/>
      <c r="BN926" s="165"/>
      <c r="BO926" s="165"/>
      <c r="BP926" s="165"/>
      <c r="BQ926" s="165"/>
    </row>
    <row r="927" spans="1:69" ht="16.5" customHeight="1">
      <c r="A927" s="62"/>
      <c r="B927" s="62"/>
      <c r="C927" s="62"/>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c r="BJ927" s="165"/>
      <c r="BK927" s="165"/>
      <c r="BL927" s="165"/>
      <c r="BM927" s="165"/>
      <c r="BN927" s="165"/>
      <c r="BO927" s="165"/>
      <c r="BP927" s="165"/>
      <c r="BQ927" s="165"/>
    </row>
    <row r="928" spans="1:69" ht="16.5" customHeight="1">
      <c r="A928" s="62"/>
      <c r="B928" s="62"/>
      <c r="C928" s="62"/>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c r="BJ928" s="165"/>
      <c r="BK928" s="165"/>
      <c r="BL928" s="165"/>
      <c r="BM928" s="165"/>
      <c r="BN928" s="165"/>
      <c r="BO928" s="165"/>
      <c r="BP928" s="165"/>
      <c r="BQ928" s="165"/>
    </row>
    <row r="929" spans="1:69" ht="16.5" customHeight="1">
      <c r="A929" s="62"/>
      <c r="B929" s="62"/>
      <c r="C929" s="62"/>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c r="BJ929" s="165"/>
      <c r="BK929" s="165"/>
      <c r="BL929" s="165"/>
      <c r="BM929" s="165"/>
      <c r="BN929" s="165"/>
      <c r="BO929" s="165"/>
      <c r="BP929" s="165"/>
      <c r="BQ929" s="165"/>
    </row>
    <row r="930" spans="1:69" ht="16.5" customHeight="1">
      <c r="A930" s="62"/>
      <c r="B930" s="62"/>
      <c r="C930" s="62"/>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c r="BJ930" s="165"/>
      <c r="BK930" s="165"/>
      <c r="BL930" s="165"/>
      <c r="BM930" s="165"/>
      <c r="BN930" s="165"/>
      <c r="BO930" s="165"/>
      <c r="BP930" s="165"/>
      <c r="BQ930" s="165"/>
    </row>
    <row r="931" spans="1:69" ht="16.5" customHeight="1">
      <c r="A931" s="62"/>
      <c r="B931" s="62"/>
      <c r="C931" s="62"/>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c r="BJ931" s="165"/>
      <c r="BK931" s="165"/>
      <c r="BL931" s="165"/>
      <c r="BM931" s="165"/>
      <c r="BN931" s="165"/>
      <c r="BO931" s="165"/>
      <c r="BP931" s="165"/>
      <c r="BQ931" s="165"/>
    </row>
    <row r="932" spans="1:69" ht="16.5" customHeight="1">
      <c r="A932" s="62"/>
      <c r="B932" s="62"/>
      <c r="C932" s="62"/>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5"/>
      <c r="AW932" s="165"/>
      <c r="AX932" s="165"/>
      <c r="AY932" s="165"/>
      <c r="AZ932" s="165"/>
      <c r="BA932" s="165"/>
      <c r="BB932" s="165"/>
      <c r="BC932" s="165"/>
      <c r="BD932" s="165"/>
      <c r="BE932" s="165"/>
      <c r="BF932" s="165"/>
      <c r="BG932" s="165"/>
      <c r="BH932" s="165"/>
      <c r="BI932" s="165"/>
      <c r="BJ932" s="165"/>
      <c r="BK932" s="165"/>
      <c r="BL932" s="165"/>
      <c r="BM932" s="165"/>
      <c r="BN932" s="165"/>
      <c r="BO932" s="165"/>
      <c r="BP932" s="165"/>
      <c r="BQ932" s="165"/>
    </row>
    <row r="933" spans="1:69" ht="16.5" customHeight="1">
      <c r="A933" s="62"/>
      <c r="B933" s="62"/>
      <c r="C933" s="62"/>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c r="BJ933" s="165"/>
      <c r="BK933" s="165"/>
      <c r="BL933" s="165"/>
      <c r="BM933" s="165"/>
      <c r="BN933" s="165"/>
      <c r="BO933" s="165"/>
      <c r="BP933" s="165"/>
      <c r="BQ933" s="165"/>
    </row>
    <row r="934" spans="1:69" ht="16.5" customHeight="1">
      <c r="A934" s="62"/>
      <c r="B934" s="62"/>
      <c r="C934" s="62"/>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c r="BJ934" s="165"/>
      <c r="BK934" s="165"/>
      <c r="BL934" s="165"/>
      <c r="BM934" s="165"/>
      <c r="BN934" s="165"/>
      <c r="BO934" s="165"/>
      <c r="BP934" s="165"/>
      <c r="BQ934" s="165"/>
    </row>
    <row r="935" spans="1:69" ht="16.5" customHeight="1">
      <c r="A935" s="62"/>
      <c r="B935" s="62"/>
      <c r="C935" s="62"/>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65"/>
      <c r="BB935" s="165"/>
      <c r="BC935" s="165"/>
      <c r="BD935" s="165"/>
      <c r="BE935" s="165"/>
      <c r="BF935" s="165"/>
      <c r="BG935" s="165"/>
      <c r="BH935" s="165"/>
      <c r="BI935" s="165"/>
      <c r="BJ935" s="165"/>
      <c r="BK935" s="165"/>
      <c r="BL935" s="165"/>
      <c r="BM935" s="165"/>
      <c r="BN935" s="165"/>
      <c r="BO935" s="165"/>
      <c r="BP935" s="165"/>
      <c r="BQ935" s="165"/>
    </row>
    <row r="936" spans="1:69" ht="16.5" customHeight="1">
      <c r="A936" s="62"/>
      <c r="B936" s="62"/>
      <c r="C936" s="62"/>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c r="BJ936" s="165"/>
      <c r="BK936" s="165"/>
      <c r="BL936" s="165"/>
      <c r="BM936" s="165"/>
      <c r="BN936" s="165"/>
      <c r="BO936" s="165"/>
      <c r="BP936" s="165"/>
      <c r="BQ936" s="165"/>
    </row>
    <row r="937" spans="1:69" ht="16.5" customHeight="1">
      <c r="A937" s="62"/>
      <c r="B937" s="62"/>
      <c r="C937" s="62"/>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c r="BJ937" s="165"/>
      <c r="BK937" s="165"/>
      <c r="BL937" s="165"/>
      <c r="BM937" s="165"/>
      <c r="BN937" s="165"/>
      <c r="BO937" s="165"/>
      <c r="BP937" s="165"/>
      <c r="BQ937" s="165"/>
    </row>
    <row r="938" spans="1:69" ht="16.5" customHeight="1">
      <c r="A938" s="62"/>
      <c r="B938" s="62"/>
      <c r="C938" s="62"/>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c r="BJ938" s="165"/>
      <c r="BK938" s="165"/>
      <c r="BL938" s="165"/>
      <c r="BM938" s="165"/>
      <c r="BN938" s="165"/>
      <c r="BO938" s="165"/>
      <c r="BP938" s="165"/>
      <c r="BQ938" s="165"/>
    </row>
    <row r="939" spans="1:69" ht="16.5" customHeight="1">
      <c r="A939" s="62"/>
      <c r="B939" s="62"/>
      <c r="C939" s="62"/>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c r="BJ939" s="165"/>
      <c r="BK939" s="165"/>
      <c r="BL939" s="165"/>
      <c r="BM939" s="165"/>
      <c r="BN939" s="165"/>
      <c r="BO939" s="165"/>
      <c r="BP939" s="165"/>
      <c r="BQ939" s="165"/>
    </row>
    <row r="940" spans="1:69" ht="16.5" customHeight="1">
      <c r="A940" s="62"/>
      <c r="B940" s="62"/>
      <c r="C940" s="62"/>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65"/>
      <c r="BB940" s="165"/>
      <c r="BC940" s="165"/>
      <c r="BD940" s="165"/>
      <c r="BE940" s="165"/>
      <c r="BF940" s="165"/>
      <c r="BG940" s="165"/>
      <c r="BH940" s="165"/>
      <c r="BI940" s="165"/>
      <c r="BJ940" s="165"/>
      <c r="BK940" s="165"/>
      <c r="BL940" s="165"/>
      <c r="BM940" s="165"/>
      <c r="BN940" s="165"/>
      <c r="BO940" s="165"/>
      <c r="BP940" s="165"/>
      <c r="BQ940" s="165"/>
    </row>
    <row r="941" spans="1:69" ht="16.5" customHeight="1">
      <c r="A941" s="62"/>
      <c r="B941" s="62"/>
      <c r="C941" s="62"/>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5"/>
      <c r="AW941" s="165"/>
      <c r="AX941" s="165"/>
      <c r="AY941" s="165"/>
      <c r="AZ941" s="165"/>
      <c r="BA941" s="165"/>
      <c r="BB941" s="165"/>
      <c r="BC941" s="165"/>
      <c r="BD941" s="165"/>
      <c r="BE941" s="165"/>
      <c r="BF941" s="165"/>
      <c r="BG941" s="165"/>
      <c r="BH941" s="165"/>
      <c r="BI941" s="165"/>
      <c r="BJ941" s="165"/>
      <c r="BK941" s="165"/>
      <c r="BL941" s="165"/>
      <c r="BM941" s="165"/>
      <c r="BN941" s="165"/>
      <c r="BO941" s="165"/>
      <c r="BP941" s="165"/>
      <c r="BQ941" s="165"/>
    </row>
    <row r="942" spans="1:69" ht="16.5" customHeight="1">
      <c r="A942" s="62"/>
      <c r="B942" s="62"/>
      <c r="C942" s="62"/>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5"/>
      <c r="AW942" s="165"/>
      <c r="AX942" s="165"/>
      <c r="AY942" s="165"/>
      <c r="AZ942" s="165"/>
      <c r="BA942" s="165"/>
      <c r="BB942" s="165"/>
      <c r="BC942" s="165"/>
      <c r="BD942" s="165"/>
      <c r="BE942" s="165"/>
      <c r="BF942" s="165"/>
      <c r="BG942" s="165"/>
      <c r="BH942" s="165"/>
      <c r="BI942" s="165"/>
      <c r="BJ942" s="165"/>
      <c r="BK942" s="165"/>
      <c r="BL942" s="165"/>
      <c r="BM942" s="165"/>
      <c r="BN942" s="165"/>
      <c r="BO942" s="165"/>
      <c r="BP942" s="165"/>
      <c r="BQ942" s="165"/>
    </row>
    <row r="943" spans="1:69" ht="16.5" customHeight="1">
      <c r="A943" s="62"/>
      <c r="B943" s="62"/>
      <c r="C943" s="62"/>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5"/>
      <c r="AW943" s="165"/>
      <c r="AX943" s="165"/>
      <c r="AY943" s="165"/>
      <c r="AZ943" s="165"/>
      <c r="BA943" s="165"/>
      <c r="BB943" s="165"/>
      <c r="BC943" s="165"/>
      <c r="BD943" s="165"/>
      <c r="BE943" s="165"/>
      <c r="BF943" s="165"/>
      <c r="BG943" s="165"/>
      <c r="BH943" s="165"/>
      <c r="BI943" s="165"/>
      <c r="BJ943" s="165"/>
      <c r="BK943" s="165"/>
      <c r="BL943" s="165"/>
      <c r="BM943" s="165"/>
      <c r="BN943" s="165"/>
      <c r="BO943" s="165"/>
      <c r="BP943" s="165"/>
      <c r="BQ943" s="165"/>
    </row>
    <row r="944" spans="1:69" ht="16.5" customHeight="1">
      <c r="A944" s="62"/>
      <c r="B944" s="62"/>
      <c r="C944" s="62"/>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5"/>
      <c r="AW944" s="165"/>
      <c r="AX944" s="165"/>
      <c r="AY944" s="165"/>
      <c r="AZ944" s="165"/>
      <c r="BA944" s="165"/>
      <c r="BB944" s="165"/>
      <c r="BC944" s="165"/>
      <c r="BD944" s="165"/>
      <c r="BE944" s="165"/>
      <c r="BF944" s="165"/>
      <c r="BG944" s="165"/>
      <c r="BH944" s="165"/>
      <c r="BI944" s="165"/>
      <c r="BJ944" s="165"/>
      <c r="BK944" s="165"/>
      <c r="BL944" s="165"/>
      <c r="BM944" s="165"/>
      <c r="BN944" s="165"/>
      <c r="BO944" s="165"/>
      <c r="BP944" s="165"/>
      <c r="BQ944" s="165"/>
    </row>
    <row r="945" spans="1:69" ht="16.5" customHeight="1">
      <c r="A945" s="62"/>
      <c r="B945" s="62"/>
      <c r="C945" s="62"/>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5"/>
      <c r="AW945" s="165"/>
      <c r="AX945" s="165"/>
      <c r="AY945" s="165"/>
      <c r="AZ945" s="165"/>
      <c r="BA945" s="165"/>
      <c r="BB945" s="165"/>
      <c r="BC945" s="165"/>
      <c r="BD945" s="165"/>
      <c r="BE945" s="165"/>
      <c r="BF945" s="165"/>
      <c r="BG945" s="165"/>
      <c r="BH945" s="165"/>
      <c r="BI945" s="165"/>
      <c r="BJ945" s="165"/>
      <c r="BK945" s="165"/>
      <c r="BL945" s="165"/>
      <c r="BM945" s="165"/>
      <c r="BN945" s="165"/>
      <c r="BO945" s="165"/>
      <c r="BP945" s="165"/>
      <c r="BQ945" s="165"/>
    </row>
    <row r="946" spans="1:69" ht="16.5" customHeight="1">
      <c r="A946" s="62"/>
      <c r="B946" s="62"/>
      <c r="C946" s="62"/>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5"/>
      <c r="AW946" s="165"/>
      <c r="AX946" s="165"/>
      <c r="AY946" s="165"/>
      <c r="AZ946" s="165"/>
      <c r="BA946" s="165"/>
      <c r="BB946" s="165"/>
      <c r="BC946" s="165"/>
      <c r="BD946" s="165"/>
      <c r="BE946" s="165"/>
      <c r="BF946" s="165"/>
      <c r="BG946" s="165"/>
      <c r="BH946" s="165"/>
      <c r="BI946" s="165"/>
      <c r="BJ946" s="165"/>
      <c r="BK946" s="165"/>
      <c r="BL946" s="165"/>
      <c r="BM946" s="165"/>
      <c r="BN946" s="165"/>
      <c r="BO946" s="165"/>
      <c r="BP946" s="165"/>
      <c r="BQ946" s="165"/>
    </row>
    <row r="947" spans="1:69" ht="16.5" customHeight="1">
      <c r="A947" s="62"/>
      <c r="B947" s="62"/>
      <c r="C947" s="62"/>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c r="BJ947" s="165"/>
      <c r="BK947" s="165"/>
      <c r="BL947" s="165"/>
      <c r="BM947" s="165"/>
      <c r="BN947" s="165"/>
      <c r="BO947" s="165"/>
      <c r="BP947" s="165"/>
      <c r="BQ947" s="165"/>
    </row>
    <row r="948" spans="1:69" ht="16.5" customHeight="1">
      <c r="A948" s="62"/>
      <c r="B948" s="62"/>
      <c r="C948" s="62"/>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c r="BJ948" s="165"/>
      <c r="BK948" s="165"/>
      <c r="BL948" s="165"/>
      <c r="BM948" s="165"/>
      <c r="BN948" s="165"/>
      <c r="BO948" s="165"/>
      <c r="BP948" s="165"/>
      <c r="BQ948" s="165"/>
    </row>
    <row r="949" spans="1:69" ht="16.5" customHeight="1">
      <c r="A949" s="62"/>
      <c r="B949" s="62"/>
      <c r="C949" s="62"/>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c r="BJ949" s="165"/>
      <c r="BK949" s="165"/>
      <c r="BL949" s="165"/>
      <c r="BM949" s="165"/>
      <c r="BN949" s="165"/>
      <c r="BO949" s="165"/>
      <c r="BP949" s="165"/>
      <c r="BQ949" s="165"/>
    </row>
    <row r="950" spans="1:69" ht="16.5" customHeight="1">
      <c r="A950" s="62"/>
      <c r="B950" s="62"/>
      <c r="C950" s="62"/>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c r="BJ950" s="165"/>
      <c r="BK950" s="165"/>
      <c r="BL950" s="165"/>
      <c r="BM950" s="165"/>
      <c r="BN950" s="165"/>
      <c r="BO950" s="165"/>
      <c r="BP950" s="165"/>
      <c r="BQ950" s="165"/>
    </row>
    <row r="951" spans="1:69" ht="16.5" customHeight="1">
      <c r="A951" s="62"/>
      <c r="B951" s="62"/>
      <c r="C951" s="62"/>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c r="BJ951" s="165"/>
      <c r="BK951" s="165"/>
      <c r="BL951" s="165"/>
      <c r="BM951" s="165"/>
      <c r="BN951" s="165"/>
      <c r="BO951" s="165"/>
      <c r="BP951" s="165"/>
      <c r="BQ951" s="165"/>
    </row>
    <row r="952" spans="1:69" ht="16.5" customHeight="1">
      <c r="A952" s="62"/>
      <c r="B952" s="62"/>
      <c r="C952" s="62"/>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c r="BJ952" s="165"/>
      <c r="BK952" s="165"/>
      <c r="BL952" s="165"/>
      <c r="BM952" s="165"/>
      <c r="BN952" s="165"/>
      <c r="BO952" s="165"/>
      <c r="BP952" s="165"/>
      <c r="BQ952" s="165"/>
    </row>
    <row r="953" spans="1:69" ht="16.5" customHeight="1">
      <c r="A953" s="62"/>
      <c r="B953" s="62"/>
      <c r="C953" s="62"/>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5"/>
      <c r="AW953" s="165"/>
      <c r="AX953" s="165"/>
      <c r="AY953" s="165"/>
      <c r="AZ953" s="165"/>
      <c r="BA953" s="165"/>
      <c r="BB953" s="165"/>
      <c r="BC953" s="165"/>
      <c r="BD953" s="165"/>
      <c r="BE953" s="165"/>
      <c r="BF953" s="165"/>
      <c r="BG953" s="165"/>
      <c r="BH953" s="165"/>
      <c r="BI953" s="165"/>
      <c r="BJ953" s="165"/>
      <c r="BK953" s="165"/>
      <c r="BL953" s="165"/>
      <c r="BM953" s="165"/>
      <c r="BN953" s="165"/>
      <c r="BO953" s="165"/>
      <c r="BP953" s="165"/>
      <c r="BQ953" s="165"/>
    </row>
    <row r="954" spans="1:69" ht="16.5" customHeight="1">
      <c r="A954" s="62"/>
      <c r="B954" s="62"/>
      <c r="C954" s="62"/>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5"/>
      <c r="AW954" s="165"/>
      <c r="AX954" s="165"/>
      <c r="AY954" s="165"/>
      <c r="AZ954" s="165"/>
      <c r="BA954" s="165"/>
      <c r="BB954" s="165"/>
      <c r="BC954" s="165"/>
      <c r="BD954" s="165"/>
      <c r="BE954" s="165"/>
      <c r="BF954" s="165"/>
      <c r="BG954" s="165"/>
      <c r="BH954" s="165"/>
      <c r="BI954" s="165"/>
      <c r="BJ954" s="165"/>
      <c r="BK954" s="165"/>
      <c r="BL954" s="165"/>
      <c r="BM954" s="165"/>
      <c r="BN954" s="165"/>
      <c r="BO954" s="165"/>
      <c r="BP954" s="165"/>
      <c r="BQ954" s="165"/>
    </row>
    <row r="955" spans="1:69" ht="16.5" customHeight="1">
      <c r="A955" s="62"/>
      <c r="B955" s="62"/>
      <c r="C955" s="62"/>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c r="BJ955" s="165"/>
      <c r="BK955" s="165"/>
      <c r="BL955" s="165"/>
      <c r="BM955" s="165"/>
      <c r="BN955" s="165"/>
      <c r="BO955" s="165"/>
      <c r="BP955" s="165"/>
      <c r="BQ955" s="165"/>
    </row>
    <row r="956" spans="1:69" ht="16.5" customHeight="1">
      <c r="A956" s="62"/>
      <c r="B956" s="62"/>
      <c r="C956" s="62"/>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c r="BJ956" s="165"/>
      <c r="BK956" s="165"/>
      <c r="BL956" s="165"/>
      <c r="BM956" s="165"/>
      <c r="BN956" s="165"/>
      <c r="BO956" s="165"/>
      <c r="BP956" s="165"/>
      <c r="BQ956" s="165"/>
    </row>
    <row r="957" spans="1:69" ht="16.5" customHeight="1">
      <c r="A957" s="62"/>
      <c r="B957" s="62"/>
      <c r="C957" s="62"/>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c r="BJ957" s="165"/>
      <c r="BK957" s="165"/>
      <c r="BL957" s="165"/>
      <c r="BM957" s="165"/>
      <c r="BN957" s="165"/>
      <c r="BO957" s="165"/>
      <c r="BP957" s="165"/>
      <c r="BQ957" s="165"/>
    </row>
    <row r="958" spans="1:69" ht="16.5" customHeight="1">
      <c r="A958" s="62"/>
      <c r="B958" s="62"/>
      <c r="C958" s="62"/>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c r="BJ958" s="165"/>
      <c r="BK958" s="165"/>
      <c r="BL958" s="165"/>
      <c r="BM958" s="165"/>
      <c r="BN958" s="165"/>
      <c r="BO958" s="165"/>
      <c r="BP958" s="165"/>
      <c r="BQ958" s="165"/>
    </row>
    <row r="959" spans="1:69" ht="16.5" customHeight="1">
      <c r="A959" s="62"/>
      <c r="B959" s="62"/>
      <c r="C959" s="62"/>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c r="BJ959" s="165"/>
      <c r="BK959" s="165"/>
      <c r="BL959" s="165"/>
      <c r="BM959" s="165"/>
      <c r="BN959" s="165"/>
      <c r="BO959" s="165"/>
      <c r="BP959" s="165"/>
      <c r="BQ959" s="165"/>
    </row>
    <row r="960" spans="1:69" ht="16.5" customHeight="1">
      <c r="A960" s="62"/>
      <c r="B960" s="62"/>
      <c r="C960" s="62"/>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c r="BJ960" s="165"/>
      <c r="BK960" s="165"/>
      <c r="BL960" s="165"/>
      <c r="BM960" s="165"/>
      <c r="BN960" s="165"/>
      <c r="BO960" s="165"/>
      <c r="BP960" s="165"/>
      <c r="BQ960" s="165"/>
    </row>
    <row r="961" spans="1:69" ht="16.5" customHeight="1">
      <c r="A961" s="62"/>
      <c r="B961" s="62"/>
      <c r="C961" s="62"/>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c r="BJ961" s="165"/>
      <c r="BK961" s="165"/>
      <c r="BL961" s="165"/>
      <c r="BM961" s="165"/>
      <c r="BN961" s="165"/>
      <c r="BO961" s="165"/>
      <c r="BP961" s="165"/>
      <c r="BQ961" s="165"/>
    </row>
    <row r="962" spans="1:69" ht="16.5" customHeight="1">
      <c r="A962" s="62"/>
      <c r="B962" s="62"/>
      <c r="C962" s="62"/>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5"/>
      <c r="AW962" s="165"/>
      <c r="AX962" s="165"/>
      <c r="AY962" s="165"/>
      <c r="AZ962" s="165"/>
      <c r="BA962" s="165"/>
      <c r="BB962" s="165"/>
      <c r="BC962" s="165"/>
      <c r="BD962" s="165"/>
      <c r="BE962" s="165"/>
      <c r="BF962" s="165"/>
      <c r="BG962" s="165"/>
      <c r="BH962" s="165"/>
      <c r="BI962" s="165"/>
      <c r="BJ962" s="165"/>
      <c r="BK962" s="165"/>
      <c r="BL962" s="165"/>
      <c r="BM962" s="165"/>
      <c r="BN962" s="165"/>
      <c r="BO962" s="165"/>
      <c r="BP962" s="165"/>
      <c r="BQ962" s="165"/>
    </row>
    <row r="963" spans="1:69" ht="16.5" customHeight="1">
      <c r="A963" s="62"/>
      <c r="B963" s="62"/>
      <c r="C963" s="62"/>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5"/>
      <c r="AW963" s="165"/>
      <c r="AX963" s="165"/>
      <c r="AY963" s="165"/>
      <c r="AZ963" s="165"/>
      <c r="BA963" s="165"/>
      <c r="BB963" s="165"/>
      <c r="BC963" s="165"/>
      <c r="BD963" s="165"/>
      <c r="BE963" s="165"/>
      <c r="BF963" s="165"/>
      <c r="BG963" s="165"/>
      <c r="BH963" s="165"/>
      <c r="BI963" s="165"/>
      <c r="BJ963" s="165"/>
      <c r="BK963" s="165"/>
      <c r="BL963" s="165"/>
      <c r="BM963" s="165"/>
      <c r="BN963" s="165"/>
      <c r="BO963" s="165"/>
      <c r="BP963" s="165"/>
      <c r="BQ963" s="165"/>
    </row>
    <row r="964" spans="1:69" ht="16.5" customHeight="1">
      <c r="A964" s="62"/>
      <c r="B964" s="62"/>
      <c r="C964" s="62"/>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c r="BJ964" s="165"/>
      <c r="BK964" s="165"/>
      <c r="BL964" s="165"/>
      <c r="BM964" s="165"/>
      <c r="BN964" s="165"/>
      <c r="BO964" s="165"/>
      <c r="BP964" s="165"/>
      <c r="BQ964" s="165"/>
    </row>
    <row r="965" spans="1:69" ht="16.5" customHeight="1">
      <c r="A965" s="62"/>
      <c r="B965" s="62"/>
      <c r="C965" s="62"/>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c r="BJ965" s="165"/>
      <c r="BK965" s="165"/>
      <c r="BL965" s="165"/>
      <c r="BM965" s="165"/>
      <c r="BN965" s="165"/>
      <c r="BO965" s="165"/>
      <c r="BP965" s="165"/>
      <c r="BQ965" s="165"/>
    </row>
    <row r="966" spans="1:69" ht="16.5" customHeight="1">
      <c r="A966" s="62"/>
      <c r="B966" s="62"/>
      <c r="C966" s="62"/>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c r="BJ966" s="165"/>
      <c r="BK966" s="165"/>
      <c r="BL966" s="165"/>
      <c r="BM966" s="165"/>
      <c r="BN966" s="165"/>
      <c r="BO966" s="165"/>
      <c r="BP966" s="165"/>
      <c r="BQ966" s="165"/>
    </row>
    <row r="967" spans="1:69" ht="16.5" customHeight="1">
      <c r="A967" s="62"/>
      <c r="B967" s="62"/>
      <c r="C967" s="62"/>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c r="BJ967" s="165"/>
      <c r="BK967" s="165"/>
      <c r="BL967" s="165"/>
      <c r="BM967" s="165"/>
      <c r="BN967" s="165"/>
      <c r="BO967" s="165"/>
      <c r="BP967" s="165"/>
      <c r="BQ967" s="165"/>
    </row>
    <row r="968" spans="1:69" ht="16.5" customHeight="1">
      <c r="A968" s="62"/>
      <c r="B968" s="62"/>
      <c r="C968" s="62"/>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c r="BJ968" s="165"/>
      <c r="BK968" s="165"/>
      <c r="BL968" s="165"/>
      <c r="BM968" s="165"/>
      <c r="BN968" s="165"/>
      <c r="BO968" s="165"/>
      <c r="BP968" s="165"/>
      <c r="BQ968" s="165"/>
    </row>
    <row r="969" spans="1:69" ht="16.5" customHeight="1">
      <c r="A969" s="62"/>
      <c r="B969" s="62"/>
      <c r="C969" s="62"/>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5"/>
      <c r="AW969" s="165"/>
      <c r="AX969" s="165"/>
      <c r="AY969" s="165"/>
      <c r="AZ969" s="165"/>
      <c r="BA969" s="165"/>
      <c r="BB969" s="165"/>
      <c r="BC969" s="165"/>
      <c r="BD969" s="165"/>
      <c r="BE969" s="165"/>
      <c r="BF969" s="165"/>
      <c r="BG969" s="165"/>
      <c r="BH969" s="165"/>
      <c r="BI969" s="165"/>
      <c r="BJ969" s="165"/>
      <c r="BK969" s="165"/>
      <c r="BL969" s="165"/>
      <c r="BM969" s="165"/>
      <c r="BN969" s="165"/>
      <c r="BO969" s="165"/>
      <c r="BP969" s="165"/>
      <c r="BQ969" s="165"/>
    </row>
    <row r="970" spans="1:69" ht="16.5" customHeight="1">
      <c r="A970" s="62"/>
      <c r="B970" s="62"/>
      <c r="C970" s="62"/>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5"/>
      <c r="AW970" s="165"/>
      <c r="AX970" s="165"/>
      <c r="AY970" s="165"/>
      <c r="AZ970" s="165"/>
      <c r="BA970" s="165"/>
      <c r="BB970" s="165"/>
      <c r="BC970" s="165"/>
      <c r="BD970" s="165"/>
      <c r="BE970" s="165"/>
      <c r="BF970" s="165"/>
      <c r="BG970" s="165"/>
      <c r="BH970" s="165"/>
      <c r="BI970" s="165"/>
      <c r="BJ970" s="165"/>
      <c r="BK970" s="165"/>
      <c r="BL970" s="165"/>
      <c r="BM970" s="165"/>
      <c r="BN970" s="165"/>
      <c r="BO970" s="165"/>
      <c r="BP970" s="165"/>
      <c r="BQ970" s="165"/>
    </row>
    <row r="971" spans="1:69" ht="16.5" customHeight="1">
      <c r="A971" s="62"/>
      <c r="B971" s="62"/>
      <c r="C971" s="62"/>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5"/>
      <c r="AW971" s="165"/>
      <c r="AX971" s="165"/>
      <c r="AY971" s="165"/>
      <c r="AZ971" s="165"/>
      <c r="BA971" s="165"/>
      <c r="BB971" s="165"/>
      <c r="BC971" s="165"/>
      <c r="BD971" s="165"/>
      <c r="BE971" s="165"/>
      <c r="BF971" s="165"/>
      <c r="BG971" s="165"/>
      <c r="BH971" s="165"/>
      <c r="BI971" s="165"/>
      <c r="BJ971" s="165"/>
      <c r="BK971" s="165"/>
      <c r="BL971" s="165"/>
      <c r="BM971" s="165"/>
      <c r="BN971" s="165"/>
      <c r="BO971" s="165"/>
      <c r="BP971" s="165"/>
      <c r="BQ971" s="165"/>
    </row>
    <row r="972" spans="1:69" ht="16.5" customHeight="1">
      <c r="A972" s="62"/>
      <c r="B972" s="62"/>
      <c r="C972" s="62"/>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5"/>
      <c r="AW972" s="165"/>
      <c r="AX972" s="165"/>
      <c r="AY972" s="165"/>
      <c r="AZ972" s="165"/>
      <c r="BA972" s="165"/>
      <c r="BB972" s="165"/>
      <c r="BC972" s="165"/>
      <c r="BD972" s="165"/>
      <c r="BE972" s="165"/>
      <c r="BF972" s="165"/>
      <c r="BG972" s="165"/>
      <c r="BH972" s="165"/>
      <c r="BI972" s="165"/>
      <c r="BJ972" s="165"/>
      <c r="BK972" s="165"/>
      <c r="BL972" s="165"/>
      <c r="BM972" s="165"/>
      <c r="BN972" s="165"/>
      <c r="BO972" s="165"/>
      <c r="BP972" s="165"/>
      <c r="BQ972" s="165"/>
    </row>
    <row r="973" spans="1:69" ht="16.5" customHeight="1">
      <c r="A973" s="62"/>
      <c r="B973" s="62"/>
      <c r="C973" s="62"/>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5"/>
      <c r="BH973" s="165"/>
      <c r="BI973" s="165"/>
      <c r="BJ973" s="165"/>
      <c r="BK973" s="165"/>
      <c r="BL973" s="165"/>
      <c r="BM973" s="165"/>
      <c r="BN973" s="165"/>
      <c r="BO973" s="165"/>
      <c r="BP973" s="165"/>
      <c r="BQ973" s="165"/>
    </row>
    <row r="974" spans="1:69" ht="16.5" customHeight="1">
      <c r="A974" s="62"/>
      <c r="B974" s="62"/>
      <c r="C974" s="62"/>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5"/>
      <c r="AW974" s="165"/>
      <c r="AX974" s="165"/>
      <c r="AY974" s="165"/>
      <c r="AZ974" s="165"/>
      <c r="BA974" s="165"/>
      <c r="BB974" s="165"/>
      <c r="BC974" s="165"/>
      <c r="BD974" s="165"/>
      <c r="BE974" s="165"/>
      <c r="BF974" s="165"/>
      <c r="BG974" s="165"/>
      <c r="BH974" s="165"/>
      <c r="BI974" s="165"/>
      <c r="BJ974" s="165"/>
      <c r="BK974" s="165"/>
      <c r="BL974" s="165"/>
      <c r="BM974" s="165"/>
      <c r="BN974" s="165"/>
      <c r="BO974" s="165"/>
      <c r="BP974" s="165"/>
      <c r="BQ974" s="165"/>
    </row>
    <row r="975" spans="1:69" ht="16.5" customHeight="1">
      <c r="A975" s="62"/>
      <c r="B975" s="62"/>
      <c r="C975" s="62"/>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5"/>
      <c r="AW975" s="165"/>
      <c r="AX975" s="165"/>
      <c r="AY975" s="165"/>
      <c r="AZ975" s="165"/>
      <c r="BA975" s="165"/>
      <c r="BB975" s="165"/>
      <c r="BC975" s="165"/>
      <c r="BD975" s="165"/>
      <c r="BE975" s="165"/>
      <c r="BF975" s="165"/>
      <c r="BG975" s="165"/>
      <c r="BH975" s="165"/>
      <c r="BI975" s="165"/>
      <c r="BJ975" s="165"/>
      <c r="BK975" s="165"/>
      <c r="BL975" s="165"/>
      <c r="BM975" s="165"/>
      <c r="BN975" s="165"/>
      <c r="BO975" s="165"/>
      <c r="BP975" s="165"/>
      <c r="BQ975" s="165"/>
    </row>
    <row r="976" spans="1:69" ht="16.5" customHeight="1">
      <c r="A976" s="62"/>
      <c r="B976" s="62"/>
      <c r="C976" s="62"/>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5"/>
      <c r="AW976" s="165"/>
      <c r="AX976" s="165"/>
      <c r="AY976" s="165"/>
      <c r="AZ976" s="165"/>
      <c r="BA976" s="165"/>
      <c r="BB976" s="165"/>
      <c r="BC976" s="165"/>
      <c r="BD976" s="165"/>
      <c r="BE976" s="165"/>
      <c r="BF976" s="165"/>
      <c r="BG976" s="165"/>
      <c r="BH976" s="165"/>
      <c r="BI976" s="165"/>
      <c r="BJ976" s="165"/>
      <c r="BK976" s="165"/>
      <c r="BL976" s="165"/>
      <c r="BM976" s="165"/>
      <c r="BN976" s="165"/>
      <c r="BO976" s="165"/>
      <c r="BP976" s="165"/>
      <c r="BQ976" s="165"/>
    </row>
    <row r="977" spans="1:69" ht="16.5" customHeight="1">
      <c r="A977" s="62"/>
      <c r="B977" s="62"/>
      <c r="C977" s="62"/>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5"/>
      <c r="AW977" s="165"/>
      <c r="AX977" s="165"/>
      <c r="AY977" s="165"/>
      <c r="AZ977" s="165"/>
      <c r="BA977" s="165"/>
      <c r="BB977" s="165"/>
      <c r="BC977" s="165"/>
      <c r="BD977" s="165"/>
      <c r="BE977" s="165"/>
      <c r="BF977" s="165"/>
      <c r="BG977" s="165"/>
      <c r="BH977" s="165"/>
      <c r="BI977" s="165"/>
      <c r="BJ977" s="165"/>
      <c r="BK977" s="165"/>
      <c r="BL977" s="165"/>
      <c r="BM977" s="165"/>
      <c r="BN977" s="165"/>
      <c r="BO977" s="165"/>
      <c r="BP977" s="165"/>
      <c r="BQ977" s="165"/>
    </row>
    <row r="978" spans="1:69" ht="16.5" customHeight="1">
      <c r="A978" s="62"/>
      <c r="B978" s="62"/>
      <c r="C978" s="62"/>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c r="BJ978" s="165"/>
      <c r="BK978" s="165"/>
      <c r="BL978" s="165"/>
      <c r="BM978" s="165"/>
      <c r="BN978" s="165"/>
      <c r="BO978" s="165"/>
      <c r="BP978" s="165"/>
      <c r="BQ978" s="165"/>
    </row>
    <row r="979" spans="1:69" ht="16.5" customHeight="1">
      <c r="A979" s="62"/>
      <c r="B979" s="62"/>
      <c r="C979" s="62"/>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c r="BJ979" s="165"/>
      <c r="BK979" s="165"/>
      <c r="BL979" s="165"/>
      <c r="BM979" s="165"/>
      <c r="BN979" s="165"/>
      <c r="BO979" s="165"/>
      <c r="BP979" s="165"/>
      <c r="BQ979" s="165"/>
    </row>
    <row r="980" spans="1:69" ht="16.5" customHeight="1">
      <c r="A980" s="62"/>
      <c r="B980" s="62"/>
      <c r="C980" s="62"/>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c r="BJ980" s="165"/>
      <c r="BK980" s="165"/>
      <c r="BL980" s="165"/>
      <c r="BM980" s="165"/>
      <c r="BN980" s="165"/>
      <c r="BO980" s="165"/>
      <c r="BP980" s="165"/>
      <c r="BQ980" s="165"/>
    </row>
    <row r="981" spans="1:69" ht="16.5" customHeight="1">
      <c r="A981" s="62"/>
      <c r="B981" s="62"/>
      <c r="C981" s="62"/>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c r="BJ981" s="165"/>
      <c r="BK981" s="165"/>
      <c r="BL981" s="165"/>
      <c r="BM981" s="165"/>
      <c r="BN981" s="165"/>
      <c r="BO981" s="165"/>
      <c r="BP981" s="165"/>
      <c r="BQ981" s="165"/>
    </row>
    <row r="982" spans="1:69" ht="16.5" customHeight="1">
      <c r="A982" s="62"/>
      <c r="B982" s="62"/>
      <c r="C982" s="62"/>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c r="BJ982" s="165"/>
      <c r="BK982" s="165"/>
      <c r="BL982" s="165"/>
      <c r="BM982" s="165"/>
      <c r="BN982" s="165"/>
      <c r="BO982" s="165"/>
      <c r="BP982" s="165"/>
      <c r="BQ982" s="165"/>
    </row>
    <row r="983" spans="1:69" ht="16.5" customHeight="1">
      <c r="A983" s="62"/>
      <c r="B983" s="62"/>
      <c r="C983" s="62"/>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c r="BJ983" s="165"/>
      <c r="BK983" s="165"/>
      <c r="BL983" s="165"/>
      <c r="BM983" s="165"/>
      <c r="BN983" s="165"/>
      <c r="BO983" s="165"/>
      <c r="BP983" s="165"/>
      <c r="BQ983" s="165"/>
    </row>
    <row r="984" spans="1:69" ht="16.5" customHeight="1">
      <c r="A984" s="62"/>
      <c r="B984" s="62"/>
      <c r="C984" s="62"/>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c r="BJ984" s="165"/>
      <c r="BK984" s="165"/>
      <c r="BL984" s="165"/>
      <c r="BM984" s="165"/>
      <c r="BN984" s="165"/>
      <c r="BO984" s="165"/>
      <c r="BP984" s="165"/>
      <c r="BQ984" s="165"/>
    </row>
    <row r="985" spans="1:69" ht="16.5" customHeight="1">
      <c r="A985" s="62"/>
      <c r="B985" s="62"/>
      <c r="C985" s="62"/>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c r="BJ985" s="165"/>
      <c r="BK985" s="165"/>
      <c r="BL985" s="165"/>
      <c r="BM985" s="165"/>
      <c r="BN985" s="165"/>
      <c r="BO985" s="165"/>
      <c r="BP985" s="165"/>
      <c r="BQ985" s="165"/>
    </row>
    <row r="986" spans="1:69" ht="16.5" customHeight="1">
      <c r="A986" s="62"/>
      <c r="B986" s="62"/>
      <c r="C986" s="62"/>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c r="BJ986" s="165"/>
      <c r="BK986" s="165"/>
      <c r="BL986" s="165"/>
      <c r="BM986" s="165"/>
      <c r="BN986" s="165"/>
      <c r="BO986" s="165"/>
      <c r="BP986" s="165"/>
      <c r="BQ986" s="165"/>
    </row>
    <row r="987" spans="1:69" ht="16.5" customHeight="1">
      <c r="A987" s="62"/>
      <c r="B987" s="62"/>
      <c r="C987" s="62"/>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c r="BJ987" s="165"/>
      <c r="BK987" s="165"/>
      <c r="BL987" s="165"/>
      <c r="BM987" s="165"/>
      <c r="BN987" s="165"/>
      <c r="BO987" s="165"/>
      <c r="BP987" s="165"/>
      <c r="BQ987" s="165"/>
    </row>
    <row r="988" spans="1:69" ht="16.5" customHeight="1">
      <c r="A988" s="62"/>
      <c r="B988" s="62"/>
      <c r="C988" s="62"/>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c r="BJ988" s="165"/>
      <c r="BK988" s="165"/>
      <c r="BL988" s="165"/>
      <c r="BM988" s="165"/>
      <c r="BN988" s="165"/>
      <c r="BO988" s="165"/>
      <c r="BP988" s="165"/>
      <c r="BQ988" s="165"/>
    </row>
    <row r="989" spans="1:69" ht="16.5" customHeight="1">
      <c r="A989" s="62"/>
      <c r="B989" s="62"/>
      <c r="C989" s="62"/>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c r="BJ989" s="165"/>
      <c r="BK989" s="165"/>
      <c r="BL989" s="165"/>
      <c r="BM989" s="165"/>
      <c r="BN989" s="165"/>
      <c r="BO989" s="165"/>
      <c r="BP989" s="165"/>
      <c r="BQ989" s="165"/>
    </row>
    <row r="990" spans="1:69" ht="16.5" customHeight="1">
      <c r="A990" s="62"/>
      <c r="B990" s="62"/>
      <c r="C990" s="62"/>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5"/>
      <c r="AW990" s="165"/>
      <c r="AX990" s="165"/>
      <c r="AY990" s="165"/>
      <c r="AZ990" s="165"/>
      <c r="BA990" s="165"/>
      <c r="BB990" s="165"/>
      <c r="BC990" s="165"/>
      <c r="BD990" s="165"/>
      <c r="BE990" s="165"/>
      <c r="BF990" s="165"/>
      <c r="BG990" s="165"/>
      <c r="BH990" s="165"/>
      <c r="BI990" s="165"/>
      <c r="BJ990" s="165"/>
      <c r="BK990" s="165"/>
      <c r="BL990" s="165"/>
      <c r="BM990" s="165"/>
      <c r="BN990" s="165"/>
      <c r="BO990" s="165"/>
      <c r="BP990" s="165"/>
      <c r="BQ990" s="165"/>
    </row>
    <row r="991" spans="1:69" ht="16.5" customHeight="1">
      <c r="A991" s="62"/>
      <c r="B991" s="62"/>
      <c r="C991" s="62"/>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c r="BJ991" s="165"/>
      <c r="BK991" s="165"/>
      <c r="BL991" s="165"/>
      <c r="BM991" s="165"/>
      <c r="BN991" s="165"/>
      <c r="BO991" s="165"/>
      <c r="BP991" s="165"/>
      <c r="BQ991" s="165"/>
    </row>
    <row r="992" spans="1:69" ht="16.5" customHeight="1">
      <c r="A992" s="62"/>
      <c r="B992" s="62"/>
      <c r="C992" s="62"/>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c r="BJ992" s="165"/>
      <c r="BK992" s="165"/>
      <c r="BL992" s="165"/>
      <c r="BM992" s="165"/>
      <c r="BN992" s="165"/>
      <c r="BO992" s="165"/>
      <c r="BP992" s="165"/>
      <c r="BQ992" s="165"/>
    </row>
    <row r="993" spans="1:69" ht="16.5" customHeight="1">
      <c r="A993" s="62"/>
      <c r="B993" s="62"/>
      <c r="C993" s="62"/>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5"/>
      <c r="AW993" s="165"/>
      <c r="AX993" s="165"/>
      <c r="AY993" s="165"/>
      <c r="AZ993" s="165"/>
      <c r="BA993" s="165"/>
      <c r="BB993" s="165"/>
      <c r="BC993" s="165"/>
      <c r="BD993" s="165"/>
      <c r="BE993" s="165"/>
      <c r="BF993" s="165"/>
      <c r="BG993" s="165"/>
      <c r="BH993" s="165"/>
      <c r="BI993" s="165"/>
      <c r="BJ993" s="165"/>
      <c r="BK993" s="165"/>
      <c r="BL993" s="165"/>
      <c r="BM993" s="165"/>
      <c r="BN993" s="165"/>
      <c r="BO993" s="165"/>
      <c r="BP993" s="165"/>
      <c r="BQ993" s="165"/>
    </row>
    <row r="994" spans="1:69" ht="16.5" customHeight="1">
      <c r="A994" s="62"/>
      <c r="B994" s="62"/>
      <c r="C994" s="62"/>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c r="BJ994" s="165"/>
      <c r="BK994" s="165"/>
      <c r="BL994" s="165"/>
      <c r="BM994" s="165"/>
      <c r="BN994" s="165"/>
      <c r="BO994" s="165"/>
      <c r="BP994" s="165"/>
      <c r="BQ994" s="165"/>
    </row>
    <row r="995" spans="1:69" ht="16.5" customHeight="1">
      <c r="A995" s="62"/>
      <c r="B995" s="62"/>
      <c r="C995" s="62"/>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c r="BJ995" s="165"/>
      <c r="BK995" s="165"/>
      <c r="BL995" s="165"/>
      <c r="BM995" s="165"/>
      <c r="BN995" s="165"/>
      <c r="BO995" s="165"/>
      <c r="BP995" s="165"/>
      <c r="BQ995" s="165"/>
    </row>
    <row r="996" spans="1:69" ht="16.5" customHeight="1">
      <c r="A996" s="62"/>
      <c r="B996" s="62"/>
      <c r="C996" s="62"/>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c r="BJ996" s="165"/>
      <c r="BK996" s="165"/>
      <c r="BL996" s="165"/>
      <c r="BM996" s="165"/>
      <c r="BN996" s="165"/>
      <c r="BO996" s="165"/>
      <c r="BP996" s="165"/>
      <c r="BQ996" s="165"/>
    </row>
    <row r="997" spans="1:69" ht="16.5" customHeight="1">
      <c r="A997" s="62"/>
      <c r="B997" s="62"/>
      <c r="C997" s="62"/>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c r="BJ997" s="165"/>
      <c r="BK997" s="165"/>
      <c r="BL997" s="165"/>
      <c r="BM997" s="165"/>
      <c r="BN997" s="165"/>
      <c r="BO997" s="165"/>
      <c r="BP997" s="165"/>
      <c r="BQ997" s="165"/>
    </row>
    <row r="998" spans="1:69" ht="16.5" customHeight="1">
      <c r="A998" s="62"/>
      <c r="B998" s="62"/>
      <c r="C998" s="62"/>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c r="BJ998" s="165"/>
      <c r="BK998" s="165"/>
      <c r="BL998" s="165"/>
      <c r="BM998" s="165"/>
      <c r="BN998" s="165"/>
      <c r="BO998" s="165"/>
      <c r="BP998" s="165"/>
      <c r="BQ998" s="165"/>
    </row>
    <row r="999" spans="1:69" ht="16.5" customHeight="1">
      <c r="A999" s="62"/>
      <c r="B999" s="62"/>
      <c r="C999" s="62"/>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c r="BJ999" s="165"/>
      <c r="BK999" s="165"/>
      <c r="BL999" s="165"/>
      <c r="BM999" s="165"/>
      <c r="BN999" s="165"/>
      <c r="BO999" s="165"/>
      <c r="BP999" s="165"/>
      <c r="BQ999" s="165"/>
    </row>
    <row r="1000" spans="1:69" ht="16.5" customHeight="1">
      <c r="A1000" s="62"/>
      <c r="B1000" s="62"/>
      <c r="C1000" s="62"/>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5"/>
      <c r="AW1000" s="165"/>
      <c r="AX1000" s="165"/>
      <c r="AY1000" s="165"/>
      <c r="AZ1000" s="165"/>
      <c r="BA1000" s="165"/>
      <c r="BB1000" s="165"/>
      <c r="BC1000" s="165"/>
      <c r="BD1000" s="165"/>
      <c r="BE1000" s="165"/>
      <c r="BF1000" s="165"/>
      <c r="BG1000" s="165"/>
      <c r="BH1000" s="165"/>
      <c r="BI1000" s="165"/>
      <c r="BJ1000" s="165"/>
      <c r="BK1000" s="165"/>
      <c r="BL1000" s="165"/>
      <c r="BM1000" s="165"/>
      <c r="BN1000" s="165"/>
      <c r="BO1000" s="165"/>
      <c r="BP1000" s="165"/>
      <c r="BQ1000" s="165"/>
    </row>
    <row r="1001" spans="1:69" ht="16.5" customHeight="1">
      <c r="A1001" s="62"/>
      <c r="B1001" s="62"/>
      <c r="C1001" s="62"/>
      <c r="D1001" s="165"/>
      <c r="E1001" s="165"/>
      <c r="F1001" s="165"/>
      <c r="G1001" s="165"/>
      <c r="H1001" s="165"/>
      <c r="I1001" s="165"/>
      <c r="J1001" s="165"/>
      <c r="K1001" s="165"/>
      <c r="L1001" s="165"/>
      <c r="M1001" s="165"/>
      <c r="N1001" s="165"/>
      <c r="O1001" s="165"/>
      <c r="P1001" s="165"/>
      <c r="Q1001" s="165"/>
      <c r="R1001" s="165"/>
      <c r="S1001" s="165"/>
      <c r="T1001" s="165"/>
      <c r="U1001" s="165"/>
      <c r="V1001" s="165"/>
      <c r="W1001" s="165"/>
      <c r="X1001" s="165"/>
      <c r="Y1001" s="165"/>
      <c r="Z1001" s="165"/>
      <c r="AA1001" s="165"/>
      <c r="AB1001" s="165"/>
      <c r="AC1001" s="165"/>
      <c r="AD1001" s="165"/>
      <c r="AE1001" s="165"/>
      <c r="AF1001" s="165"/>
      <c r="AG1001" s="165"/>
      <c r="AH1001" s="165"/>
      <c r="AI1001" s="165"/>
      <c r="AJ1001" s="165"/>
      <c r="AK1001" s="165"/>
      <c r="AL1001" s="165"/>
      <c r="AM1001" s="165"/>
      <c r="AN1001" s="165"/>
      <c r="AO1001" s="165"/>
      <c r="AP1001" s="165"/>
      <c r="AQ1001" s="165"/>
      <c r="AR1001" s="165"/>
      <c r="AS1001" s="165"/>
      <c r="AT1001" s="165"/>
      <c r="AU1001" s="165"/>
      <c r="AV1001" s="165"/>
      <c r="AW1001" s="165"/>
      <c r="AX1001" s="165"/>
      <c r="AY1001" s="165"/>
      <c r="AZ1001" s="165"/>
      <c r="BA1001" s="165"/>
      <c r="BB1001" s="165"/>
      <c r="BC1001" s="165"/>
      <c r="BD1001" s="165"/>
      <c r="BE1001" s="165"/>
      <c r="BF1001" s="165"/>
      <c r="BG1001" s="165"/>
      <c r="BH1001" s="165"/>
      <c r="BI1001" s="165"/>
      <c r="BJ1001" s="165"/>
      <c r="BK1001" s="165"/>
      <c r="BL1001" s="165"/>
      <c r="BM1001" s="165"/>
      <c r="BN1001" s="165"/>
      <c r="BO1001" s="165"/>
      <c r="BP1001" s="165"/>
      <c r="BQ1001" s="165"/>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customSheetView>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50" zoomScaleNormal="50" workbookViewId="0">
      <pane xSplit="2" ySplit="4" topLeftCell="BY18" activePane="bottomRight" state="frozen"/>
      <selection activeCell="A4" sqref="A4"/>
      <selection pane="topRight" activeCell="C4" sqref="C4"/>
      <selection pane="bottomLeft" activeCell="A8" sqref="A8"/>
      <selection pane="bottomRight" activeCell="CA18" sqref="CA18"/>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hidden="1" customWidth="1"/>
    <col min="34" max="34" width="35.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63.375" customWidth="1"/>
    <col min="80"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606" t="s">
        <v>1289</v>
      </c>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8"/>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609"/>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1"/>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612" t="s">
        <v>90</v>
      </c>
      <c r="B4" s="613"/>
      <c r="C4" s="613"/>
      <c r="D4" s="616"/>
      <c r="E4" s="612" t="s">
        <v>904</v>
      </c>
      <c r="F4" s="613"/>
      <c r="G4" s="613"/>
      <c r="H4" s="613"/>
      <c r="I4" s="613"/>
      <c r="J4" s="613"/>
      <c r="K4" s="613"/>
      <c r="L4" s="613"/>
      <c r="M4" s="613"/>
      <c r="N4" s="613"/>
      <c r="O4" s="613"/>
      <c r="P4" s="613"/>
      <c r="Q4" s="613"/>
      <c r="R4" s="613"/>
      <c r="S4" s="613"/>
      <c r="T4" s="613"/>
      <c r="U4" s="613"/>
      <c r="V4" s="613"/>
      <c r="W4" s="613"/>
      <c r="X4" s="613"/>
      <c r="Y4" s="613"/>
      <c r="Z4" s="613"/>
      <c r="AA4" s="613"/>
      <c r="AB4" s="613"/>
      <c r="AC4" s="613"/>
      <c r="AD4" s="616"/>
      <c r="AE4" s="64"/>
      <c r="AF4" s="612" t="s">
        <v>115</v>
      </c>
      <c r="AG4" s="613"/>
      <c r="AH4" s="613"/>
      <c r="AI4" s="613"/>
      <c r="AJ4" s="613"/>
      <c r="AK4" s="613"/>
      <c r="AL4" s="613"/>
      <c r="AM4" s="613"/>
      <c r="AN4" s="613"/>
      <c r="AO4" s="613"/>
      <c r="AP4" s="613"/>
      <c r="AQ4" s="613"/>
      <c r="AR4" s="613"/>
      <c r="AS4" s="613"/>
      <c r="AT4" s="613"/>
      <c r="AU4" s="613"/>
      <c r="AV4" s="613"/>
      <c r="AW4" s="613"/>
      <c r="AX4" s="613"/>
      <c r="AY4" s="613"/>
      <c r="AZ4" s="613"/>
      <c r="BA4" s="613"/>
      <c r="BB4" s="613"/>
      <c r="BC4" s="616"/>
      <c r="BD4" s="612" t="s">
        <v>116</v>
      </c>
      <c r="BE4" s="616"/>
      <c r="BF4" s="65"/>
      <c r="BG4" s="612" t="s">
        <v>117</v>
      </c>
      <c r="BH4" s="613"/>
      <c r="BI4" s="613"/>
      <c r="BJ4" s="616"/>
      <c r="BK4" s="643" t="s">
        <v>118</v>
      </c>
      <c r="BL4" s="635"/>
      <c r="BM4" s="635"/>
      <c r="BN4" s="635"/>
      <c r="BO4" s="635"/>
      <c r="BP4" s="644"/>
      <c r="BQ4" s="628" t="s">
        <v>956</v>
      </c>
      <c r="BR4" s="624"/>
      <c r="BS4" s="624"/>
      <c r="BT4" s="624"/>
      <c r="BU4" s="624"/>
      <c r="BV4" s="624"/>
      <c r="BW4" s="624"/>
      <c r="BX4" s="624"/>
      <c r="BY4" s="624"/>
      <c r="BZ4" s="624"/>
      <c r="CA4" s="624"/>
      <c r="CB4" s="624"/>
      <c r="CC4" s="626"/>
      <c r="CD4" s="628" t="s">
        <v>120</v>
      </c>
      <c r="CE4" s="624"/>
      <c r="CF4" s="624"/>
      <c r="CG4" s="624"/>
      <c r="CH4" s="624"/>
      <c r="CI4" s="624"/>
      <c r="CJ4" s="624"/>
      <c r="CK4" s="624"/>
      <c r="CL4" s="624"/>
      <c r="CM4" s="624"/>
      <c r="CN4" s="624"/>
      <c r="CO4" s="624"/>
      <c r="CP4" s="626"/>
    </row>
    <row r="5" spans="1:94" ht="16.5" customHeight="1">
      <c r="A5" s="66"/>
      <c r="B5" s="67"/>
      <c r="C5" s="68"/>
      <c r="D5" s="69"/>
      <c r="E5" s="69"/>
      <c r="F5" s="653" t="s">
        <v>842</v>
      </c>
      <c r="G5" s="644"/>
      <c r="H5" s="612" t="s">
        <v>15</v>
      </c>
      <c r="I5" s="613"/>
      <c r="J5" s="613"/>
      <c r="K5" s="613"/>
      <c r="L5" s="613"/>
      <c r="M5" s="613"/>
      <c r="N5" s="613"/>
      <c r="O5" s="613"/>
      <c r="P5" s="613"/>
      <c r="Q5" s="613"/>
      <c r="R5" s="613"/>
      <c r="S5" s="613"/>
      <c r="T5" s="613"/>
      <c r="U5" s="613"/>
      <c r="V5" s="613"/>
      <c r="W5" s="613"/>
      <c r="X5" s="613"/>
      <c r="Y5" s="613"/>
      <c r="Z5" s="616"/>
      <c r="AA5" s="69"/>
      <c r="AB5" s="69"/>
      <c r="AC5" s="69"/>
      <c r="AD5" s="69"/>
      <c r="AE5" s="69"/>
      <c r="AF5" s="70"/>
      <c r="AG5" s="70"/>
      <c r="AH5" s="68"/>
      <c r="AI5" s="68"/>
      <c r="AJ5" s="615" t="s">
        <v>121</v>
      </c>
      <c r="AK5" s="613"/>
      <c r="AL5" s="613"/>
      <c r="AM5" s="613"/>
      <c r="AN5" s="613"/>
      <c r="AO5" s="613"/>
      <c r="AP5" s="613"/>
      <c r="AQ5" s="613"/>
      <c r="AR5" s="613"/>
      <c r="AS5" s="613"/>
      <c r="AT5" s="613"/>
      <c r="AU5" s="613"/>
      <c r="AV5" s="613"/>
      <c r="AW5" s="613"/>
      <c r="AX5" s="613"/>
      <c r="AY5" s="613"/>
      <c r="AZ5" s="613"/>
      <c r="BA5" s="613"/>
      <c r="BB5" s="613"/>
      <c r="BC5" s="616"/>
      <c r="BD5" s="205"/>
      <c r="BE5" s="205"/>
      <c r="BF5" s="206"/>
      <c r="BG5" s="37"/>
      <c r="BH5" s="37"/>
      <c r="BI5" s="37"/>
      <c r="BJ5" s="37"/>
      <c r="BK5" s="637"/>
      <c r="BL5" s="638"/>
      <c r="BM5" s="638"/>
      <c r="BN5" s="638"/>
      <c r="BO5" s="638"/>
      <c r="BP5" s="645"/>
      <c r="BQ5" s="615" t="s">
        <v>122</v>
      </c>
      <c r="BR5" s="613"/>
      <c r="BS5" s="613"/>
      <c r="BT5" s="613"/>
      <c r="BU5" s="613"/>
      <c r="BV5" s="616"/>
      <c r="BW5" s="615" t="s">
        <v>123</v>
      </c>
      <c r="BX5" s="613"/>
      <c r="BY5" s="613"/>
      <c r="BZ5" s="616"/>
      <c r="CA5" s="612" t="s">
        <v>124</v>
      </c>
      <c r="CB5" s="613"/>
      <c r="CC5" s="616"/>
      <c r="CD5" s="615" t="s">
        <v>122</v>
      </c>
      <c r="CE5" s="613"/>
      <c r="CF5" s="613"/>
      <c r="CG5" s="613"/>
      <c r="CH5" s="613"/>
      <c r="CI5" s="616"/>
      <c r="CJ5" s="615" t="s">
        <v>123</v>
      </c>
      <c r="CK5" s="613"/>
      <c r="CL5" s="613"/>
      <c r="CM5" s="616"/>
      <c r="CN5" s="612" t="s">
        <v>124</v>
      </c>
      <c r="CO5" s="613"/>
      <c r="CP5" s="616"/>
    </row>
    <row r="6" spans="1:94" ht="16.5" customHeight="1">
      <c r="A6" s="72"/>
      <c r="B6" s="73"/>
      <c r="C6" s="74"/>
      <c r="D6" s="75"/>
      <c r="E6" s="75"/>
      <c r="F6" s="637"/>
      <c r="G6" s="645"/>
      <c r="H6" s="612" t="s">
        <v>905</v>
      </c>
      <c r="I6" s="613"/>
      <c r="J6" s="613"/>
      <c r="K6" s="613"/>
      <c r="L6" s="613"/>
      <c r="M6" s="613"/>
      <c r="N6" s="613"/>
      <c r="O6" s="613"/>
      <c r="P6" s="613"/>
      <c r="Q6" s="613"/>
      <c r="R6" s="613"/>
      <c r="S6" s="613"/>
      <c r="T6" s="613"/>
      <c r="U6" s="613"/>
      <c r="V6" s="613"/>
      <c r="W6" s="613"/>
      <c r="X6" s="613"/>
      <c r="Y6" s="613"/>
      <c r="Z6" s="616"/>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615" t="s">
        <v>125</v>
      </c>
      <c r="BR6" s="616"/>
      <c r="BS6" s="633" t="s">
        <v>117</v>
      </c>
      <c r="BT6" s="616"/>
      <c r="BU6" s="646" t="s">
        <v>118</v>
      </c>
      <c r="BV6" s="616"/>
      <c r="BW6" s="37"/>
      <c r="BX6" s="37"/>
      <c r="BY6" s="80"/>
      <c r="BZ6" s="80"/>
      <c r="CA6" s="37"/>
      <c r="CB6" s="81"/>
      <c r="CC6" s="37"/>
      <c r="CD6" s="615" t="s">
        <v>125</v>
      </c>
      <c r="CE6" s="616"/>
      <c r="CF6" s="633" t="s">
        <v>117</v>
      </c>
      <c r="CG6" s="616"/>
      <c r="CH6" s="646" t="s">
        <v>118</v>
      </c>
      <c r="CI6" s="616"/>
      <c r="CJ6" s="37"/>
      <c r="CK6" s="37"/>
      <c r="CL6" s="80"/>
      <c r="CM6" s="80"/>
      <c r="CN6" s="37"/>
      <c r="CO6" s="81"/>
      <c r="CP6" s="37"/>
    </row>
    <row r="7" spans="1:94" ht="48" customHeight="1">
      <c r="A7" s="82" t="s">
        <v>906</v>
      </c>
      <c r="B7" s="39" t="s">
        <v>7</v>
      </c>
      <c r="C7" s="40" t="s">
        <v>96</v>
      </c>
      <c r="D7" s="40" t="s">
        <v>97</v>
      </c>
      <c r="E7" s="40" t="s">
        <v>23</v>
      </c>
      <c r="F7" s="39" t="s">
        <v>907</v>
      </c>
      <c r="G7" s="65" t="s">
        <v>908</v>
      </c>
      <c r="H7" s="207" t="s">
        <v>909</v>
      </c>
      <c r="I7" s="207" t="s">
        <v>910</v>
      </c>
      <c r="J7" s="207" t="s">
        <v>911</v>
      </c>
      <c r="K7" s="207" t="s">
        <v>912</v>
      </c>
      <c r="L7" s="207" t="s">
        <v>913</v>
      </c>
      <c r="M7" s="207" t="s">
        <v>914</v>
      </c>
      <c r="N7" s="207" t="s">
        <v>915</v>
      </c>
      <c r="O7" s="207" t="s">
        <v>916</v>
      </c>
      <c r="P7" s="207" t="s">
        <v>917</v>
      </c>
      <c r="Q7" s="207" t="s">
        <v>918</v>
      </c>
      <c r="R7" s="207" t="s">
        <v>919</v>
      </c>
      <c r="S7" s="207" t="s">
        <v>920</v>
      </c>
      <c r="T7" s="207" t="s">
        <v>921</v>
      </c>
      <c r="U7" s="207" t="s">
        <v>922</v>
      </c>
      <c r="V7" s="207" t="s">
        <v>923</v>
      </c>
      <c r="W7" s="207" t="s">
        <v>924</v>
      </c>
      <c r="X7" s="207" t="s">
        <v>925</v>
      </c>
      <c r="Y7" s="207" t="s">
        <v>926</v>
      </c>
      <c r="Z7" s="207"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7">
        <v>1</v>
      </c>
      <c r="G8" s="208"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08">
        <f t="shared" ref="AA8:AA66" si="0">COUNTIF(H8:Z8,"Sí")</f>
        <v>14</v>
      </c>
      <c r="AB8" s="209" t="str">
        <f t="shared" ref="AB8:AB66" si="1">+IF(AA8&gt;0,IF(AA8&gt;=12,"Catastrófico",IF(AA8&gt;=6,"Mayor","Moderado")),"")</f>
        <v>Catastrófico</v>
      </c>
      <c r="AC8" s="208" t="str">
        <f t="shared" ref="AC8:AC66" si="2">CONCATENATE(G8," ",AB8)</f>
        <v>Rara vez Catastrófico</v>
      </c>
      <c r="AD8" s="210" t="str">
        <f>IFERROR(VLOOKUP(AC8,'Listas y tablas'!$AH$3:$AI$17,2,FALSE),"")</f>
        <v>Moderado</v>
      </c>
      <c r="AE8" s="208" t="str">
        <f t="shared" ref="AE8:AE66" si="3">+IF(ISTEXT(D8),"C","")</f>
        <v>C</v>
      </c>
      <c r="AF8" s="211">
        <f>IF(ISTEXT(D8),1,"")</f>
        <v>1</v>
      </c>
      <c r="AG8" s="211" t="str">
        <f t="shared" ref="AG8:AG66" si="4">IF(ISTEXT(D8),CONCATENATE(AE8,AF8),"")</f>
        <v>C1</v>
      </c>
      <c r="AH8" s="405" t="s">
        <v>1604</v>
      </c>
      <c r="AI8" s="211" t="str">
        <f t="shared" ref="AI8:AI66" si="5">IF(OR(AJ8="Preventivo",AJ8="Detectivo"),"Probabilidad",IF(AJ8="Correctivo","Impacto",""))</f>
        <v>Probabilidad</v>
      </c>
      <c r="AJ8" s="57" t="s">
        <v>187</v>
      </c>
      <c r="AK8" s="57" t="s">
        <v>777</v>
      </c>
      <c r="AL8" s="211">
        <f>IF(AK8="Sí",15,0)</f>
        <v>15</v>
      </c>
      <c r="AM8" s="57" t="s">
        <v>777</v>
      </c>
      <c r="AN8" s="211">
        <f>IF(AM8="Sí",5,0)</f>
        <v>5</v>
      </c>
      <c r="AO8" s="57" t="s">
        <v>291</v>
      </c>
      <c r="AP8" s="211">
        <f t="shared" ref="AP8:AP13" si="6">IF(AO8="Sí",15,0)</f>
        <v>0</v>
      </c>
      <c r="AQ8" s="57" t="s">
        <v>777</v>
      </c>
      <c r="AR8" s="211">
        <f t="shared" ref="AR8:AR17" si="7">IF(AQ8="Sí",10,0)</f>
        <v>10</v>
      </c>
      <c r="AS8" s="57" t="s">
        <v>777</v>
      </c>
      <c r="AT8" s="211">
        <f t="shared" ref="AT8:AT17" si="8">IF(AS8="Sí",15,0)</f>
        <v>15</v>
      </c>
      <c r="AU8" s="57" t="s">
        <v>777</v>
      </c>
      <c r="AV8" s="211">
        <f t="shared" ref="AV8:AV13" si="9">IF(AU8="Sí",10,0)</f>
        <v>10</v>
      </c>
      <c r="AW8" s="57" t="s">
        <v>777</v>
      </c>
      <c r="AX8" s="211">
        <f t="shared" ref="AX8:AX66" si="10">IF(AW8="Sí",30,0)</f>
        <v>30</v>
      </c>
      <c r="AY8" s="211">
        <f t="shared" ref="AY8:AY66" si="11">+AL8+AN8+AP8+AR8+AT8+AV8+AX8</f>
        <v>85</v>
      </c>
      <c r="AZ8" s="211">
        <f t="shared" ref="AZ8:AZ66" si="12">+IF(AY8&gt;=76,2,IF(AY8&gt;50,1,0))</f>
        <v>2</v>
      </c>
      <c r="BA8" s="211">
        <f t="shared" ref="BA8:BA66" si="13">IF(ISTEXT(AJ8),IF(F8-AZ8&lt;1,1,F8-AZ8),"")</f>
        <v>1</v>
      </c>
      <c r="BB8" s="211" t="str">
        <f>IFERROR(IF(ISNUMBER(BA8),VLOOKUP(BA8,'Listas y tablas'!$AC$2:$AF$7,2,FALSE),""),"")</f>
        <v>Rara vez</v>
      </c>
      <c r="BC8" s="211" t="str">
        <f t="shared" ref="BC8:BC66" si="14">CONCATENATE(BB8," ",AB8)</f>
        <v>Rara vez Catastrófico</v>
      </c>
      <c r="BD8" s="212" t="str">
        <f>IFERROR(VLOOKUP(BC8,'Listas y tablas'!$AH$3:$AI$17,2,FALSE),"")</f>
        <v>Moderado</v>
      </c>
      <c r="BE8" s="94" t="s">
        <v>192</v>
      </c>
      <c r="BF8" s="406" t="s">
        <v>1605</v>
      </c>
      <c r="BG8" s="423" t="s">
        <v>1703</v>
      </c>
      <c r="BH8" s="423" t="s">
        <v>1606</v>
      </c>
      <c r="BI8" s="424">
        <v>44593</v>
      </c>
      <c r="BJ8" s="424">
        <v>44926</v>
      </c>
      <c r="BK8" s="459" t="s">
        <v>1607</v>
      </c>
      <c r="BL8" s="460" t="s">
        <v>307</v>
      </c>
      <c r="BM8" s="423" t="s">
        <v>308</v>
      </c>
      <c r="BN8" s="423" t="s">
        <v>309</v>
      </c>
      <c r="BO8" s="423" t="s">
        <v>310</v>
      </c>
      <c r="BP8" s="421"/>
      <c r="BQ8" s="112" t="s">
        <v>1768</v>
      </c>
      <c r="BR8" s="112" t="s">
        <v>1769</v>
      </c>
      <c r="BS8" s="152" t="s">
        <v>1770</v>
      </c>
      <c r="BT8" s="121" t="s">
        <v>283</v>
      </c>
      <c r="BU8" s="121" t="s">
        <v>291</v>
      </c>
      <c r="BV8" s="121"/>
      <c r="BW8" s="104" t="s">
        <v>1766</v>
      </c>
      <c r="BX8" s="104" t="s">
        <v>201</v>
      </c>
      <c r="BY8" s="104" t="s">
        <v>1771</v>
      </c>
      <c r="BZ8" s="104"/>
      <c r="CA8" s="489" t="s">
        <v>1774</v>
      </c>
      <c r="CB8" s="105" t="s">
        <v>1772</v>
      </c>
      <c r="CC8" s="104" t="s">
        <v>1775</v>
      </c>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3">
        <v>1</v>
      </c>
      <c r="G9" s="208" t="str">
        <f>IF(ISNUMBER(F9),VLOOKUP(F9,'Listas y tablas'!$AC$2:$AF$7,2,FALSE),"")</f>
        <v>Rara vez</v>
      </c>
      <c r="H9" s="213" t="s">
        <v>777</v>
      </c>
      <c r="I9" s="213" t="s">
        <v>777</v>
      </c>
      <c r="J9" s="213" t="s">
        <v>291</v>
      </c>
      <c r="K9" s="213" t="s">
        <v>291</v>
      </c>
      <c r="L9" s="213" t="s">
        <v>777</v>
      </c>
      <c r="M9" s="213" t="s">
        <v>777</v>
      </c>
      <c r="N9" s="213" t="s">
        <v>777</v>
      </c>
      <c r="O9" s="213" t="s">
        <v>291</v>
      </c>
      <c r="P9" s="213" t="s">
        <v>291</v>
      </c>
      <c r="Q9" s="213" t="s">
        <v>777</v>
      </c>
      <c r="R9" s="213" t="s">
        <v>777</v>
      </c>
      <c r="S9" s="213" t="s">
        <v>777</v>
      </c>
      <c r="T9" s="213" t="s">
        <v>777</v>
      </c>
      <c r="U9" s="213" t="s">
        <v>291</v>
      </c>
      <c r="V9" s="213" t="s">
        <v>291</v>
      </c>
      <c r="W9" s="213" t="s">
        <v>291</v>
      </c>
      <c r="X9" s="213" t="s">
        <v>291</v>
      </c>
      <c r="Y9" s="213" t="s">
        <v>291</v>
      </c>
      <c r="Z9" s="213" t="s">
        <v>291</v>
      </c>
      <c r="AA9" s="208">
        <f t="shared" si="0"/>
        <v>9</v>
      </c>
      <c r="AB9" s="209" t="str">
        <f t="shared" si="1"/>
        <v>Mayor</v>
      </c>
      <c r="AC9" s="208" t="str">
        <f t="shared" si="2"/>
        <v>Rara vez Mayor</v>
      </c>
      <c r="AD9" s="210" t="str">
        <f>IFERROR(VLOOKUP(AC9,'Listas y tablas'!$AH$3:$AI$17,2,FALSE),"")</f>
        <v>Bajo</v>
      </c>
      <c r="AE9" s="208" t="str">
        <f t="shared" si="3"/>
        <v>C</v>
      </c>
      <c r="AF9" s="211">
        <f t="shared" ref="AF9:AF66" si="15">IF(ISTEXT(D9),1+AF8,"")</f>
        <v>2</v>
      </c>
      <c r="AG9" s="211" t="str">
        <f t="shared" si="4"/>
        <v>C2</v>
      </c>
      <c r="AH9" s="182" t="s">
        <v>1608</v>
      </c>
      <c r="AI9" s="211" t="str">
        <f t="shared" si="5"/>
        <v>Probabilidad</v>
      </c>
      <c r="AJ9" s="57" t="s">
        <v>187</v>
      </c>
      <c r="AK9" s="57" t="s">
        <v>777</v>
      </c>
      <c r="AL9" s="211">
        <f>IF(AK9="Sí",15,0)</f>
        <v>15</v>
      </c>
      <c r="AM9" s="57" t="s">
        <v>777</v>
      </c>
      <c r="AN9" s="211">
        <f>IF(AM9="Sí",5,0)</f>
        <v>5</v>
      </c>
      <c r="AO9" s="57" t="s">
        <v>291</v>
      </c>
      <c r="AP9" s="211">
        <f t="shared" si="6"/>
        <v>0</v>
      </c>
      <c r="AQ9" s="57" t="s">
        <v>777</v>
      </c>
      <c r="AR9" s="211">
        <f t="shared" si="7"/>
        <v>10</v>
      </c>
      <c r="AS9" s="57" t="s">
        <v>777</v>
      </c>
      <c r="AT9" s="211">
        <f t="shared" si="8"/>
        <v>15</v>
      </c>
      <c r="AU9" s="57" t="s">
        <v>777</v>
      </c>
      <c r="AV9" s="211">
        <f t="shared" si="9"/>
        <v>10</v>
      </c>
      <c r="AW9" s="57" t="s">
        <v>777</v>
      </c>
      <c r="AX9" s="211">
        <f t="shared" si="10"/>
        <v>30</v>
      </c>
      <c r="AY9" s="211">
        <f t="shared" si="11"/>
        <v>85</v>
      </c>
      <c r="AZ9" s="211">
        <f t="shared" si="12"/>
        <v>2</v>
      </c>
      <c r="BA9" s="211">
        <f t="shared" si="13"/>
        <v>1</v>
      </c>
      <c r="BB9" s="211" t="str">
        <f>IFERROR(IF(ISNUMBER(BA9),VLOOKUP(BA9,'Listas y tablas'!$AC$2:$AF$7,2,FALSE),""),"")</f>
        <v>Rara vez</v>
      </c>
      <c r="BC9" s="211" t="str">
        <f t="shared" si="14"/>
        <v>Rara vez Mayor</v>
      </c>
      <c r="BD9" s="212" t="str">
        <f>IFERROR(VLOOKUP(BC9,'Listas y tablas'!$AH$3:$AI$17,2,FALSE),"")</f>
        <v>Bajo</v>
      </c>
      <c r="BE9" s="157" t="s">
        <v>192</v>
      </c>
      <c r="BF9" s="116" t="s">
        <v>1699</v>
      </c>
      <c r="BG9" s="53" t="s">
        <v>1609</v>
      </c>
      <c r="BH9" s="412"/>
      <c r="BI9" s="477">
        <v>44607</v>
      </c>
      <c r="BJ9" s="477">
        <v>44711</v>
      </c>
      <c r="BK9" s="116" t="s">
        <v>1610</v>
      </c>
      <c r="BL9" s="116" t="s">
        <v>1611</v>
      </c>
      <c r="BM9" s="53" t="s">
        <v>209</v>
      </c>
      <c r="BN9" s="53" t="s">
        <v>1612</v>
      </c>
      <c r="BO9" s="53" t="s">
        <v>1613</v>
      </c>
      <c r="BP9" s="53" t="s">
        <v>1614</v>
      </c>
      <c r="BQ9" s="152" t="s">
        <v>1788</v>
      </c>
      <c r="BR9" s="152" t="s">
        <v>1789</v>
      </c>
      <c r="BS9" s="152" t="s">
        <v>1790</v>
      </c>
      <c r="BT9" s="121" t="s">
        <v>517</v>
      </c>
      <c r="BU9" s="121" t="s">
        <v>1779</v>
      </c>
      <c r="BV9" s="121"/>
      <c r="BW9" s="104" t="s">
        <v>1791</v>
      </c>
      <c r="BX9" s="196" t="s">
        <v>201</v>
      </c>
      <c r="BY9" s="104" t="s">
        <v>1792</v>
      </c>
      <c r="BZ9" s="104" t="s">
        <v>262</v>
      </c>
      <c r="CA9" s="489" t="s">
        <v>1774</v>
      </c>
      <c r="CB9" s="105" t="s">
        <v>1772</v>
      </c>
      <c r="CC9" s="104" t="s">
        <v>1775</v>
      </c>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3">
        <v>1</v>
      </c>
      <c r="G10" s="208" t="str">
        <f>IF(ISNUMBER(F10),VLOOKUP(F10,'Listas y tablas'!$AC$2:$AF$7,2,FALSE),"")</f>
        <v>Rara vez</v>
      </c>
      <c r="H10" s="213" t="s">
        <v>777</v>
      </c>
      <c r="I10" s="213" t="s">
        <v>291</v>
      </c>
      <c r="J10" s="213" t="s">
        <v>291</v>
      </c>
      <c r="K10" s="213" t="s">
        <v>291</v>
      </c>
      <c r="L10" s="213" t="s">
        <v>777</v>
      </c>
      <c r="M10" s="213" t="s">
        <v>291</v>
      </c>
      <c r="N10" s="213" t="s">
        <v>291</v>
      </c>
      <c r="O10" s="213" t="s">
        <v>291</v>
      </c>
      <c r="P10" s="213" t="s">
        <v>291</v>
      </c>
      <c r="Q10" s="213" t="s">
        <v>777</v>
      </c>
      <c r="R10" s="213" t="s">
        <v>777</v>
      </c>
      <c r="S10" s="213" t="s">
        <v>777</v>
      </c>
      <c r="T10" s="213" t="s">
        <v>291</v>
      </c>
      <c r="U10" s="213" t="s">
        <v>777</v>
      </c>
      <c r="V10" s="213" t="s">
        <v>291</v>
      </c>
      <c r="W10" s="213" t="s">
        <v>291</v>
      </c>
      <c r="X10" s="213" t="s">
        <v>291</v>
      </c>
      <c r="Y10" s="213" t="s">
        <v>291</v>
      </c>
      <c r="Z10" s="213" t="s">
        <v>291</v>
      </c>
      <c r="AA10" s="208">
        <f t="shared" si="0"/>
        <v>6</v>
      </c>
      <c r="AB10" s="209" t="str">
        <f t="shared" si="1"/>
        <v>Mayor</v>
      </c>
      <c r="AC10" s="208" t="str">
        <f t="shared" si="2"/>
        <v>Rara vez Mayor</v>
      </c>
      <c r="AD10" s="210" t="str">
        <f>IFERROR(VLOOKUP(AC10,'Listas y tablas'!$AH$3:$AI$17,2,FALSE),"")</f>
        <v>Bajo</v>
      </c>
      <c r="AE10" s="208" t="str">
        <f t="shared" si="3"/>
        <v>C</v>
      </c>
      <c r="AF10" s="211">
        <f t="shared" si="15"/>
        <v>3</v>
      </c>
      <c r="AG10" s="211" t="str">
        <f t="shared" si="4"/>
        <v>C3</v>
      </c>
      <c r="AH10" s="182" t="s">
        <v>1615</v>
      </c>
      <c r="AI10" s="211" t="str">
        <f t="shared" si="5"/>
        <v>Probabilidad</v>
      </c>
      <c r="AJ10" s="57" t="s">
        <v>187</v>
      </c>
      <c r="AK10" s="57" t="s">
        <v>291</v>
      </c>
      <c r="AL10" s="211">
        <f>IF(AK10="Sí",15,0)</f>
        <v>0</v>
      </c>
      <c r="AM10" s="57" t="s">
        <v>777</v>
      </c>
      <c r="AN10" s="211">
        <f>IF(AM10="Sí",5,0)</f>
        <v>5</v>
      </c>
      <c r="AO10" s="57" t="s">
        <v>291</v>
      </c>
      <c r="AP10" s="211">
        <f t="shared" si="6"/>
        <v>0</v>
      </c>
      <c r="AQ10" s="57" t="s">
        <v>777</v>
      </c>
      <c r="AR10" s="211">
        <f t="shared" si="7"/>
        <v>10</v>
      </c>
      <c r="AS10" s="57" t="s">
        <v>777</v>
      </c>
      <c r="AT10" s="211">
        <f t="shared" si="8"/>
        <v>15</v>
      </c>
      <c r="AU10" s="57" t="s">
        <v>777</v>
      </c>
      <c r="AV10" s="211">
        <f t="shared" si="9"/>
        <v>10</v>
      </c>
      <c r="AW10" s="57" t="s">
        <v>777</v>
      </c>
      <c r="AX10" s="211">
        <f t="shared" si="10"/>
        <v>30</v>
      </c>
      <c r="AY10" s="211">
        <f t="shared" si="11"/>
        <v>70</v>
      </c>
      <c r="AZ10" s="211">
        <f t="shared" si="12"/>
        <v>1</v>
      </c>
      <c r="BA10" s="211">
        <f t="shared" si="13"/>
        <v>1</v>
      </c>
      <c r="BB10" s="211" t="str">
        <f>IFERROR(IF(ISNUMBER(BA10),VLOOKUP(BA10,'Listas y tablas'!$AC$2:$AF$7,2,FALSE),""),"")</f>
        <v>Rara vez</v>
      </c>
      <c r="BC10" s="211" t="str">
        <f t="shared" si="14"/>
        <v>Rara vez Mayor</v>
      </c>
      <c r="BD10" s="212" t="str">
        <f>IFERROR(VLOOKUP(BC10,'Listas y tablas'!$AH$3:$AI$17,2,FALSE),"")</f>
        <v>Bajo</v>
      </c>
      <c r="BE10" s="157" t="s">
        <v>192</v>
      </c>
      <c r="BF10" s="116" t="s">
        <v>1616</v>
      </c>
      <c r="BG10" s="53" t="s">
        <v>1617</v>
      </c>
      <c r="BH10" s="53" t="s">
        <v>1618</v>
      </c>
      <c r="BI10" s="162">
        <v>44409</v>
      </c>
      <c r="BJ10" s="162">
        <v>44561</v>
      </c>
      <c r="BK10" s="162" t="s">
        <v>1619</v>
      </c>
      <c r="BL10" s="213" t="s">
        <v>283</v>
      </c>
      <c r="BM10" s="53" t="s">
        <v>1620</v>
      </c>
      <c r="BN10" s="53" t="s">
        <v>1621</v>
      </c>
      <c r="BO10" s="53" t="s">
        <v>1622</v>
      </c>
      <c r="BP10" s="53" t="s">
        <v>1623</v>
      </c>
      <c r="BQ10" s="152" t="s">
        <v>1801</v>
      </c>
      <c r="BR10" s="112" t="s">
        <v>283</v>
      </c>
      <c r="BS10" s="152" t="s">
        <v>1802</v>
      </c>
      <c r="BT10" s="112" t="s">
        <v>283</v>
      </c>
      <c r="BU10" s="121"/>
      <c r="BV10" s="121"/>
      <c r="BW10" s="104" t="s">
        <v>1803</v>
      </c>
      <c r="BX10" s="196" t="s">
        <v>292</v>
      </c>
      <c r="BY10" s="104" t="s">
        <v>1804</v>
      </c>
      <c r="BZ10" s="104" t="s">
        <v>285</v>
      </c>
      <c r="CA10" s="489" t="s">
        <v>1805</v>
      </c>
      <c r="CB10" s="105" t="s">
        <v>1772</v>
      </c>
      <c r="CC10" s="104" t="s">
        <v>1775</v>
      </c>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3">
        <v>1</v>
      </c>
      <c r="G11" s="208" t="str">
        <f>IF(ISNUMBER(F11),VLOOKUP(F11,'Listas y tablas'!$AC$2:$AF$7,2,FALSE),"")</f>
        <v>Rara vez</v>
      </c>
      <c r="H11" s="213" t="s">
        <v>777</v>
      </c>
      <c r="I11" s="213" t="s">
        <v>777</v>
      </c>
      <c r="J11" s="213" t="s">
        <v>291</v>
      </c>
      <c r="K11" s="213" t="s">
        <v>291</v>
      </c>
      <c r="L11" s="213" t="s">
        <v>777</v>
      </c>
      <c r="M11" s="213" t="s">
        <v>777</v>
      </c>
      <c r="N11" s="213" t="s">
        <v>291</v>
      </c>
      <c r="O11" s="213" t="s">
        <v>291</v>
      </c>
      <c r="P11" s="213" t="s">
        <v>777</v>
      </c>
      <c r="Q11" s="213" t="s">
        <v>777</v>
      </c>
      <c r="R11" s="213" t="s">
        <v>777</v>
      </c>
      <c r="S11" s="213" t="s">
        <v>777</v>
      </c>
      <c r="T11" s="213" t="s">
        <v>777</v>
      </c>
      <c r="U11" s="213" t="s">
        <v>777</v>
      </c>
      <c r="V11" s="213" t="s">
        <v>291</v>
      </c>
      <c r="W11" s="213" t="s">
        <v>291</v>
      </c>
      <c r="X11" s="213" t="s">
        <v>291</v>
      </c>
      <c r="Y11" s="213" t="s">
        <v>291</v>
      </c>
      <c r="Z11" s="213" t="s">
        <v>291</v>
      </c>
      <c r="AA11" s="208">
        <f t="shared" si="0"/>
        <v>10</v>
      </c>
      <c r="AB11" s="209" t="str">
        <f t="shared" si="1"/>
        <v>Mayor</v>
      </c>
      <c r="AC11" s="208" t="str">
        <f t="shared" si="2"/>
        <v>Rara vez Mayor</v>
      </c>
      <c r="AD11" s="210" t="str">
        <f>IFERROR(VLOOKUP(AC11,'Listas y tablas'!$AH$3:$AI$17,2,FALSE),"")</f>
        <v>Bajo</v>
      </c>
      <c r="AE11" s="208" t="str">
        <f t="shared" si="3"/>
        <v>C</v>
      </c>
      <c r="AF11" s="211">
        <f t="shared" si="15"/>
        <v>4</v>
      </c>
      <c r="AG11" s="211" t="str">
        <f t="shared" si="4"/>
        <v>C4</v>
      </c>
      <c r="AH11" s="182" t="s">
        <v>1624</v>
      </c>
      <c r="AI11" s="211" t="str">
        <f t="shared" si="5"/>
        <v>Probabilidad</v>
      </c>
      <c r="AJ11" s="57" t="s">
        <v>187</v>
      </c>
      <c r="AK11" s="57" t="s">
        <v>777</v>
      </c>
      <c r="AL11" s="211">
        <f t="shared" ref="AL11:AL74" si="16">IF(AK11="Sí",15,0)</f>
        <v>15</v>
      </c>
      <c r="AM11" s="57" t="s">
        <v>777</v>
      </c>
      <c r="AN11" s="211">
        <f t="shared" ref="AN11:AN61" si="17">IF(AM11="Sí",5,0)</f>
        <v>5</v>
      </c>
      <c r="AO11" s="57" t="s">
        <v>291</v>
      </c>
      <c r="AP11" s="211">
        <f t="shared" si="6"/>
        <v>0</v>
      </c>
      <c r="AQ11" s="57" t="s">
        <v>777</v>
      </c>
      <c r="AR11" s="211">
        <f t="shared" si="7"/>
        <v>10</v>
      </c>
      <c r="AS11" s="57" t="s">
        <v>777</v>
      </c>
      <c r="AT11" s="211">
        <f t="shared" si="8"/>
        <v>15</v>
      </c>
      <c r="AU11" s="57" t="s">
        <v>777</v>
      </c>
      <c r="AV11" s="211">
        <f t="shared" si="9"/>
        <v>10</v>
      </c>
      <c r="AW11" s="57" t="s">
        <v>777</v>
      </c>
      <c r="AX11" s="211">
        <f t="shared" si="10"/>
        <v>30</v>
      </c>
      <c r="AY11" s="211">
        <f t="shared" si="11"/>
        <v>85</v>
      </c>
      <c r="AZ11" s="211">
        <f t="shared" si="12"/>
        <v>2</v>
      </c>
      <c r="BA11" s="211">
        <f t="shared" si="13"/>
        <v>1</v>
      </c>
      <c r="BB11" s="211" t="str">
        <f>IFERROR(IF(ISNUMBER(BA11),VLOOKUP(BA11,'Listas y tablas'!$AC$2:$AF$7,2,FALSE),""),"")</f>
        <v>Rara vez</v>
      </c>
      <c r="BC11" s="211" t="str">
        <f t="shared" si="14"/>
        <v>Rara vez Mayor</v>
      </c>
      <c r="BD11" s="212" t="str">
        <f>IFERROR(VLOOKUP(BC11,'Listas y tablas'!$AH$3:$AI$17,2,FALSE),"")</f>
        <v>Bajo</v>
      </c>
      <c r="BE11" s="157" t="s">
        <v>192</v>
      </c>
      <c r="BF11" s="118" t="s">
        <v>1626</v>
      </c>
      <c r="BG11" s="118" t="s">
        <v>1627</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3">
        <v>1</v>
      </c>
      <c r="G12" s="208" t="str">
        <f>IF(ISNUMBER(F12),VLOOKUP(F12,'Listas y tablas'!$AC$2:$AF$7,2,FALSE),"")</f>
        <v>Rara vez</v>
      </c>
      <c r="H12" s="213" t="s">
        <v>777</v>
      </c>
      <c r="I12" s="213" t="s">
        <v>777</v>
      </c>
      <c r="J12" s="213" t="s">
        <v>291</v>
      </c>
      <c r="K12" s="213" t="s">
        <v>291</v>
      </c>
      <c r="L12" s="213" t="s">
        <v>777</v>
      </c>
      <c r="M12" s="213" t="s">
        <v>777</v>
      </c>
      <c r="N12" s="213" t="s">
        <v>291</v>
      </c>
      <c r="O12" s="213" t="s">
        <v>291</v>
      </c>
      <c r="P12" s="213" t="s">
        <v>777</v>
      </c>
      <c r="Q12" s="213" t="s">
        <v>777</v>
      </c>
      <c r="R12" s="213" t="s">
        <v>777</v>
      </c>
      <c r="S12" s="213" t="s">
        <v>777</v>
      </c>
      <c r="T12" s="213" t="s">
        <v>777</v>
      </c>
      <c r="U12" s="213" t="s">
        <v>777</v>
      </c>
      <c r="V12" s="213" t="s">
        <v>291</v>
      </c>
      <c r="W12" s="213" t="s">
        <v>291</v>
      </c>
      <c r="X12" s="213" t="s">
        <v>291</v>
      </c>
      <c r="Y12" s="213" t="s">
        <v>291</v>
      </c>
      <c r="Z12" s="213" t="s">
        <v>291</v>
      </c>
      <c r="AA12" s="208">
        <f t="shared" si="0"/>
        <v>10</v>
      </c>
      <c r="AB12" s="209" t="str">
        <f t="shared" si="1"/>
        <v>Mayor</v>
      </c>
      <c r="AC12" s="208" t="str">
        <f t="shared" si="2"/>
        <v>Rara vez Mayor</v>
      </c>
      <c r="AD12" s="210" t="str">
        <f>IFERROR(VLOOKUP(AC12,'Listas y tablas'!$AH$3:$AI$17,2,FALSE),"")</f>
        <v>Bajo</v>
      </c>
      <c r="AE12" s="208" t="str">
        <f t="shared" si="3"/>
        <v>C</v>
      </c>
      <c r="AF12" s="211">
        <f t="shared" si="15"/>
        <v>5</v>
      </c>
      <c r="AG12" s="211" t="str">
        <f t="shared" si="4"/>
        <v>C5</v>
      </c>
      <c r="AH12" s="182" t="s">
        <v>1625</v>
      </c>
      <c r="AI12" s="211" t="str">
        <f t="shared" si="5"/>
        <v>Probabilidad</v>
      </c>
      <c r="AJ12" s="57" t="s">
        <v>187</v>
      </c>
      <c r="AK12" s="57" t="s">
        <v>777</v>
      </c>
      <c r="AL12" s="211">
        <f t="shared" si="16"/>
        <v>15</v>
      </c>
      <c r="AM12" s="57" t="s">
        <v>777</v>
      </c>
      <c r="AN12" s="211">
        <f t="shared" si="17"/>
        <v>5</v>
      </c>
      <c r="AO12" s="57" t="s">
        <v>291</v>
      </c>
      <c r="AP12" s="211">
        <f t="shared" si="6"/>
        <v>0</v>
      </c>
      <c r="AQ12" s="57" t="s">
        <v>777</v>
      </c>
      <c r="AR12" s="211">
        <f t="shared" si="7"/>
        <v>10</v>
      </c>
      <c r="AS12" s="57" t="s">
        <v>777</v>
      </c>
      <c r="AT12" s="211">
        <f t="shared" si="8"/>
        <v>15</v>
      </c>
      <c r="AU12" s="57" t="s">
        <v>777</v>
      </c>
      <c r="AV12" s="211">
        <f t="shared" si="9"/>
        <v>10</v>
      </c>
      <c r="AW12" s="57" t="s">
        <v>777</v>
      </c>
      <c r="AX12" s="211">
        <f t="shared" si="10"/>
        <v>30</v>
      </c>
      <c r="AY12" s="211">
        <f t="shared" si="11"/>
        <v>85</v>
      </c>
      <c r="AZ12" s="211">
        <f t="shared" si="12"/>
        <v>2</v>
      </c>
      <c r="BA12" s="211">
        <f t="shared" si="13"/>
        <v>1</v>
      </c>
      <c r="BB12" s="211" t="str">
        <f>IFERROR(IF(ISNUMBER(BA12),VLOOKUP(BA12,'Listas y tablas'!$AC$2:$AF$7,2,FALSE),""),"")</f>
        <v>Rara vez</v>
      </c>
      <c r="BC12" s="211" t="str">
        <f t="shared" si="14"/>
        <v>Rara vez Mayor</v>
      </c>
      <c r="BD12" s="212" t="str">
        <f>IFERROR(VLOOKUP(BC12,'Listas y tablas'!$AH$3:$AI$17,2,FALSE),"")</f>
        <v>Bajo</v>
      </c>
      <c r="BE12" s="157" t="s">
        <v>192</v>
      </c>
      <c r="BF12" s="118" t="s">
        <v>1628</v>
      </c>
      <c r="BG12" s="118" t="s">
        <v>1629</v>
      </c>
      <c r="BH12" s="118" t="s">
        <v>257</v>
      </c>
      <c r="BI12" s="162">
        <v>44621</v>
      </c>
      <c r="BJ12" s="162">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3">
        <v>3</v>
      </c>
      <c r="G13" s="208" t="str">
        <f>IF(ISNUMBER(F13),VLOOKUP(F13,'Listas y tablas'!$AC$2:$AF$7,2,FALSE),"")</f>
        <v>Posible</v>
      </c>
      <c r="H13" s="213" t="s">
        <v>777</v>
      </c>
      <c r="I13" s="213" t="s">
        <v>291</v>
      </c>
      <c r="J13" s="213" t="s">
        <v>777</v>
      </c>
      <c r="K13" s="213" t="s">
        <v>777</v>
      </c>
      <c r="L13" s="213" t="s">
        <v>777</v>
      </c>
      <c r="M13" s="213" t="s">
        <v>291</v>
      </c>
      <c r="N13" s="213" t="s">
        <v>777</v>
      </c>
      <c r="O13" s="213" t="s">
        <v>777</v>
      </c>
      <c r="P13" s="213" t="s">
        <v>291</v>
      </c>
      <c r="Q13" s="213" t="s">
        <v>777</v>
      </c>
      <c r="R13" s="213" t="s">
        <v>777</v>
      </c>
      <c r="S13" s="213" t="s">
        <v>777</v>
      </c>
      <c r="T13" s="213" t="s">
        <v>777</v>
      </c>
      <c r="U13" s="213" t="s">
        <v>777</v>
      </c>
      <c r="V13" s="213" t="s">
        <v>777</v>
      </c>
      <c r="W13" s="213" t="s">
        <v>291</v>
      </c>
      <c r="X13" s="213" t="s">
        <v>291</v>
      </c>
      <c r="Y13" s="213" t="s">
        <v>291</v>
      </c>
      <c r="Z13" s="213" t="s">
        <v>291</v>
      </c>
      <c r="AA13" s="208">
        <f t="shared" si="0"/>
        <v>12</v>
      </c>
      <c r="AB13" s="209" t="str">
        <f t="shared" si="1"/>
        <v>Catastrófico</v>
      </c>
      <c r="AC13" s="208" t="str">
        <f t="shared" si="2"/>
        <v>Posible Catastrófico</v>
      </c>
      <c r="AD13" s="210" t="str">
        <f>IFERROR(VLOOKUP(AC13,'Listas y tablas'!$AH$3:$AI$17,2,FALSE),"")</f>
        <v>Extremo</v>
      </c>
      <c r="AE13" s="208" t="str">
        <f t="shared" si="3"/>
        <v>C</v>
      </c>
      <c r="AF13" s="211">
        <f t="shared" si="15"/>
        <v>6</v>
      </c>
      <c r="AG13" s="211" t="str">
        <f t="shared" si="4"/>
        <v>C6</v>
      </c>
      <c r="AH13" s="182" t="s">
        <v>1630</v>
      </c>
      <c r="AI13" s="211" t="str">
        <f t="shared" si="5"/>
        <v>Probabilidad</v>
      </c>
      <c r="AJ13" s="57" t="s">
        <v>187</v>
      </c>
      <c r="AK13" s="57" t="s">
        <v>777</v>
      </c>
      <c r="AL13" s="211">
        <f t="shared" si="16"/>
        <v>15</v>
      </c>
      <c r="AM13" s="57" t="s">
        <v>777</v>
      </c>
      <c r="AN13" s="211">
        <f t="shared" si="17"/>
        <v>5</v>
      </c>
      <c r="AO13" s="57" t="s">
        <v>291</v>
      </c>
      <c r="AP13" s="211">
        <f t="shared" si="6"/>
        <v>0</v>
      </c>
      <c r="AQ13" s="57" t="s">
        <v>777</v>
      </c>
      <c r="AR13" s="211">
        <f t="shared" si="7"/>
        <v>10</v>
      </c>
      <c r="AS13" s="57" t="s">
        <v>777</v>
      </c>
      <c r="AT13" s="211">
        <f t="shared" si="8"/>
        <v>15</v>
      </c>
      <c r="AU13" s="57" t="s">
        <v>777</v>
      </c>
      <c r="AV13" s="211">
        <f t="shared" si="9"/>
        <v>10</v>
      </c>
      <c r="AW13" s="57" t="s">
        <v>777</v>
      </c>
      <c r="AX13" s="211">
        <f t="shared" si="10"/>
        <v>30</v>
      </c>
      <c r="AY13" s="211">
        <f t="shared" si="11"/>
        <v>85</v>
      </c>
      <c r="AZ13" s="211">
        <f t="shared" si="12"/>
        <v>2</v>
      </c>
      <c r="BA13" s="211">
        <f t="shared" si="13"/>
        <v>1</v>
      </c>
      <c r="BB13" s="211" t="str">
        <f>IFERROR(IF(ISNUMBER(BA13),VLOOKUP(BA13,'Listas y tablas'!$AC$2:$AF$7,2,FALSE),""),"")</f>
        <v>Rara vez</v>
      </c>
      <c r="BC13" s="211" t="str">
        <f t="shared" si="14"/>
        <v>Rara vez Catastrófico</v>
      </c>
      <c r="BD13" s="212" t="str">
        <f>IFERROR(VLOOKUP(BC13,'Listas y tablas'!$AH$3:$AI$17,2,FALSE),"")</f>
        <v>Moderado</v>
      </c>
      <c r="BE13" s="157" t="s">
        <v>192</v>
      </c>
      <c r="BF13" s="116" t="s">
        <v>1632</v>
      </c>
      <c r="BG13" s="53" t="s">
        <v>1633</v>
      </c>
      <c r="BH13" s="53" t="s">
        <v>1634</v>
      </c>
      <c r="BI13" s="162">
        <v>44593</v>
      </c>
      <c r="BJ13" s="162">
        <v>44926</v>
      </c>
      <c r="BK13" s="44"/>
      <c r="BL13" s="44"/>
      <c r="BM13" s="44"/>
      <c r="BN13" s="44"/>
      <c r="BO13" s="44"/>
      <c r="BP13" s="44"/>
      <c r="BQ13" s="152" t="s">
        <v>1826</v>
      </c>
      <c r="BR13" s="152" t="s">
        <v>1827</v>
      </c>
      <c r="BS13" s="152" t="s">
        <v>1828</v>
      </c>
      <c r="BT13" s="112" t="s">
        <v>283</v>
      </c>
      <c r="BU13" s="121"/>
      <c r="BV13" s="121"/>
      <c r="BW13" s="104" t="s">
        <v>1766</v>
      </c>
      <c r="BX13" s="104" t="s">
        <v>201</v>
      </c>
      <c r="BY13" s="104" t="s">
        <v>1771</v>
      </c>
      <c r="BZ13" s="104"/>
      <c r="CA13" s="489" t="s">
        <v>1774</v>
      </c>
      <c r="CB13" s="105" t="s">
        <v>1772</v>
      </c>
      <c r="CC13" s="104" t="s">
        <v>1775</v>
      </c>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3">
        <v>3</v>
      </c>
      <c r="G14" s="208" t="str">
        <f>IF(ISNUMBER(F14),VLOOKUP(F14,'Listas y tablas'!$AC$2:$AF$7,2,FALSE),"")</f>
        <v>Posible</v>
      </c>
      <c r="H14" s="213" t="s">
        <v>777</v>
      </c>
      <c r="I14" s="213" t="s">
        <v>291</v>
      </c>
      <c r="J14" s="213" t="s">
        <v>777</v>
      </c>
      <c r="K14" s="213" t="s">
        <v>777</v>
      </c>
      <c r="L14" s="213" t="s">
        <v>777</v>
      </c>
      <c r="M14" s="213" t="s">
        <v>291</v>
      </c>
      <c r="N14" s="213" t="s">
        <v>777</v>
      </c>
      <c r="O14" s="213" t="s">
        <v>777</v>
      </c>
      <c r="P14" s="213" t="s">
        <v>291</v>
      </c>
      <c r="Q14" s="213" t="s">
        <v>777</v>
      </c>
      <c r="R14" s="213" t="s">
        <v>777</v>
      </c>
      <c r="S14" s="213" t="s">
        <v>777</v>
      </c>
      <c r="T14" s="213" t="s">
        <v>777</v>
      </c>
      <c r="U14" s="213" t="s">
        <v>777</v>
      </c>
      <c r="V14" s="213" t="s">
        <v>777</v>
      </c>
      <c r="W14" s="213" t="s">
        <v>291</v>
      </c>
      <c r="X14" s="213" t="s">
        <v>291</v>
      </c>
      <c r="Y14" s="213" t="s">
        <v>291</v>
      </c>
      <c r="Z14" s="213" t="s">
        <v>291</v>
      </c>
      <c r="AA14" s="208">
        <f t="shared" si="0"/>
        <v>12</v>
      </c>
      <c r="AB14" s="209" t="str">
        <f t="shared" si="1"/>
        <v>Catastrófico</v>
      </c>
      <c r="AC14" s="208" t="str">
        <f t="shared" si="2"/>
        <v>Posible Catastrófico</v>
      </c>
      <c r="AD14" s="210" t="str">
        <f>IFERROR(VLOOKUP(AC14,'Listas y tablas'!$AH$3:$AI$17,2,FALSE),"")</f>
        <v>Extremo</v>
      </c>
      <c r="AE14" s="208" t="str">
        <f t="shared" si="3"/>
        <v>C</v>
      </c>
      <c r="AF14" s="211">
        <f t="shared" si="15"/>
        <v>7</v>
      </c>
      <c r="AG14" s="211" t="str">
        <f t="shared" si="4"/>
        <v>C7</v>
      </c>
      <c r="AH14" s="182" t="s">
        <v>1631</v>
      </c>
      <c r="AI14" s="211" t="str">
        <f t="shared" si="5"/>
        <v>Probabilidad</v>
      </c>
      <c r="AJ14" s="57" t="s">
        <v>233</v>
      </c>
      <c r="AK14" s="57" t="s">
        <v>777</v>
      </c>
      <c r="AL14" s="211">
        <f t="shared" si="16"/>
        <v>15</v>
      </c>
      <c r="AM14" s="57" t="s">
        <v>777</v>
      </c>
      <c r="AN14" s="211">
        <f t="shared" si="17"/>
        <v>5</v>
      </c>
      <c r="AO14" s="57" t="s">
        <v>291</v>
      </c>
      <c r="AP14" s="211">
        <f t="shared" ref="AP14:AP19" si="18">IF(AO14="Sí",15,0)</f>
        <v>0</v>
      </c>
      <c r="AQ14" s="57" t="s">
        <v>777</v>
      </c>
      <c r="AR14" s="211">
        <f t="shared" si="7"/>
        <v>10</v>
      </c>
      <c r="AS14" s="57" t="s">
        <v>777</v>
      </c>
      <c r="AT14" s="211">
        <f t="shared" si="8"/>
        <v>15</v>
      </c>
      <c r="AU14" s="57" t="s">
        <v>777</v>
      </c>
      <c r="AV14" s="211">
        <f t="shared" ref="AV14:AV23" si="19">IF(AU14="Sí",10,0)</f>
        <v>10</v>
      </c>
      <c r="AW14" s="57" t="s">
        <v>777</v>
      </c>
      <c r="AX14" s="211">
        <f t="shared" si="10"/>
        <v>30</v>
      </c>
      <c r="AY14" s="211">
        <f t="shared" si="11"/>
        <v>85</v>
      </c>
      <c r="AZ14" s="211">
        <f t="shared" si="12"/>
        <v>2</v>
      </c>
      <c r="BA14" s="211">
        <f t="shared" si="13"/>
        <v>1</v>
      </c>
      <c r="BB14" s="211" t="str">
        <f>IFERROR(IF(ISNUMBER(BA14),VLOOKUP(BA14,'Listas y tablas'!$AC$2:$AF$7,2,FALSE),""),"")</f>
        <v>Rara vez</v>
      </c>
      <c r="BC14" s="211" t="str">
        <f t="shared" si="14"/>
        <v>Rara vez Catastrófico</v>
      </c>
      <c r="BD14" s="212" t="str">
        <f>IFERROR(VLOOKUP(BC14,'Listas y tablas'!$AH$3:$AI$17,2,FALSE),"")</f>
        <v>Moderado</v>
      </c>
      <c r="BE14" s="157" t="s">
        <v>192</v>
      </c>
      <c r="BF14" s="116" t="s">
        <v>1635</v>
      </c>
      <c r="BG14" s="53" t="s">
        <v>1636</v>
      </c>
      <c r="BH14" s="53" t="s">
        <v>1634</v>
      </c>
      <c r="BI14" s="162">
        <v>44593</v>
      </c>
      <c r="BJ14" s="162">
        <v>44926</v>
      </c>
      <c r="BK14" s="99"/>
      <c r="BL14" s="99"/>
      <c r="BM14" s="44"/>
      <c r="BN14" s="44"/>
      <c r="BO14" s="44"/>
      <c r="BP14" s="44"/>
      <c r="BQ14" s="132" t="s">
        <v>1829</v>
      </c>
      <c r="BR14" s="152" t="s">
        <v>1830</v>
      </c>
      <c r="BS14" s="152" t="s">
        <v>1831</v>
      </c>
      <c r="BT14" s="112" t="s">
        <v>283</v>
      </c>
      <c r="BU14" s="121"/>
      <c r="BV14" s="121"/>
      <c r="BW14" s="104" t="s">
        <v>1766</v>
      </c>
      <c r="BX14" s="104" t="s">
        <v>201</v>
      </c>
      <c r="BY14" s="104" t="s">
        <v>1771</v>
      </c>
      <c r="BZ14" s="104"/>
      <c r="CA14" s="489" t="s">
        <v>1774</v>
      </c>
      <c r="CB14" s="105" t="s">
        <v>1772</v>
      </c>
      <c r="CC14" s="104" t="s">
        <v>1775</v>
      </c>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3">
        <v>3</v>
      </c>
      <c r="G15" s="208" t="str">
        <f>IF(ISNUMBER(F15),VLOOKUP(F15,'Listas y tablas'!$AC$2:$AF$7,2,FALSE),"")</f>
        <v>Posible</v>
      </c>
      <c r="H15" s="213" t="s">
        <v>777</v>
      </c>
      <c r="I15" s="213" t="s">
        <v>291</v>
      </c>
      <c r="J15" s="213" t="s">
        <v>777</v>
      </c>
      <c r="K15" s="213" t="s">
        <v>777</v>
      </c>
      <c r="L15" s="213" t="s">
        <v>777</v>
      </c>
      <c r="M15" s="213" t="s">
        <v>291</v>
      </c>
      <c r="N15" s="213" t="s">
        <v>777</v>
      </c>
      <c r="O15" s="213" t="s">
        <v>777</v>
      </c>
      <c r="P15" s="213" t="s">
        <v>291</v>
      </c>
      <c r="Q15" s="213" t="s">
        <v>777</v>
      </c>
      <c r="R15" s="213" t="s">
        <v>777</v>
      </c>
      <c r="S15" s="213" t="s">
        <v>777</v>
      </c>
      <c r="T15" s="213" t="s">
        <v>777</v>
      </c>
      <c r="U15" s="213" t="s">
        <v>777</v>
      </c>
      <c r="V15" s="213" t="s">
        <v>777</v>
      </c>
      <c r="W15" s="213" t="s">
        <v>291</v>
      </c>
      <c r="X15" s="213" t="s">
        <v>291</v>
      </c>
      <c r="Y15" s="213" t="s">
        <v>291</v>
      </c>
      <c r="Z15" s="213" t="s">
        <v>291</v>
      </c>
      <c r="AA15" s="208">
        <f t="shared" si="0"/>
        <v>12</v>
      </c>
      <c r="AB15" s="209" t="str">
        <f t="shared" si="1"/>
        <v>Catastrófico</v>
      </c>
      <c r="AC15" s="208" t="str">
        <f t="shared" si="2"/>
        <v>Posible Catastrófico</v>
      </c>
      <c r="AD15" s="210" t="str">
        <f>IFERROR(VLOOKUP(AC15,'Listas y tablas'!$AH$3:$AI$17,2,FALSE),"")</f>
        <v>Extremo</v>
      </c>
      <c r="AE15" s="208" t="str">
        <f t="shared" si="3"/>
        <v>C</v>
      </c>
      <c r="AF15" s="211">
        <f t="shared" si="15"/>
        <v>8</v>
      </c>
      <c r="AG15" s="211" t="str">
        <f t="shared" si="4"/>
        <v>C8</v>
      </c>
      <c r="AH15" s="182" t="s">
        <v>1630</v>
      </c>
      <c r="AI15" s="211" t="str">
        <f t="shared" si="5"/>
        <v>Probabilidad</v>
      </c>
      <c r="AJ15" s="57" t="s">
        <v>187</v>
      </c>
      <c r="AK15" s="57" t="s">
        <v>777</v>
      </c>
      <c r="AL15" s="211">
        <f t="shared" si="16"/>
        <v>15</v>
      </c>
      <c r="AM15" s="57" t="s">
        <v>777</v>
      </c>
      <c r="AN15" s="211">
        <f t="shared" si="17"/>
        <v>5</v>
      </c>
      <c r="AO15" s="57" t="s">
        <v>291</v>
      </c>
      <c r="AP15" s="211">
        <f t="shared" si="18"/>
        <v>0</v>
      </c>
      <c r="AQ15" s="57" t="s">
        <v>777</v>
      </c>
      <c r="AR15" s="211">
        <f t="shared" si="7"/>
        <v>10</v>
      </c>
      <c r="AS15" s="57" t="s">
        <v>777</v>
      </c>
      <c r="AT15" s="211">
        <f t="shared" si="8"/>
        <v>15</v>
      </c>
      <c r="AU15" s="57" t="s">
        <v>777</v>
      </c>
      <c r="AV15" s="211">
        <f t="shared" si="19"/>
        <v>10</v>
      </c>
      <c r="AW15" s="57" t="s">
        <v>777</v>
      </c>
      <c r="AX15" s="211">
        <f t="shared" si="10"/>
        <v>30</v>
      </c>
      <c r="AY15" s="211">
        <f t="shared" si="11"/>
        <v>85</v>
      </c>
      <c r="AZ15" s="211">
        <f t="shared" si="12"/>
        <v>2</v>
      </c>
      <c r="BA15" s="211">
        <f t="shared" si="13"/>
        <v>1</v>
      </c>
      <c r="BB15" s="211" t="str">
        <f>IFERROR(IF(ISNUMBER(BA15),VLOOKUP(BA15,'Listas y tablas'!$AC$2:$AF$7,2,FALSE),""),"")</f>
        <v>Rara vez</v>
      </c>
      <c r="BC15" s="211" t="str">
        <f t="shared" si="14"/>
        <v>Rara vez Catastrófico</v>
      </c>
      <c r="BD15" s="212" t="str">
        <f>IFERROR(VLOOKUP(BC15,'Listas y tablas'!$AH$3:$AI$17,2,FALSE),"")</f>
        <v>Moderado</v>
      </c>
      <c r="BE15" s="157" t="s">
        <v>192</v>
      </c>
      <c r="BF15" s="116" t="s">
        <v>1632</v>
      </c>
      <c r="BG15" s="53" t="s">
        <v>1633</v>
      </c>
      <c r="BH15" s="53" t="s">
        <v>1634</v>
      </c>
      <c r="BI15" s="162">
        <v>44593</v>
      </c>
      <c r="BJ15" s="162">
        <v>44926</v>
      </c>
      <c r="BK15" s="44"/>
      <c r="BL15" s="44"/>
      <c r="BM15" s="44"/>
      <c r="BN15" s="44"/>
      <c r="BO15" s="44"/>
      <c r="BP15" s="44"/>
      <c r="BQ15" s="152" t="s">
        <v>1826</v>
      </c>
      <c r="BR15" s="152" t="s">
        <v>1827</v>
      </c>
      <c r="BS15" s="152" t="s">
        <v>1832</v>
      </c>
      <c r="BT15" s="112" t="s">
        <v>283</v>
      </c>
      <c r="BU15" s="121"/>
      <c r="BV15" s="121"/>
      <c r="BW15" s="104" t="s">
        <v>1766</v>
      </c>
      <c r="BX15" s="104" t="s">
        <v>201</v>
      </c>
      <c r="BY15" s="104" t="s">
        <v>1771</v>
      </c>
      <c r="BZ15" s="104"/>
      <c r="CA15" s="489" t="s">
        <v>1774</v>
      </c>
      <c r="CB15" s="105" t="s">
        <v>1772</v>
      </c>
      <c r="CC15" s="104" t="s">
        <v>1775</v>
      </c>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3">
        <v>3</v>
      </c>
      <c r="G16" s="208" t="str">
        <f>IF(ISNUMBER(F16),VLOOKUP(F16,'Listas y tablas'!$AC$2:$AF$7,2,FALSE),"")</f>
        <v>Posible</v>
      </c>
      <c r="H16" s="213" t="s">
        <v>777</v>
      </c>
      <c r="I16" s="213" t="s">
        <v>291</v>
      </c>
      <c r="J16" s="213" t="s">
        <v>777</v>
      </c>
      <c r="K16" s="213" t="s">
        <v>777</v>
      </c>
      <c r="L16" s="213" t="s">
        <v>777</v>
      </c>
      <c r="M16" s="213" t="s">
        <v>291</v>
      </c>
      <c r="N16" s="213" t="s">
        <v>777</v>
      </c>
      <c r="O16" s="213" t="s">
        <v>777</v>
      </c>
      <c r="P16" s="213" t="s">
        <v>291</v>
      </c>
      <c r="Q16" s="213" t="s">
        <v>777</v>
      </c>
      <c r="R16" s="213" t="s">
        <v>777</v>
      </c>
      <c r="S16" s="213" t="s">
        <v>777</v>
      </c>
      <c r="T16" s="213" t="s">
        <v>777</v>
      </c>
      <c r="U16" s="213" t="s">
        <v>777</v>
      </c>
      <c r="V16" s="213" t="s">
        <v>777</v>
      </c>
      <c r="W16" s="213" t="s">
        <v>291</v>
      </c>
      <c r="X16" s="213" t="s">
        <v>291</v>
      </c>
      <c r="Y16" s="213" t="s">
        <v>291</v>
      </c>
      <c r="Z16" s="213" t="s">
        <v>291</v>
      </c>
      <c r="AA16" s="208">
        <f t="shared" si="0"/>
        <v>12</v>
      </c>
      <c r="AB16" s="209" t="str">
        <f t="shared" si="1"/>
        <v>Catastrófico</v>
      </c>
      <c r="AC16" s="208" t="str">
        <f t="shared" si="2"/>
        <v>Posible Catastrófico</v>
      </c>
      <c r="AD16" s="210" t="str">
        <f>IFERROR(VLOOKUP(AC16,'Listas y tablas'!$AH$3:$AI$17,2,FALSE),"")</f>
        <v>Extremo</v>
      </c>
      <c r="AE16" s="208" t="str">
        <f t="shared" si="3"/>
        <v>C</v>
      </c>
      <c r="AF16" s="211">
        <f t="shared" si="15"/>
        <v>9</v>
      </c>
      <c r="AG16" s="211" t="str">
        <f t="shared" si="4"/>
        <v>C9</v>
      </c>
      <c r="AH16" s="182" t="s">
        <v>1631</v>
      </c>
      <c r="AI16" s="211" t="str">
        <f t="shared" si="5"/>
        <v>Probabilidad</v>
      </c>
      <c r="AJ16" s="57" t="s">
        <v>233</v>
      </c>
      <c r="AK16" s="57" t="s">
        <v>777</v>
      </c>
      <c r="AL16" s="211">
        <f t="shared" si="16"/>
        <v>15</v>
      </c>
      <c r="AM16" s="57" t="s">
        <v>777</v>
      </c>
      <c r="AN16" s="211">
        <f t="shared" si="17"/>
        <v>5</v>
      </c>
      <c r="AO16" s="57" t="s">
        <v>291</v>
      </c>
      <c r="AP16" s="211">
        <f t="shared" si="18"/>
        <v>0</v>
      </c>
      <c r="AQ16" s="57" t="s">
        <v>777</v>
      </c>
      <c r="AR16" s="211">
        <f t="shared" si="7"/>
        <v>10</v>
      </c>
      <c r="AS16" s="57" t="s">
        <v>777</v>
      </c>
      <c r="AT16" s="211">
        <f t="shared" si="8"/>
        <v>15</v>
      </c>
      <c r="AU16" s="57" t="s">
        <v>777</v>
      </c>
      <c r="AV16" s="211">
        <f t="shared" si="19"/>
        <v>10</v>
      </c>
      <c r="AW16" s="57" t="s">
        <v>777</v>
      </c>
      <c r="AX16" s="211">
        <f t="shared" si="10"/>
        <v>30</v>
      </c>
      <c r="AY16" s="211">
        <f t="shared" si="11"/>
        <v>85</v>
      </c>
      <c r="AZ16" s="211">
        <f t="shared" si="12"/>
        <v>2</v>
      </c>
      <c r="BA16" s="211">
        <f t="shared" si="13"/>
        <v>1</v>
      </c>
      <c r="BB16" s="211" t="str">
        <f>IFERROR(IF(ISNUMBER(BA16),VLOOKUP(BA16,'Listas y tablas'!$AC$2:$AF$7,2,FALSE),""),"")</f>
        <v>Rara vez</v>
      </c>
      <c r="BC16" s="211" t="str">
        <f t="shared" si="14"/>
        <v>Rara vez Catastrófico</v>
      </c>
      <c r="BD16" s="212" t="str">
        <f>IFERROR(VLOOKUP(BC16,'Listas y tablas'!$AH$3:$AI$17,2,FALSE),"")</f>
        <v>Moderado</v>
      </c>
      <c r="BE16" s="157" t="s">
        <v>192</v>
      </c>
      <c r="BF16" s="116" t="s">
        <v>1635</v>
      </c>
      <c r="BG16" s="53" t="s">
        <v>1637</v>
      </c>
      <c r="BH16" s="53" t="s">
        <v>1634</v>
      </c>
      <c r="BI16" s="162">
        <v>44593</v>
      </c>
      <c r="BJ16" s="162">
        <v>44926</v>
      </c>
      <c r="BK16" s="44"/>
      <c r="BL16" s="44"/>
      <c r="BM16" s="44"/>
      <c r="BN16" s="44"/>
      <c r="BO16" s="44"/>
      <c r="BP16" s="44"/>
      <c r="BQ16" s="132" t="s">
        <v>1833</v>
      </c>
      <c r="BR16" s="152" t="s">
        <v>1834</v>
      </c>
      <c r="BS16" s="152" t="s">
        <v>1835</v>
      </c>
      <c r="BT16" s="112" t="s">
        <v>283</v>
      </c>
      <c r="BU16" s="121"/>
      <c r="BV16" s="121"/>
      <c r="BW16" s="104" t="s">
        <v>1766</v>
      </c>
      <c r="BX16" s="104" t="s">
        <v>201</v>
      </c>
      <c r="BY16" s="104" t="s">
        <v>1771</v>
      </c>
      <c r="BZ16" s="196"/>
      <c r="CA16" s="489" t="s">
        <v>1774</v>
      </c>
      <c r="CB16" s="105" t="s">
        <v>1772</v>
      </c>
      <c r="CC16" s="104" t="s">
        <v>1775</v>
      </c>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3">
        <v>1</v>
      </c>
      <c r="G17" s="208" t="str">
        <f>IF(ISNUMBER(F17),VLOOKUP(F17,'Listas y tablas'!$AC$2:$AF$7,2,FALSE),"")</f>
        <v>Rara vez</v>
      </c>
      <c r="H17" s="213" t="s">
        <v>777</v>
      </c>
      <c r="I17" s="213" t="s">
        <v>777</v>
      </c>
      <c r="J17" s="213" t="s">
        <v>291</v>
      </c>
      <c r="K17" s="213" t="s">
        <v>291</v>
      </c>
      <c r="L17" s="213" t="s">
        <v>777</v>
      </c>
      <c r="M17" s="213" t="s">
        <v>777</v>
      </c>
      <c r="N17" s="213" t="s">
        <v>291</v>
      </c>
      <c r="O17" s="213" t="s">
        <v>291</v>
      </c>
      <c r="P17" s="213" t="s">
        <v>291</v>
      </c>
      <c r="Q17" s="213" t="s">
        <v>777</v>
      </c>
      <c r="R17" s="213" t="s">
        <v>777</v>
      </c>
      <c r="S17" s="213" t="s">
        <v>777</v>
      </c>
      <c r="T17" s="213" t="s">
        <v>777</v>
      </c>
      <c r="U17" s="213" t="s">
        <v>291</v>
      </c>
      <c r="V17" s="213" t="s">
        <v>291</v>
      </c>
      <c r="W17" s="213" t="s">
        <v>291</v>
      </c>
      <c r="X17" s="213" t="s">
        <v>291</v>
      </c>
      <c r="Y17" s="213" t="s">
        <v>291</v>
      </c>
      <c r="Z17" s="213" t="s">
        <v>291</v>
      </c>
      <c r="AA17" s="208">
        <f t="shared" si="0"/>
        <v>8</v>
      </c>
      <c r="AB17" s="209" t="str">
        <f t="shared" si="1"/>
        <v>Mayor</v>
      </c>
      <c r="AC17" s="208" t="str">
        <f t="shared" si="2"/>
        <v>Rara vez Mayor</v>
      </c>
      <c r="AD17" s="210" t="str">
        <f>IFERROR(VLOOKUP(AC17,'Listas y tablas'!$AH$3:$AI$17,2,FALSE),"")</f>
        <v>Bajo</v>
      </c>
      <c r="AE17" s="208" t="str">
        <f t="shared" si="3"/>
        <v>C</v>
      </c>
      <c r="AF17" s="211">
        <f t="shared" si="15"/>
        <v>10</v>
      </c>
      <c r="AG17" s="211" t="str">
        <f t="shared" si="4"/>
        <v>C10</v>
      </c>
      <c r="AH17" s="182" t="s">
        <v>1638</v>
      </c>
      <c r="AI17" s="211" t="str">
        <f t="shared" si="5"/>
        <v>Probabilidad</v>
      </c>
      <c r="AJ17" s="57" t="s">
        <v>233</v>
      </c>
      <c r="AK17" s="57" t="s">
        <v>291</v>
      </c>
      <c r="AL17" s="211">
        <f t="shared" si="16"/>
        <v>0</v>
      </c>
      <c r="AM17" s="57" t="s">
        <v>777</v>
      </c>
      <c r="AN17" s="211">
        <f t="shared" si="17"/>
        <v>5</v>
      </c>
      <c r="AO17" s="57" t="s">
        <v>291</v>
      </c>
      <c r="AP17" s="211">
        <f t="shared" si="18"/>
        <v>0</v>
      </c>
      <c r="AQ17" s="57" t="s">
        <v>777</v>
      </c>
      <c r="AR17" s="211">
        <f t="shared" si="7"/>
        <v>10</v>
      </c>
      <c r="AS17" s="57" t="s">
        <v>777</v>
      </c>
      <c r="AT17" s="211">
        <f t="shared" si="8"/>
        <v>15</v>
      </c>
      <c r="AU17" s="57" t="s">
        <v>777</v>
      </c>
      <c r="AV17" s="211">
        <f t="shared" si="19"/>
        <v>10</v>
      </c>
      <c r="AW17" s="57" t="s">
        <v>777</v>
      </c>
      <c r="AX17" s="211">
        <f t="shared" si="10"/>
        <v>30</v>
      </c>
      <c r="AY17" s="211">
        <f t="shared" si="11"/>
        <v>70</v>
      </c>
      <c r="AZ17" s="211">
        <f t="shared" si="12"/>
        <v>1</v>
      </c>
      <c r="BA17" s="211">
        <f t="shared" si="13"/>
        <v>1</v>
      </c>
      <c r="BB17" s="211" t="str">
        <f>IFERROR(IF(ISNUMBER(BA17),VLOOKUP(BA17,'Listas y tablas'!$AC$2:$AF$7,2,FALSE),""),"")</f>
        <v>Rara vez</v>
      </c>
      <c r="BC17" s="211" t="str">
        <f t="shared" si="14"/>
        <v>Rara vez Mayor</v>
      </c>
      <c r="BD17" s="212" t="str">
        <f>IFERROR(VLOOKUP(BC17,'Listas y tablas'!$AH$3:$AI$17,2,FALSE),"")</f>
        <v>Bajo</v>
      </c>
      <c r="BE17" s="157" t="s">
        <v>192</v>
      </c>
      <c r="BF17" s="119" t="s">
        <v>1639</v>
      </c>
      <c r="BG17" s="53" t="s">
        <v>1640</v>
      </c>
      <c r="BH17" s="53" t="s">
        <v>1641</v>
      </c>
      <c r="BI17" s="461">
        <v>44562</v>
      </c>
      <c r="BJ17" s="461">
        <v>44926</v>
      </c>
      <c r="BK17" s="116" t="s">
        <v>1642</v>
      </c>
      <c r="BL17" s="116" t="s">
        <v>1643</v>
      </c>
      <c r="BM17" s="53" t="s">
        <v>1641</v>
      </c>
      <c r="BN17" s="53" t="s">
        <v>1644</v>
      </c>
      <c r="BO17" s="53" t="s">
        <v>1645</v>
      </c>
      <c r="BP17" s="53" t="s">
        <v>1646</v>
      </c>
      <c r="BQ17" s="214" t="s">
        <v>1968</v>
      </c>
      <c r="BR17" s="133" t="s">
        <v>1969</v>
      </c>
      <c r="BS17" s="214" t="s">
        <v>1970</v>
      </c>
      <c r="BT17" s="121" t="s">
        <v>283</v>
      </c>
      <c r="BU17" s="152"/>
      <c r="BV17" s="121"/>
      <c r="BW17" s="104" t="s">
        <v>1971</v>
      </c>
      <c r="BX17" s="196" t="s">
        <v>201</v>
      </c>
      <c r="BY17" s="104" t="s">
        <v>1972</v>
      </c>
      <c r="BZ17" s="104"/>
      <c r="CA17" s="489" t="s">
        <v>1974</v>
      </c>
      <c r="CB17" s="105" t="s">
        <v>1772</v>
      </c>
      <c r="CC17" s="104" t="s">
        <v>1775</v>
      </c>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3">
        <v>1</v>
      </c>
      <c r="G18" s="208" t="str">
        <f>IF(ISNUMBER(F18),VLOOKUP(F18,'Listas y tablas'!$AC$2:$AF$7,2,FALSE),"")</f>
        <v>Rara vez</v>
      </c>
      <c r="H18" s="213" t="s">
        <v>777</v>
      </c>
      <c r="I18" s="213" t="s">
        <v>777</v>
      </c>
      <c r="J18" s="213" t="s">
        <v>777</v>
      </c>
      <c r="K18" s="213" t="s">
        <v>291</v>
      </c>
      <c r="L18" s="213" t="s">
        <v>777</v>
      </c>
      <c r="M18" s="213" t="s">
        <v>777</v>
      </c>
      <c r="N18" s="213" t="s">
        <v>777</v>
      </c>
      <c r="O18" s="213" t="s">
        <v>777</v>
      </c>
      <c r="P18" s="213" t="s">
        <v>291</v>
      </c>
      <c r="Q18" s="213" t="s">
        <v>777</v>
      </c>
      <c r="R18" s="213" t="s">
        <v>777</v>
      </c>
      <c r="S18" s="213" t="s">
        <v>777</v>
      </c>
      <c r="T18" s="213" t="s">
        <v>777</v>
      </c>
      <c r="U18" s="213" t="s">
        <v>777</v>
      </c>
      <c r="V18" s="213" t="s">
        <v>777</v>
      </c>
      <c r="W18" s="213" t="s">
        <v>291</v>
      </c>
      <c r="X18" s="213" t="s">
        <v>291</v>
      </c>
      <c r="Y18" s="213" t="s">
        <v>291</v>
      </c>
      <c r="Z18" s="213" t="s">
        <v>291</v>
      </c>
      <c r="AA18" s="208">
        <f t="shared" si="0"/>
        <v>13</v>
      </c>
      <c r="AB18" s="209" t="str">
        <f t="shared" si="1"/>
        <v>Catastrófico</v>
      </c>
      <c r="AC18" s="208" t="str">
        <f t="shared" si="2"/>
        <v>Rara vez Catastrófico</v>
      </c>
      <c r="AD18" s="210" t="str">
        <f>IFERROR(VLOOKUP(AC18,'Listas y tablas'!$AH$3:$AI$17,2,FALSE),"")</f>
        <v>Moderado</v>
      </c>
      <c r="AE18" s="208" t="str">
        <f t="shared" si="3"/>
        <v>C</v>
      </c>
      <c r="AF18" s="211">
        <f t="shared" si="15"/>
        <v>11</v>
      </c>
      <c r="AG18" s="211" t="str">
        <f t="shared" si="4"/>
        <v>C11</v>
      </c>
      <c r="AH18" s="405" t="s">
        <v>1728</v>
      </c>
      <c r="AI18" s="211" t="str">
        <f t="shared" si="5"/>
        <v>Probabilidad</v>
      </c>
      <c r="AJ18" s="57" t="s">
        <v>187</v>
      </c>
      <c r="AK18" s="57" t="s">
        <v>777</v>
      </c>
      <c r="AL18" s="211">
        <f t="shared" si="16"/>
        <v>15</v>
      </c>
      <c r="AM18" s="57" t="s">
        <v>777</v>
      </c>
      <c r="AN18" s="211">
        <f t="shared" si="17"/>
        <v>5</v>
      </c>
      <c r="AO18" s="57" t="s">
        <v>291</v>
      </c>
      <c r="AP18" s="211">
        <f t="shared" si="18"/>
        <v>0</v>
      </c>
      <c r="AQ18" s="57" t="s">
        <v>777</v>
      </c>
      <c r="AR18" s="211">
        <f t="shared" ref="AR18:AR66" si="20">IF(AQ18="Sí",10,0)</f>
        <v>10</v>
      </c>
      <c r="AS18" s="57" t="s">
        <v>777</v>
      </c>
      <c r="AT18" s="211">
        <f t="shared" ref="AT18:AT66" si="21">IF(AS18="Sí",15,0)</f>
        <v>15</v>
      </c>
      <c r="AU18" s="57" t="s">
        <v>777</v>
      </c>
      <c r="AV18" s="211">
        <f t="shared" si="19"/>
        <v>10</v>
      </c>
      <c r="AW18" s="57" t="s">
        <v>777</v>
      </c>
      <c r="AX18" s="211">
        <f t="shared" si="10"/>
        <v>30</v>
      </c>
      <c r="AY18" s="211">
        <f t="shared" si="11"/>
        <v>85</v>
      </c>
      <c r="AZ18" s="211">
        <f t="shared" si="12"/>
        <v>2</v>
      </c>
      <c r="BA18" s="211">
        <f t="shared" si="13"/>
        <v>1</v>
      </c>
      <c r="BB18" s="211" t="str">
        <f>IFERROR(IF(ISNUMBER(BA18),VLOOKUP(BA18,'Listas y tablas'!$AC$2:$AF$7,2,FALSE),""),"")</f>
        <v>Rara vez</v>
      </c>
      <c r="BC18" s="211" t="str">
        <f t="shared" si="14"/>
        <v>Rara vez Catastrófico</v>
      </c>
      <c r="BD18" s="212" t="str">
        <f>IFERROR(VLOOKUP(BC18,'Listas y tablas'!$AH$3:$AI$17,2,FALSE),"")</f>
        <v>Moderado</v>
      </c>
      <c r="BE18" s="157" t="s">
        <v>192</v>
      </c>
      <c r="BF18" s="406" t="s">
        <v>1729</v>
      </c>
      <c r="BG18" s="444" t="s">
        <v>1647</v>
      </c>
      <c r="BH18" s="444" t="s">
        <v>1648</v>
      </c>
      <c r="BI18" s="463">
        <v>44348</v>
      </c>
      <c r="BJ18" s="463">
        <v>44561</v>
      </c>
      <c r="BK18" s="444" t="s">
        <v>1649</v>
      </c>
      <c r="BL18" s="444" t="s">
        <v>1650</v>
      </c>
      <c r="BM18" s="354" t="s">
        <v>1651</v>
      </c>
      <c r="BN18" s="354" t="s">
        <v>1652</v>
      </c>
      <c r="BO18" s="354" t="s">
        <v>1653</v>
      </c>
      <c r="BP18" s="354" t="s">
        <v>1654</v>
      </c>
      <c r="BQ18" s="214" t="s">
        <v>2029</v>
      </c>
      <c r="BR18" s="214" t="s">
        <v>2030</v>
      </c>
      <c r="BS18" s="152" t="s">
        <v>2031</v>
      </c>
      <c r="BT18" s="121" t="s">
        <v>283</v>
      </c>
      <c r="BU18" s="121" t="s">
        <v>291</v>
      </c>
      <c r="BV18" s="121"/>
      <c r="BW18" s="104" t="s">
        <v>2032</v>
      </c>
      <c r="BX18" s="196" t="s">
        <v>201</v>
      </c>
      <c r="BY18" s="104" t="s">
        <v>2033</v>
      </c>
      <c r="BZ18" s="196" t="s">
        <v>285</v>
      </c>
      <c r="CA18" s="489" t="s">
        <v>2041</v>
      </c>
      <c r="CB18" s="105" t="s">
        <v>1772</v>
      </c>
      <c r="CC18" s="104" t="s">
        <v>1775</v>
      </c>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3">
        <v>1</v>
      </c>
      <c r="G19" s="208" t="str">
        <f>IF(ISNUMBER(F19),VLOOKUP(F19,'Listas y tablas'!$AC$2:$AF$7,2,FALSE),"")</f>
        <v>Rara vez</v>
      </c>
      <c r="H19" s="213" t="s">
        <v>777</v>
      </c>
      <c r="I19" s="213" t="s">
        <v>777</v>
      </c>
      <c r="J19" s="213" t="s">
        <v>777</v>
      </c>
      <c r="K19" s="213" t="s">
        <v>291</v>
      </c>
      <c r="L19" s="213" t="s">
        <v>777</v>
      </c>
      <c r="M19" s="213" t="s">
        <v>777</v>
      </c>
      <c r="N19" s="213" t="s">
        <v>777</v>
      </c>
      <c r="O19" s="213" t="s">
        <v>777</v>
      </c>
      <c r="P19" s="213" t="s">
        <v>291</v>
      </c>
      <c r="Q19" s="213" t="s">
        <v>777</v>
      </c>
      <c r="R19" s="213" t="s">
        <v>777</v>
      </c>
      <c r="S19" s="213" t="s">
        <v>777</v>
      </c>
      <c r="T19" s="213" t="s">
        <v>777</v>
      </c>
      <c r="U19" s="213" t="s">
        <v>777</v>
      </c>
      <c r="V19" s="213" t="s">
        <v>777</v>
      </c>
      <c r="W19" s="213" t="s">
        <v>291</v>
      </c>
      <c r="X19" s="213" t="s">
        <v>291</v>
      </c>
      <c r="Y19" s="213" t="s">
        <v>291</v>
      </c>
      <c r="Z19" s="213" t="s">
        <v>291</v>
      </c>
      <c r="AA19" s="208">
        <f t="shared" si="0"/>
        <v>13</v>
      </c>
      <c r="AB19" s="209" t="str">
        <f t="shared" si="1"/>
        <v>Catastrófico</v>
      </c>
      <c r="AC19" s="208" t="str">
        <f t="shared" si="2"/>
        <v>Rara vez Catastrófico</v>
      </c>
      <c r="AD19" s="210" t="str">
        <f>IFERROR(VLOOKUP(AC19,'Listas y tablas'!$AH$3:$AI$17,2,FALSE),"")</f>
        <v>Moderado</v>
      </c>
      <c r="AE19" s="208" t="str">
        <f t="shared" si="3"/>
        <v>C</v>
      </c>
      <c r="AF19" s="211">
        <f t="shared" si="15"/>
        <v>12</v>
      </c>
      <c r="AG19" s="211" t="str">
        <f t="shared" si="4"/>
        <v>C12</v>
      </c>
      <c r="AH19" s="437" t="s">
        <v>1730</v>
      </c>
      <c r="AI19" s="211" t="str">
        <f t="shared" si="5"/>
        <v>Probabilidad</v>
      </c>
      <c r="AJ19" s="57" t="s">
        <v>233</v>
      </c>
      <c r="AK19" s="57" t="s">
        <v>777</v>
      </c>
      <c r="AL19" s="211">
        <f t="shared" si="16"/>
        <v>15</v>
      </c>
      <c r="AM19" s="57" t="s">
        <v>777</v>
      </c>
      <c r="AN19" s="211">
        <f t="shared" si="17"/>
        <v>5</v>
      </c>
      <c r="AO19" s="57" t="s">
        <v>291</v>
      </c>
      <c r="AP19" s="211">
        <f t="shared" si="18"/>
        <v>0</v>
      </c>
      <c r="AQ19" s="57" t="s">
        <v>777</v>
      </c>
      <c r="AR19" s="211">
        <f t="shared" si="20"/>
        <v>10</v>
      </c>
      <c r="AS19" s="57" t="s">
        <v>777</v>
      </c>
      <c r="AT19" s="211">
        <f t="shared" si="21"/>
        <v>15</v>
      </c>
      <c r="AU19" s="57" t="s">
        <v>777</v>
      </c>
      <c r="AV19" s="211">
        <f t="shared" si="19"/>
        <v>10</v>
      </c>
      <c r="AW19" s="57" t="s">
        <v>777</v>
      </c>
      <c r="AX19" s="211">
        <f t="shared" si="10"/>
        <v>30</v>
      </c>
      <c r="AY19" s="211">
        <f t="shared" si="11"/>
        <v>85</v>
      </c>
      <c r="AZ19" s="211">
        <f t="shared" si="12"/>
        <v>2</v>
      </c>
      <c r="BA19" s="211">
        <f t="shared" si="13"/>
        <v>1</v>
      </c>
      <c r="BB19" s="211" t="str">
        <f>IFERROR(IF(ISNUMBER(BA19),VLOOKUP(BA19,'Listas y tablas'!$AC$2:$AF$7,2,FALSE),""),"")</f>
        <v>Rara vez</v>
      </c>
      <c r="BC19" s="211" t="str">
        <f t="shared" si="14"/>
        <v>Rara vez Catastrófico</v>
      </c>
      <c r="BD19" s="212" t="str">
        <f>IFERROR(VLOOKUP(BC19,'Listas y tablas'!$AH$3:$AI$17,2,FALSE),"")</f>
        <v>Moderado</v>
      </c>
      <c r="BE19" s="157" t="s">
        <v>192</v>
      </c>
      <c r="BF19" s="464" t="s">
        <v>1655</v>
      </c>
      <c r="BG19" s="647" t="s">
        <v>1732</v>
      </c>
      <c r="BH19" s="649" t="s">
        <v>1733</v>
      </c>
      <c r="BI19" s="651">
        <v>44562</v>
      </c>
      <c r="BJ19" s="651">
        <v>44926</v>
      </c>
      <c r="BK19" s="354"/>
      <c r="BL19" s="354"/>
      <c r="BM19" s="354"/>
      <c r="BN19" s="354"/>
      <c r="BO19" s="354"/>
      <c r="BP19" s="465"/>
      <c r="BQ19" s="152" t="s">
        <v>2034</v>
      </c>
      <c r="BR19" s="152" t="s">
        <v>2035</v>
      </c>
      <c r="BS19" s="152" t="s">
        <v>2036</v>
      </c>
      <c r="BT19" s="152" t="s">
        <v>283</v>
      </c>
      <c r="BU19" s="121" t="s">
        <v>291</v>
      </c>
      <c r="BV19" s="121"/>
      <c r="BW19" s="104" t="s">
        <v>2037</v>
      </c>
      <c r="BX19" s="196" t="s">
        <v>201</v>
      </c>
      <c r="BY19" s="104" t="s">
        <v>2033</v>
      </c>
      <c r="BZ19" s="196" t="s">
        <v>285</v>
      </c>
      <c r="CA19" s="489" t="s">
        <v>1974</v>
      </c>
      <c r="CB19" s="105" t="s">
        <v>1772</v>
      </c>
      <c r="CC19" s="104" t="s">
        <v>1775</v>
      </c>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3">
        <v>1</v>
      </c>
      <c r="G20" s="208" t="str">
        <f>IF(ISNUMBER(F20),VLOOKUP(F20,'Listas y tablas'!$AC$2:$AF$7,2,FALSE),"")</f>
        <v>Rara vez</v>
      </c>
      <c r="H20" s="213" t="s">
        <v>777</v>
      </c>
      <c r="I20" s="213" t="s">
        <v>777</v>
      </c>
      <c r="J20" s="213" t="s">
        <v>777</v>
      </c>
      <c r="K20" s="213" t="s">
        <v>291</v>
      </c>
      <c r="L20" s="213" t="s">
        <v>777</v>
      </c>
      <c r="M20" s="213" t="s">
        <v>777</v>
      </c>
      <c r="N20" s="213" t="s">
        <v>777</v>
      </c>
      <c r="O20" s="213" t="s">
        <v>777</v>
      </c>
      <c r="P20" s="213" t="s">
        <v>291</v>
      </c>
      <c r="Q20" s="213" t="s">
        <v>777</v>
      </c>
      <c r="R20" s="213" t="s">
        <v>777</v>
      </c>
      <c r="S20" s="213" t="s">
        <v>777</v>
      </c>
      <c r="T20" s="213" t="s">
        <v>777</v>
      </c>
      <c r="U20" s="213" t="s">
        <v>777</v>
      </c>
      <c r="V20" s="213" t="s">
        <v>777</v>
      </c>
      <c r="W20" s="213" t="s">
        <v>291</v>
      </c>
      <c r="X20" s="213" t="s">
        <v>291</v>
      </c>
      <c r="Y20" s="213" t="s">
        <v>291</v>
      </c>
      <c r="Z20" s="213" t="s">
        <v>291</v>
      </c>
      <c r="AA20" s="208">
        <f t="shared" si="0"/>
        <v>13</v>
      </c>
      <c r="AB20" s="209" t="str">
        <f t="shared" si="1"/>
        <v>Catastrófico</v>
      </c>
      <c r="AC20" s="208" t="str">
        <f t="shared" si="2"/>
        <v>Rara vez Catastrófico</v>
      </c>
      <c r="AD20" s="210" t="str">
        <f>IFERROR(VLOOKUP(AC20,'Listas y tablas'!$AH$3:$AI$17,2,FALSE),"")</f>
        <v>Moderado</v>
      </c>
      <c r="AE20" s="208" t="str">
        <f t="shared" si="3"/>
        <v>C</v>
      </c>
      <c r="AF20" s="211">
        <f t="shared" si="15"/>
        <v>13</v>
      </c>
      <c r="AG20" s="211" t="str">
        <f t="shared" si="4"/>
        <v>C13</v>
      </c>
      <c r="AH20" s="462" t="s">
        <v>1731</v>
      </c>
      <c r="AI20" s="211" t="str">
        <f t="shared" si="5"/>
        <v>Probabilidad</v>
      </c>
      <c r="AJ20" s="57" t="s">
        <v>233</v>
      </c>
      <c r="AK20" s="57" t="s">
        <v>777</v>
      </c>
      <c r="AL20" s="211">
        <f t="shared" si="16"/>
        <v>15</v>
      </c>
      <c r="AM20" s="57" t="s">
        <v>777</v>
      </c>
      <c r="AN20" s="211">
        <f t="shared" si="17"/>
        <v>5</v>
      </c>
      <c r="AO20" s="57" t="s">
        <v>291</v>
      </c>
      <c r="AP20" s="211">
        <f t="shared" ref="AP20:AP66" si="22">IF(AO20="Sí",15,0)</f>
        <v>0</v>
      </c>
      <c r="AQ20" s="57" t="s">
        <v>777</v>
      </c>
      <c r="AR20" s="211">
        <f t="shared" si="20"/>
        <v>10</v>
      </c>
      <c r="AS20" s="57" t="s">
        <v>777</v>
      </c>
      <c r="AT20" s="211">
        <f t="shared" si="21"/>
        <v>15</v>
      </c>
      <c r="AU20" s="57" t="s">
        <v>777</v>
      </c>
      <c r="AV20" s="211">
        <f t="shared" si="19"/>
        <v>10</v>
      </c>
      <c r="AW20" s="57" t="s">
        <v>777</v>
      </c>
      <c r="AX20" s="211">
        <f t="shared" si="10"/>
        <v>30</v>
      </c>
      <c r="AY20" s="211">
        <f t="shared" si="11"/>
        <v>85</v>
      </c>
      <c r="AZ20" s="211">
        <f t="shared" si="12"/>
        <v>2</v>
      </c>
      <c r="BA20" s="211">
        <f t="shared" si="13"/>
        <v>1</v>
      </c>
      <c r="BB20" s="211" t="str">
        <f>IFERROR(IF(ISNUMBER(BA20),VLOOKUP(BA20,'Listas y tablas'!$AC$2:$AF$7,2,FALSE),""),"")</f>
        <v>Rara vez</v>
      </c>
      <c r="BC20" s="211" t="str">
        <f t="shared" si="14"/>
        <v>Rara vez Catastrófico</v>
      </c>
      <c r="BD20" s="212" t="str">
        <f>IFERROR(VLOOKUP(BC20,'Listas y tablas'!$AH$3:$AI$17,2,FALSE),"")</f>
        <v>Moderado</v>
      </c>
      <c r="BE20" s="157" t="s">
        <v>192</v>
      </c>
      <c r="BF20" s="466" t="s">
        <v>1656</v>
      </c>
      <c r="BG20" s="648"/>
      <c r="BH20" s="650"/>
      <c r="BI20" s="652"/>
      <c r="BJ20" s="652"/>
      <c r="BK20" s="354"/>
      <c r="BL20" s="354"/>
      <c r="BM20" s="354"/>
      <c r="BN20" s="354"/>
      <c r="BO20" s="354"/>
      <c r="BP20" s="465"/>
      <c r="BQ20" s="152" t="s">
        <v>2038</v>
      </c>
      <c r="BR20" s="152" t="s">
        <v>2039</v>
      </c>
      <c r="BS20" s="152" t="s">
        <v>2036</v>
      </c>
      <c r="BT20" s="121" t="s">
        <v>283</v>
      </c>
      <c r="BU20" s="121" t="s">
        <v>291</v>
      </c>
      <c r="BV20" s="121"/>
      <c r="BW20" s="104" t="s">
        <v>2040</v>
      </c>
      <c r="BX20" s="196" t="s">
        <v>201</v>
      </c>
      <c r="BY20" s="104" t="s">
        <v>2033</v>
      </c>
      <c r="BZ20" s="196" t="s">
        <v>285</v>
      </c>
      <c r="CA20" s="489" t="s">
        <v>1974</v>
      </c>
      <c r="CB20" s="105" t="s">
        <v>1772</v>
      </c>
      <c r="CC20" s="104" t="s">
        <v>1775</v>
      </c>
      <c r="CD20" s="54"/>
      <c r="CE20" s="54"/>
      <c r="CF20" s="54"/>
      <c r="CG20" s="54"/>
      <c r="CH20" s="54"/>
      <c r="CI20" s="54"/>
      <c r="CJ20" s="47"/>
      <c r="CK20" s="47"/>
      <c r="CL20" s="47"/>
      <c r="CM20" s="47"/>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3">
        <v>1</v>
      </c>
      <c r="G21" s="208" t="str">
        <f>IF(ISNUMBER(F21),VLOOKUP(F21,'Listas y tablas'!$AC$2:$AF$7,2,FALSE),"")</f>
        <v>Rara vez</v>
      </c>
      <c r="H21" s="213" t="s">
        <v>777</v>
      </c>
      <c r="I21" s="213" t="s">
        <v>777</v>
      </c>
      <c r="J21" s="213" t="s">
        <v>777</v>
      </c>
      <c r="K21" s="213" t="s">
        <v>291</v>
      </c>
      <c r="L21" s="213" t="s">
        <v>777</v>
      </c>
      <c r="M21" s="213" t="s">
        <v>777</v>
      </c>
      <c r="N21" s="213" t="s">
        <v>777</v>
      </c>
      <c r="O21" s="213" t="s">
        <v>777</v>
      </c>
      <c r="P21" s="213" t="s">
        <v>291</v>
      </c>
      <c r="Q21" s="213" t="s">
        <v>777</v>
      </c>
      <c r="R21" s="213" t="s">
        <v>777</v>
      </c>
      <c r="S21" s="213" t="s">
        <v>777</v>
      </c>
      <c r="T21" s="213" t="s">
        <v>777</v>
      </c>
      <c r="U21" s="213" t="s">
        <v>777</v>
      </c>
      <c r="V21" s="213" t="s">
        <v>777</v>
      </c>
      <c r="W21" s="213" t="s">
        <v>291</v>
      </c>
      <c r="X21" s="213" t="s">
        <v>777</v>
      </c>
      <c r="Y21" s="213" t="s">
        <v>777</v>
      </c>
      <c r="Z21" s="213" t="s">
        <v>291</v>
      </c>
      <c r="AA21" s="208">
        <f t="shared" si="0"/>
        <v>15</v>
      </c>
      <c r="AB21" s="209" t="str">
        <f t="shared" si="1"/>
        <v>Catastrófico</v>
      </c>
      <c r="AC21" s="208" t="str">
        <f t="shared" si="2"/>
        <v>Rara vez Catastrófico</v>
      </c>
      <c r="AD21" s="210" t="str">
        <f>IFERROR(VLOOKUP(AC21,'Listas y tablas'!$AH$3:$AI$17,2,FALSE),"")</f>
        <v>Moderado</v>
      </c>
      <c r="AE21" s="208" t="str">
        <f t="shared" si="3"/>
        <v>C</v>
      </c>
      <c r="AF21" s="211">
        <f t="shared" si="15"/>
        <v>14</v>
      </c>
      <c r="AG21" s="211" t="str">
        <f t="shared" si="4"/>
        <v>C14</v>
      </c>
      <c r="AH21" s="399" t="s">
        <v>1657</v>
      </c>
      <c r="AI21" s="211" t="str">
        <f t="shared" si="5"/>
        <v>Probabilidad</v>
      </c>
      <c r="AJ21" s="57" t="s">
        <v>187</v>
      </c>
      <c r="AK21" s="57" t="s">
        <v>777</v>
      </c>
      <c r="AL21" s="211">
        <f t="shared" si="16"/>
        <v>15</v>
      </c>
      <c r="AM21" s="57" t="s">
        <v>777</v>
      </c>
      <c r="AN21" s="211">
        <f t="shared" si="17"/>
        <v>5</v>
      </c>
      <c r="AO21" s="57" t="s">
        <v>291</v>
      </c>
      <c r="AP21" s="211">
        <f t="shared" si="22"/>
        <v>0</v>
      </c>
      <c r="AQ21" s="57" t="s">
        <v>777</v>
      </c>
      <c r="AR21" s="211">
        <f t="shared" si="20"/>
        <v>10</v>
      </c>
      <c r="AS21" s="57" t="s">
        <v>777</v>
      </c>
      <c r="AT21" s="211">
        <f t="shared" si="21"/>
        <v>15</v>
      </c>
      <c r="AU21" s="57" t="s">
        <v>777</v>
      </c>
      <c r="AV21" s="211">
        <f t="shared" si="19"/>
        <v>10</v>
      </c>
      <c r="AW21" s="57" t="s">
        <v>777</v>
      </c>
      <c r="AX21" s="211">
        <f t="shared" si="10"/>
        <v>30</v>
      </c>
      <c r="AY21" s="211">
        <f t="shared" si="11"/>
        <v>85</v>
      </c>
      <c r="AZ21" s="211">
        <f t="shared" si="12"/>
        <v>2</v>
      </c>
      <c r="BA21" s="211">
        <f t="shared" si="13"/>
        <v>1</v>
      </c>
      <c r="BB21" s="211" t="str">
        <f>IFERROR(IF(ISNUMBER(BA21),VLOOKUP(BA21,'Listas y tablas'!$AC$2:$AF$7,2,FALSE),""),"")</f>
        <v>Rara vez</v>
      </c>
      <c r="BC21" s="211" t="str">
        <f t="shared" si="14"/>
        <v>Rara vez Catastrófico</v>
      </c>
      <c r="BD21" s="212" t="str">
        <f>IFERROR(VLOOKUP(BC21,'Listas y tablas'!$AH$3:$AI$17,2,FALSE),"")</f>
        <v>Moderado</v>
      </c>
      <c r="BE21" s="157" t="s">
        <v>192</v>
      </c>
      <c r="BF21" s="398" t="s">
        <v>1658</v>
      </c>
      <c r="BG21" s="398" t="s">
        <v>1659</v>
      </c>
      <c r="BH21" s="369" t="s">
        <v>1660</v>
      </c>
      <c r="BI21" s="432">
        <v>44348</v>
      </c>
      <c r="BJ21" s="432">
        <v>44926</v>
      </c>
      <c r="BK21" s="99"/>
      <c r="BL21" s="99"/>
      <c r="BM21" s="44"/>
      <c r="BN21" s="44"/>
      <c r="BO21" s="44"/>
      <c r="BP21" s="44"/>
      <c r="BQ21" s="152" t="s">
        <v>2081</v>
      </c>
      <c r="BR21" s="121" t="s">
        <v>2082</v>
      </c>
      <c r="BS21" s="152" t="s">
        <v>2075</v>
      </c>
      <c r="BT21" s="121" t="s">
        <v>283</v>
      </c>
      <c r="BU21" s="121"/>
      <c r="BV21" s="121"/>
      <c r="BW21" s="196"/>
      <c r="BX21" s="196"/>
      <c r="BY21" s="196"/>
      <c r="BZ21" s="196"/>
      <c r="CA21" s="489" t="s">
        <v>2154</v>
      </c>
      <c r="CB21" s="105" t="s">
        <v>1772</v>
      </c>
      <c r="CC21" s="104" t="s">
        <v>1775</v>
      </c>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1113</v>
      </c>
      <c r="F22" s="213">
        <v>4</v>
      </c>
      <c r="G22" s="208" t="str">
        <f>IF(ISNUMBER(F22),VLOOKUP(F22,'Listas y tablas'!$AC$2:$AF$7,2,FALSE),"")</f>
        <v>Probable</v>
      </c>
      <c r="H22" s="213" t="s">
        <v>777</v>
      </c>
      <c r="I22" s="213" t="s">
        <v>777</v>
      </c>
      <c r="J22" s="213" t="s">
        <v>777</v>
      </c>
      <c r="K22" s="213" t="s">
        <v>777</v>
      </c>
      <c r="L22" s="213" t="s">
        <v>777</v>
      </c>
      <c r="M22" s="213" t="s">
        <v>777</v>
      </c>
      <c r="N22" s="213" t="s">
        <v>777</v>
      </c>
      <c r="O22" s="213" t="s">
        <v>291</v>
      </c>
      <c r="P22" s="213" t="s">
        <v>777</v>
      </c>
      <c r="Q22" s="213" t="s">
        <v>777</v>
      </c>
      <c r="R22" s="213" t="s">
        <v>777</v>
      </c>
      <c r="S22" s="213" t="s">
        <v>777</v>
      </c>
      <c r="T22" s="213" t="s">
        <v>291</v>
      </c>
      <c r="U22" s="213" t="s">
        <v>777</v>
      </c>
      <c r="V22" s="213" t="s">
        <v>777</v>
      </c>
      <c r="W22" s="213" t="s">
        <v>291</v>
      </c>
      <c r="X22" s="213" t="s">
        <v>291</v>
      </c>
      <c r="Y22" s="213" t="s">
        <v>291</v>
      </c>
      <c r="Z22" s="213" t="s">
        <v>291</v>
      </c>
      <c r="AA22" s="208">
        <f t="shared" si="0"/>
        <v>13</v>
      </c>
      <c r="AB22" s="209" t="str">
        <f t="shared" si="1"/>
        <v>Catastrófico</v>
      </c>
      <c r="AC22" s="208" t="str">
        <f t="shared" si="2"/>
        <v>Probable Catastrófico</v>
      </c>
      <c r="AD22" s="210" t="str">
        <f>IFERROR(VLOOKUP(AC22,'Listas y tablas'!$AH$3:$AI$17,2,FALSE),"")</f>
        <v>Extremo</v>
      </c>
      <c r="AE22" s="208" t="str">
        <f t="shared" si="3"/>
        <v>C</v>
      </c>
      <c r="AF22" s="211">
        <f t="shared" si="15"/>
        <v>15</v>
      </c>
      <c r="AG22" s="211" t="str">
        <f t="shared" si="4"/>
        <v>C15</v>
      </c>
      <c r="AH22" s="182" t="s">
        <v>1661</v>
      </c>
      <c r="AI22" s="211" t="str">
        <f t="shared" si="5"/>
        <v>Probabilidad</v>
      </c>
      <c r="AJ22" s="57" t="s">
        <v>187</v>
      </c>
      <c r="AK22" s="57" t="s">
        <v>291</v>
      </c>
      <c r="AL22" s="211">
        <f t="shared" si="16"/>
        <v>0</v>
      </c>
      <c r="AM22" s="57" t="s">
        <v>777</v>
      </c>
      <c r="AN22" s="211">
        <f t="shared" si="17"/>
        <v>5</v>
      </c>
      <c r="AO22" s="57" t="s">
        <v>291</v>
      </c>
      <c r="AP22" s="211">
        <f t="shared" si="22"/>
        <v>0</v>
      </c>
      <c r="AQ22" s="57" t="s">
        <v>777</v>
      </c>
      <c r="AR22" s="211">
        <f t="shared" si="20"/>
        <v>10</v>
      </c>
      <c r="AS22" s="57" t="s">
        <v>777</v>
      </c>
      <c r="AT22" s="211">
        <f t="shared" si="21"/>
        <v>15</v>
      </c>
      <c r="AU22" s="57" t="s">
        <v>777</v>
      </c>
      <c r="AV22" s="211">
        <f t="shared" si="19"/>
        <v>10</v>
      </c>
      <c r="AW22" s="57" t="s">
        <v>777</v>
      </c>
      <c r="AX22" s="211">
        <f t="shared" si="10"/>
        <v>30</v>
      </c>
      <c r="AY22" s="211">
        <f t="shared" si="11"/>
        <v>70</v>
      </c>
      <c r="AZ22" s="211">
        <f t="shared" si="12"/>
        <v>1</v>
      </c>
      <c r="BA22" s="211">
        <f t="shared" si="13"/>
        <v>3</v>
      </c>
      <c r="BB22" s="211" t="str">
        <f>IFERROR(IF(ISNUMBER(BA22),VLOOKUP(BA22,'Listas y tablas'!$AC$2:$AF$7,2,FALSE),""),"")</f>
        <v>Posible</v>
      </c>
      <c r="BC22" s="211" t="str">
        <f t="shared" si="14"/>
        <v>Posible Catastrófico</v>
      </c>
      <c r="BD22" s="212" t="str">
        <f>IFERROR(VLOOKUP(BC22,'Listas y tablas'!$AH$3:$AI$17,2,FALSE),"")</f>
        <v>Extremo</v>
      </c>
      <c r="BE22" s="157" t="s">
        <v>192</v>
      </c>
      <c r="BF22" s="116" t="s">
        <v>1662</v>
      </c>
      <c r="BG22" s="53" t="s">
        <v>1663</v>
      </c>
      <c r="BH22" s="53" t="s">
        <v>702</v>
      </c>
      <c r="BI22" s="445">
        <v>44743</v>
      </c>
      <c r="BJ22" s="445">
        <v>44804</v>
      </c>
      <c r="BK22" s="53" t="s">
        <v>1664</v>
      </c>
      <c r="BL22" s="53" t="s">
        <v>1665</v>
      </c>
      <c r="BM22" s="53" t="s">
        <v>702</v>
      </c>
      <c r="BN22" s="53" t="s">
        <v>1666</v>
      </c>
      <c r="BO22" s="53" t="s">
        <v>1667</v>
      </c>
      <c r="BP22" s="53" t="s">
        <v>1668</v>
      </c>
      <c r="BQ22" s="152" t="s">
        <v>2101</v>
      </c>
      <c r="BR22" s="152" t="s">
        <v>2102</v>
      </c>
      <c r="BS22" s="121" t="s">
        <v>283</v>
      </c>
      <c r="BT22" s="121" t="s">
        <v>283</v>
      </c>
      <c r="BU22" s="121"/>
      <c r="BV22" s="121"/>
      <c r="BW22" s="104" t="s">
        <v>2089</v>
      </c>
      <c r="BX22" s="196" t="s">
        <v>201</v>
      </c>
      <c r="BY22" s="104" t="s">
        <v>2099</v>
      </c>
      <c r="BZ22" s="196" t="s">
        <v>2103</v>
      </c>
      <c r="CA22" s="489" t="s">
        <v>2105</v>
      </c>
      <c r="CB22" s="105" t="s">
        <v>1772</v>
      </c>
      <c r="CC22" s="104" t="s">
        <v>1775</v>
      </c>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3">
        <v>2</v>
      </c>
      <c r="G23" s="208" t="str">
        <f>IF(ISNUMBER(F23),VLOOKUP(F23,'Listas y tablas'!$AC$2:$AF$7,2,FALSE),"")</f>
        <v>Improbable</v>
      </c>
      <c r="H23" s="213" t="s">
        <v>777</v>
      </c>
      <c r="I23" s="213" t="s">
        <v>291</v>
      </c>
      <c r="J23" s="213" t="s">
        <v>291</v>
      </c>
      <c r="K23" s="213" t="s">
        <v>291</v>
      </c>
      <c r="L23" s="213" t="s">
        <v>777</v>
      </c>
      <c r="M23" s="213" t="s">
        <v>777</v>
      </c>
      <c r="N23" s="213" t="s">
        <v>291</v>
      </c>
      <c r="O23" s="213" t="s">
        <v>291</v>
      </c>
      <c r="P23" s="213" t="s">
        <v>291</v>
      </c>
      <c r="Q23" s="213" t="s">
        <v>777</v>
      </c>
      <c r="R23" s="213" t="s">
        <v>777</v>
      </c>
      <c r="S23" s="213" t="s">
        <v>777</v>
      </c>
      <c r="T23" s="213" t="s">
        <v>777</v>
      </c>
      <c r="U23" s="213" t="s">
        <v>777</v>
      </c>
      <c r="V23" s="213" t="s">
        <v>777</v>
      </c>
      <c r="W23" s="213" t="s">
        <v>291</v>
      </c>
      <c r="X23" s="213" t="s">
        <v>291</v>
      </c>
      <c r="Y23" s="213" t="s">
        <v>291</v>
      </c>
      <c r="Z23" s="213" t="s">
        <v>291</v>
      </c>
      <c r="AA23" s="208">
        <f t="shared" si="0"/>
        <v>9</v>
      </c>
      <c r="AB23" s="209" t="str">
        <f t="shared" si="1"/>
        <v>Mayor</v>
      </c>
      <c r="AC23" s="208" t="str">
        <f t="shared" si="2"/>
        <v>Improbable Mayor</v>
      </c>
      <c r="AD23" s="210" t="str">
        <f>IFERROR(VLOOKUP(AC23,'Listas y tablas'!$AH$3:$AI$17,2,FALSE),"")</f>
        <v>Moderado</v>
      </c>
      <c r="AE23" s="208" t="str">
        <f t="shared" si="3"/>
        <v>C</v>
      </c>
      <c r="AF23" s="211">
        <f t="shared" si="15"/>
        <v>16</v>
      </c>
      <c r="AG23" s="211" t="str">
        <f t="shared" si="4"/>
        <v>C16</v>
      </c>
      <c r="AH23" s="182" t="s">
        <v>1669</v>
      </c>
      <c r="AI23" s="211" t="str">
        <f t="shared" si="5"/>
        <v>Probabilidad</v>
      </c>
      <c r="AJ23" s="57" t="s">
        <v>187</v>
      </c>
      <c r="AK23" s="57" t="s">
        <v>777</v>
      </c>
      <c r="AL23" s="211">
        <f t="shared" si="16"/>
        <v>15</v>
      </c>
      <c r="AM23" s="57" t="s">
        <v>777</v>
      </c>
      <c r="AN23" s="211">
        <f t="shared" si="17"/>
        <v>5</v>
      </c>
      <c r="AO23" s="57" t="s">
        <v>291</v>
      </c>
      <c r="AP23" s="211">
        <f t="shared" si="22"/>
        <v>0</v>
      </c>
      <c r="AQ23" s="57" t="s">
        <v>777</v>
      </c>
      <c r="AR23" s="211">
        <f t="shared" si="20"/>
        <v>10</v>
      </c>
      <c r="AS23" s="57" t="s">
        <v>777</v>
      </c>
      <c r="AT23" s="211">
        <f t="shared" si="21"/>
        <v>15</v>
      </c>
      <c r="AU23" s="57" t="s">
        <v>777</v>
      </c>
      <c r="AV23" s="211">
        <f t="shared" si="19"/>
        <v>10</v>
      </c>
      <c r="AW23" s="57" t="s">
        <v>777</v>
      </c>
      <c r="AX23" s="211">
        <f t="shared" si="10"/>
        <v>30</v>
      </c>
      <c r="AY23" s="211">
        <f t="shared" si="11"/>
        <v>85</v>
      </c>
      <c r="AZ23" s="211">
        <f t="shared" si="12"/>
        <v>2</v>
      </c>
      <c r="BA23" s="211">
        <f t="shared" si="13"/>
        <v>1</v>
      </c>
      <c r="BB23" s="211" t="str">
        <f>IFERROR(IF(ISNUMBER(BA23),VLOOKUP(BA23,'Listas y tablas'!$AC$2:$AF$7,2,FALSE),""),"")</f>
        <v>Rara vez</v>
      </c>
      <c r="BC23" s="211" t="str">
        <f t="shared" si="14"/>
        <v>Rara vez Mayor</v>
      </c>
      <c r="BD23" s="212" t="str">
        <f>IFERROR(VLOOKUP(BC23,'Listas y tablas'!$AH$3:$AI$17,2,FALSE),"")</f>
        <v>Bajo</v>
      </c>
      <c r="BE23" s="157" t="s">
        <v>192</v>
      </c>
      <c r="BF23" s="428" t="s">
        <v>1670</v>
      </c>
      <c r="BG23" s="412" t="s">
        <v>1671</v>
      </c>
      <c r="BH23" s="412" t="s">
        <v>741</v>
      </c>
      <c r="BI23" s="430">
        <v>44805</v>
      </c>
      <c r="BJ23" s="430">
        <v>44926</v>
      </c>
      <c r="BK23" s="428" t="s">
        <v>1672</v>
      </c>
      <c r="BL23" s="428" t="s">
        <v>283</v>
      </c>
      <c r="BM23" s="412" t="s">
        <v>1673</v>
      </c>
      <c r="BN23" s="412" t="s">
        <v>1674</v>
      </c>
      <c r="BO23" s="412" t="s">
        <v>1675</v>
      </c>
      <c r="BP23" s="412" t="s">
        <v>1676</v>
      </c>
      <c r="BQ23" s="152" t="s">
        <v>2106</v>
      </c>
      <c r="BR23" s="152" t="s">
        <v>2107</v>
      </c>
      <c r="BS23" s="121" t="s">
        <v>2108</v>
      </c>
      <c r="BT23" s="121" t="s">
        <v>283</v>
      </c>
      <c r="BU23" s="121" t="s">
        <v>291</v>
      </c>
      <c r="BV23" s="121"/>
      <c r="BW23" s="104" t="s">
        <v>2109</v>
      </c>
      <c r="BX23" s="104" t="s">
        <v>261</v>
      </c>
      <c r="BY23" s="104" t="s">
        <v>2110</v>
      </c>
      <c r="BZ23" s="104" t="s">
        <v>285</v>
      </c>
      <c r="CA23" s="489" t="s">
        <v>2111</v>
      </c>
      <c r="CB23" s="105" t="s">
        <v>1772</v>
      </c>
      <c r="CC23" s="104" t="s">
        <v>1775</v>
      </c>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3">
        <v>3</v>
      </c>
      <c r="G24" s="208" t="str">
        <f>IF(ISNUMBER(F24),VLOOKUP(F24,'Listas y tablas'!$AC$2:$AF$7,2,FALSE),"")</f>
        <v>Posible</v>
      </c>
      <c r="H24" s="213" t="s">
        <v>291</v>
      </c>
      <c r="I24" s="213" t="s">
        <v>777</v>
      </c>
      <c r="J24" s="213" t="s">
        <v>777</v>
      </c>
      <c r="K24" s="213" t="s">
        <v>777</v>
      </c>
      <c r="L24" s="213" t="s">
        <v>777</v>
      </c>
      <c r="M24" s="213" t="s">
        <v>777</v>
      </c>
      <c r="N24" s="213" t="s">
        <v>777</v>
      </c>
      <c r="O24" s="213" t="s">
        <v>291</v>
      </c>
      <c r="P24" s="213" t="s">
        <v>777</v>
      </c>
      <c r="Q24" s="213" t="s">
        <v>777</v>
      </c>
      <c r="R24" s="213" t="s">
        <v>777</v>
      </c>
      <c r="S24" s="213" t="s">
        <v>777</v>
      </c>
      <c r="T24" s="213" t="s">
        <v>777</v>
      </c>
      <c r="U24" s="213" t="s">
        <v>777</v>
      </c>
      <c r="V24" s="213" t="s">
        <v>777</v>
      </c>
      <c r="W24" s="213" t="s">
        <v>291</v>
      </c>
      <c r="X24" s="213" t="s">
        <v>291</v>
      </c>
      <c r="Y24" s="213" t="s">
        <v>291</v>
      </c>
      <c r="Z24" s="213" t="s">
        <v>291</v>
      </c>
      <c r="AA24" s="208">
        <f t="shared" si="0"/>
        <v>13</v>
      </c>
      <c r="AB24" s="209" t="str">
        <f t="shared" si="1"/>
        <v>Catastrófico</v>
      </c>
      <c r="AC24" s="208" t="str">
        <f t="shared" si="2"/>
        <v>Posible Catastrófico</v>
      </c>
      <c r="AD24" s="210" t="str">
        <f>IFERROR(VLOOKUP(AC24,'Listas y tablas'!$AH$3:$AI$17,2,FALSE),"")</f>
        <v>Extremo</v>
      </c>
      <c r="AE24" s="208" t="str">
        <f t="shared" si="3"/>
        <v>C</v>
      </c>
      <c r="AF24" s="211">
        <f t="shared" si="15"/>
        <v>17</v>
      </c>
      <c r="AG24" s="211" t="str">
        <f t="shared" si="4"/>
        <v>C17</v>
      </c>
      <c r="AH24" s="467" t="s">
        <v>1754</v>
      </c>
      <c r="AI24" s="211" t="str">
        <f t="shared" si="5"/>
        <v>Probabilidad</v>
      </c>
      <c r="AJ24" s="57" t="s">
        <v>187</v>
      </c>
      <c r="AK24" s="57" t="s">
        <v>291</v>
      </c>
      <c r="AL24" s="211">
        <f t="shared" si="16"/>
        <v>0</v>
      </c>
      <c r="AM24" s="57" t="s">
        <v>777</v>
      </c>
      <c r="AN24" s="211">
        <f t="shared" si="17"/>
        <v>5</v>
      </c>
      <c r="AO24" s="57" t="s">
        <v>291</v>
      </c>
      <c r="AP24" s="211">
        <f t="shared" si="22"/>
        <v>0</v>
      </c>
      <c r="AQ24" s="57" t="s">
        <v>777</v>
      </c>
      <c r="AR24" s="211">
        <f t="shared" si="20"/>
        <v>10</v>
      </c>
      <c r="AS24" s="57" t="s">
        <v>777</v>
      </c>
      <c r="AT24" s="211">
        <f t="shared" si="21"/>
        <v>15</v>
      </c>
      <c r="AU24" s="57" t="s">
        <v>777</v>
      </c>
      <c r="AV24" s="211">
        <f t="shared" ref="AV24:AV66" si="23">IF(AU24="Sí",10,0)</f>
        <v>10</v>
      </c>
      <c r="AW24" s="57" t="s">
        <v>291</v>
      </c>
      <c r="AX24" s="211">
        <f t="shared" si="10"/>
        <v>0</v>
      </c>
      <c r="AY24" s="211">
        <f t="shared" si="11"/>
        <v>40</v>
      </c>
      <c r="AZ24" s="211">
        <f t="shared" si="12"/>
        <v>0</v>
      </c>
      <c r="BA24" s="211">
        <f t="shared" si="13"/>
        <v>3</v>
      </c>
      <c r="BB24" s="211" t="str">
        <f>IFERROR(IF(ISNUMBER(BA24),VLOOKUP(BA24,'Listas y tablas'!$AC$2:$AF$7,2,FALSE),""),"")</f>
        <v>Posible</v>
      </c>
      <c r="BC24" s="211" t="str">
        <f t="shared" si="14"/>
        <v>Posible Catastrófico</v>
      </c>
      <c r="BD24" s="212" t="str">
        <f>IFERROR(VLOOKUP(BC24,'Listas y tablas'!$AH$3:$AI$17,2,FALSE),"")</f>
        <v>Extremo</v>
      </c>
      <c r="BE24" s="157" t="s">
        <v>192</v>
      </c>
      <c r="BF24" s="406" t="s">
        <v>1755</v>
      </c>
      <c r="BG24" s="423" t="s">
        <v>1756</v>
      </c>
      <c r="BH24" s="423" t="s">
        <v>1677</v>
      </c>
      <c r="BI24" s="424">
        <v>44652</v>
      </c>
      <c r="BJ24" s="424">
        <v>44742</v>
      </c>
      <c r="BK24" s="423" t="s">
        <v>1678</v>
      </c>
      <c r="BL24" s="423" t="s">
        <v>1679</v>
      </c>
      <c r="BM24" s="423" t="s">
        <v>1677</v>
      </c>
      <c r="BN24" s="423" t="s">
        <v>1680</v>
      </c>
      <c r="BO24" s="423" t="s">
        <v>1681</v>
      </c>
      <c r="BP24" s="423" t="s">
        <v>1757</v>
      </c>
      <c r="BQ24" s="152" t="s">
        <v>2123</v>
      </c>
      <c r="BR24" s="121" t="s">
        <v>2124</v>
      </c>
      <c r="BS24" s="121" t="s">
        <v>2125</v>
      </c>
      <c r="BT24" s="121" t="s">
        <v>283</v>
      </c>
      <c r="BU24" s="121"/>
      <c r="BV24" s="121"/>
      <c r="BW24" s="104" t="s">
        <v>2089</v>
      </c>
      <c r="BX24" s="104" t="s">
        <v>201</v>
      </c>
      <c r="BY24" s="104" t="s">
        <v>2126</v>
      </c>
      <c r="BZ24" s="104" t="s">
        <v>262</v>
      </c>
      <c r="CA24" s="489" t="s">
        <v>2127</v>
      </c>
      <c r="CB24" s="105" t="s">
        <v>1772</v>
      </c>
      <c r="CC24" s="104" t="s">
        <v>1775</v>
      </c>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3"/>
      <c r="G25" s="208" t="str">
        <f>IF(ISNUMBER(F25),VLOOKUP(F25,'Listas y tablas'!$AC$2:$AF$7,2,FALSE),"")</f>
        <v/>
      </c>
      <c r="H25" s="213"/>
      <c r="I25" s="213"/>
      <c r="J25" s="213"/>
      <c r="K25" s="213"/>
      <c r="L25" s="213"/>
      <c r="M25" s="213"/>
      <c r="N25" s="213"/>
      <c r="O25" s="213"/>
      <c r="P25" s="213"/>
      <c r="Q25" s="213"/>
      <c r="R25" s="213"/>
      <c r="S25" s="213"/>
      <c r="T25" s="213"/>
      <c r="U25" s="213"/>
      <c r="V25" s="213"/>
      <c r="W25" s="213"/>
      <c r="X25" s="213"/>
      <c r="Y25" s="213"/>
      <c r="Z25" s="213"/>
      <c r="AA25" s="208">
        <f t="shared" si="0"/>
        <v>0</v>
      </c>
      <c r="AB25" s="209" t="str">
        <f t="shared" si="1"/>
        <v/>
      </c>
      <c r="AC25" s="208" t="str">
        <f t="shared" si="2"/>
        <v xml:space="preserve"> </v>
      </c>
      <c r="AD25" s="210" t="str">
        <f>IFERROR(VLOOKUP(AC25,'Listas y tablas'!$AH$3:$AI$17,2,FALSE),"")</f>
        <v/>
      </c>
      <c r="AE25" s="208" t="str">
        <f t="shared" si="3"/>
        <v>C</v>
      </c>
      <c r="AF25" s="211">
        <f t="shared" si="15"/>
        <v>18</v>
      </c>
      <c r="AG25" s="211" t="str">
        <f t="shared" si="4"/>
        <v>C18</v>
      </c>
      <c r="AH25" s="93"/>
      <c r="AI25" s="211" t="str">
        <f t="shared" si="5"/>
        <v/>
      </c>
      <c r="AJ25" s="57"/>
      <c r="AK25" s="57"/>
      <c r="AL25" s="211">
        <f t="shared" si="16"/>
        <v>0</v>
      </c>
      <c r="AM25" s="57"/>
      <c r="AN25" s="211">
        <f t="shared" si="17"/>
        <v>0</v>
      </c>
      <c r="AO25" s="57"/>
      <c r="AP25" s="211">
        <f t="shared" si="22"/>
        <v>0</v>
      </c>
      <c r="AQ25" s="57"/>
      <c r="AR25" s="211">
        <f t="shared" si="20"/>
        <v>0</v>
      </c>
      <c r="AS25" s="57"/>
      <c r="AT25" s="211">
        <f t="shared" si="21"/>
        <v>0</v>
      </c>
      <c r="AU25" s="57"/>
      <c r="AV25" s="211">
        <f t="shared" si="23"/>
        <v>0</v>
      </c>
      <c r="AW25" s="57"/>
      <c r="AX25" s="211">
        <f t="shared" si="10"/>
        <v>0</v>
      </c>
      <c r="AY25" s="211">
        <f t="shared" si="11"/>
        <v>0</v>
      </c>
      <c r="AZ25" s="211">
        <f t="shared" si="12"/>
        <v>0</v>
      </c>
      <c r="BA25" s="211" t="str">
        <f t="shared" si="13"/>
        <v/>
      </c>
      <c r="BB25" s="211" t="str">
        <f>IFERROR(IF(ISNUMBER(BA25),VLOOKUP(BA25,'Listas y tablas'!$AC$2:$AF$7,2,FALSE),""),"")</f>
        <v/>
      </c>
      <c r="BC25" s="211" t="str">
        <f t="shared" si="14"/>
        <v xml:space="preserve"> </v>
      </c>
      <c r="BD25" s="212" t="str">
        <f>IFERROR(VLOOKUP(BC25,'Listas y tablas'!$AH$3:$AI$17,2,FALSE),"")</f>
        <v/>
      </c>
      <c r="BE25" s="157"/>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3"/>
      <c r="G26" s="208" t="str">
        <f>IF(ISNUMBER(F26),VLOOKUP(F26,'Listas y tablas'!$AC$2:$AF$7,2,FALSE),"")</f>
        <v/>
      </c>
      <c r="H26" s="213"/>
      <c r="I26" s="213"/>
      <c r="J26" s="213"/>
      <c r="K26" s="213"/>
      <c r="L26" s="213"/>
      <c r="M26" s="213"/>
      <c r="N26" s="213"/>
      <c r="O26" s="213"/>
      <c r="P26" s="213"/>
      <c r="Q26" s="213"/>
      <c r="R26" s="213"/>
      <c r="S26" s="213"/>
      <c r="T26" s="213"/>
      <c r="U26" s="213"/>
      <c r="V26" s="213"/>
      <c r="W26" s="213"/>
      <c r="X26" s="213"/>
      <c r="Y26" s="213"/>
      <c r="Z26" s="213"/>
      <c r="AA26" s="208">
        <f t="shared" si="0"/>
        <v>0</v>
      </c>
      <c r="AB26" s="209" t="str">
        <f t="shared" si="1"/>
        <v/>
      </c>
      <c r="AC26" s="208" t="str">
        <f t="shared" si="2"/>
        <v xml:space="preserve"> </v>
      </c>
      <c r="AD26" s="210" t="str">
        <f>IFERROR(VLOOKUP(AC26,'Listas y tablas'!$AH$3:$AI$17,2,FALSE),"")</f>
        <v/>
      </c>
      <c r="AE26" s="208" t="str">
        <f t="shared" si="3"/>
        <v>C</v>
      </c>
      <c r="AF26" s="211">
        <f t="shared" si="15"/>
        <v>19</v>
      </c>
      <c r="AG26" s="211" t="str">
        <f t="shared" si="4"/>
        <v>C19</v>
      </c>
      <c r="AH26" s="93"/>
      <c r="AI26" s="211" t="str">
        <f t="shared" si="5"/>
        <v/>
      </c>
      <c r="AJ26" s="57"/>
      <c r="AK26" s="57"/>
      <c r="AL26" s="211">
        <f t="shared" si="16"/>
        <v>0</v>
      </c>
      <c r="AM26" s="57"/>
      <c r="AN26" s="211">
        <f t="shared" si="17"/>
        <v>0</v>
      </c>
      <c r="AO26" s="57"/>
      <c r="AP26" s="211">
        <f t="shared" si="22"/>
        <v>0</v>
      </c>
      <c r="AQ26" s="57"/>
      <c r="AR26" s="211">
        <f t="shared" si="20"/>
        <v>0</v>
      </c>
      <c r="AS26" s="57"/>
      <c r="AT26" s="211">
        <f t="shared" si="21"/>
        <v>0</v>
      </c>
      <c r="AU26" s="57"/>
      <c r="AV26" s="211">
        <f t="shared" si="23"/>
        <v>0</v>
      </c>
      <c r="AW26" s="57"/>
      <c r="AX26" s="211">
        <f t="shared" si="10"/>
        <v>0</v>
      </c>
      <c r="AY26" s="211">
        <f t="shared" si="11"/>
        <v>0</v>
      </c>
      <c r="AZ26" s="211">
        <f t="shared" si="12"/>
        <v>0</v>
      </c>
      <c r="BA26" s="211" t="str">
        <f t="shared" si="13"/>
        <v/>
      </c>
      <c r="BB26" s="211" t="str">
        <f>IFERROR(IF(ISNUMBER(BA26),VLOOKUP(BA26,'Listas y tablas'!$AC$2:$AF$7,2,FALSE),""),"")</f>
        <v/>
      </c>
      <c r="BC26" s="211" t="str">
        <f t="shared" si="14"/>
        <v xml:space="preserve"> </v>
      </c>
      <c r="BD26" s="212" t="str">
        <f>IFERROR(VLOOKUP(BC26,'Listas y tablas'!$AH$3:$AI$17,2,FALSE),"")</f>
        <v/>
      </c>
      <c r="BE26" s="157"/>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3"/>
      <c r="G27" s="208" t="str">
        <f>IF(ISNUMBER(F27),VLOOKUP(F27,'Listas y tablas'!$AC$2:$AF$7,2,FALSE),"")</f>
        <v/>
      </c>
      <c r="H27" s="213"/>
      <c r="I27" s="213"/>
      <c r="J27" s="213"/>
      <c r="K27" s="213"/>
      <c r="L27" s="213"/>
      <c r="M27" s="213"/>
      <c r="N27" s="213"/>
      <c r="O27" s="213"/>
      <c r="P27" s="213"/>
      <c r="Q27" s="213"/>
      <c r="R27" s="213"/>
      <c r="S27" s="213"/>
      <c r="T27" s="213"/>
      <c r="U27" s="213"/>
      <c r="V27" s="213"/>
      <c r="W27" s="213"/>
      <c r="X27" s="213"/>
      <c r="Y27" s="213"/>
      <c r="Z27" s="213"/>
      <c r="AA27" s="208">
        <f t="shared" si="0"/>
        <v>0</v>
      </c>
      <c r="AB27" s="209" t="str">
        <f t="shared" si="1"/>
        <v/>
      </c>
      <c r="AC27" s="208" t="str">
        <f t="shared" si="2"/>
        <v xml:space="preserve"> </v>
      </c>
      <c r="AD27" s="210" t="str">
        <f>IFERROR(VLOOKUP(AC27,'Listas y tablas'!$AH$3:$AI$17,2,FALSE),"")</f>
        <v/>
      </c>
      <c r="AE27" s="208" t="str">
        <f t="shared" si="3"/>
        <v>C</v>
      </c>
      <c r="AF27" s="211">
        <f t="shared" si="15"/>
        <v>20</v>
      </c>
      <c r="AG27" s="211" t="str">
        <f t="shared" si="4"/>
        <v>C20</v>
      </c>
      <c r="AH27" s="93"/>
      <c r="AI27" s="211" t="str">
        <f t="shared" si="5"/>
        <v/>
      </c>
      <c r="AJ27" s="57"/>
      <c r="AK27" s="57"/>
      <c r="AL27" s="211">
        <f t="shared" si="16"/>
        <v>0</v>
      </c>
      <c r="AM27" s="57"/>
      <c r="AN27" s="211">
        <f t="shared" si="17"/>
        <v>0</v>
      </c>
      <c r="AO27" s="57"/>
      <c r="AP27" s="211">
        <f t="shared" si="22"/>
        <v>0</v>
      </c>
      <c r="AQ27" s="57"/>
      <c r="AR27" s="211">
        <f t="shared" si="20"/>
        <v>0</v>
      </c>
      <c r="AS27" s="57"/>
      <c r="AT27" s="211">
        <f t="shared" si="21"/>
        <v>0</v>
      </c>
      <c r="AU27" s="57"/>
      <c r="AV27" s="211">
        <f t="shared" si="23"/>
        <v>0</v>
      </c>
      <c r="AW27" s="57"/>
      <c r="AX27" s="211">
        <f t="shared" si="10"/>
        <v>0</v>
      </c>
      <c r="AY27" s="211">
        <f t="shared" si="11"/>
        <v>0</v>
      </c>
      <c r="AZ27" s="211">
        <f t="shared" si="12"/>
        <v>0</v>
      </c>
      <c r="BA27" s="211" t="str">
        <f t="shared" si="13"/>
        <v/>
      </c>
      <c r="BB27" s="211" t="str">
        <f>IFERROR(IF(ISNUMBER(BA27),VLOOKUP(BA27,'Listas y tablas'!$AC$2:$AF$7,2,FALSE),""),"")</f>
        <v/>
      </c>
      <c r="BC27" s="211" t="str">
        <f t="shared" si="14"/>
        <v xml:space="preserve"> </v>
      </c>
      <c r="BD27" s="212" t="str">
        <f>IFERROR(VLOOKUP(BC27,'Listas y tablas'!$AH$3:$AI$17,2,FALSE),"")</f>
        <v/>
      </c>
      <c r="BE27" s="157"/>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3"/>
      <c r="G28" s="208" t="str">
        <f>IF(ISNUMBER(F28),VLOOKUP(F28,'Listas y tablas'!$AC$2:$AF$7,2,FALSE),"")</f>
        <v/>
      </c>
      <c r="H28" s="213"/>
      <c r="I28" s="213"/>
      <c r="J28" s="213"/>
      <c r="K28" s="213"/>
      <c r="L28" s="213"/>
      <c r="M28" s="213"/>
      <c r="N28" s="213"/>
      <c r="O28" s="213"/>
      <c r="P28" s="213"/>
      <c r="Q28" s="213"/>
      <c r="R28" s="213"/>
      <c r="S28" s="213"/>
      <c r="T28" s="213"/>
      <c r="U28" s="213"/>
      <c r="V28" s="213"/>
      <c r="W28" s="213"/>
      <c r="X28" s="213"/>
      <c r="Y28" s="213"/>
      <c r="Z28" s="213"/>
      <c r="AA28" s="208">
        <f t="shared" si="0"/>
        <v>0</v>
      </c>
      <c r="AB28" s="209" t="str">
        <f t="shared" si="1"/>
        <v/>
      </c>
      <c r="AC28" s="208" t="str">
        <f t="shared" si="2"/>
        <v xml:space="preserve"> </v>
      </c>
      <c r="AD28" s="210" t="str">
        <f>IFERROR(VLOOKUP(AC28,'Listas y tablas'!$AH$3:$AI$17,2,FALSE),"")</f>
        <v/>
      </c>
      <c r="AE28" s="208" t="str">
        <f t="shared" si="3"/>
        <v>C</v>
      </c>
      <c r="AF28" s="211">
        <f t="shared" si="15"/>
        <v>21</v>
      </c>
      <c r="AG28" s="211" t="str">
        <f t="shared" si="4"/>
        <v>C21</v>
      </c>
      <c r="AH28" s="108"/>
      <c r="AI28" s="211" t="str">
        <f t="shared" si="5"/>
        <v/>
      </c>
      <c r="AJ28" s="57"/>
      <c r="AK28" s="57"/>
      <c r="AL28" s="211">
        <f t="shared" si="16"/>
        <v>0</v>
      </c>
      <c r="AM28" s="57"/>
      <c r="AN28" s="211">
        <f t="shared" si="17"/>
        <v>0</v>
      </c>
      <c r="AO28" s="57"/>
      <c r="AP28" s="211">
        <f t="shared" si="22"/>
        <v>0</v>
      </c>
      <c r="AQ28" s="57"/>
      <c r="AR28" s="211">
        <f t="shared" si="20"/>
        <v>0</v>
      </c>
      <c r="AS28" s="57"/>
      <c r="AT28" s="211">
        <f t="shared" si="21"/>
        <v>0</v>
      </c>
      <c r="AU28" s="57"/>
      <c r="AV28" s="211">
        <f t="shared" si="23"/>
        <v>0</v>
      </c>
      <c r="AW28" s="57"/>
      <c r="AX28" s="211">
        <f t="shared" si="10"/>
        <v>0</v>
      </c>
      <c r="AY28" s="211">
        <f t="shared" si="11"/>
        <v>0</v>
      </c>
      <c r="AZ28" s="211">
        <f t="shared" si="12"/>
        <v>0</v>
      </c>
      <c r="BA28" s="211" t="str">
        <f t="shared" si="13"/>
        <v/>
      </c>
      <c r="BB28" s="211" t="str">
        <f>IFERROR(IF(ISNUMBER(BA28),VLOOKUP(BA28,'Listas y tablas'!$AC$2:$AF$7,2,FALSE),""),"")</f>
        <v/>
      </c>
      <c r="BC28" s="211" t="str">
        <f t="shared" si="14"/>
        <v xml:space="preserve"> </v>
      </c>
      <c r="BD28" s="212" t="str">
        <f>IFERROR(VLOOKUP(BC28,'Listas y tablas'!$AH$3:$AI$17,2,FALSE),"")</f>
        <v/>
      </c>
      <c r="BE28" s="157"/>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3"/>
      <c r="G29" s="208" t="str">
        <f>IF(ISNUMBER(F29),VLOOKUP(F29,'Listas y tablas'!$AC$2:$AF$7,2,FALSE),"")</f>
        <v/>
      </c>
      <c r="H29" s="213"/>
      <c r="I29" s="213"/>
      <c r="J29" s="213"/>
      <c r="K29" s="213"/>
      <c r="L29" s="213"/>
      <c r="M29" s="213"/>
      <c r="N29" s="213"/>
      <c r="O29" s="213"/>
      <c r="P29" s="213"/>
      <c r="Q29" s="213"/>
      <c r="R29" s="213"/>
      <c r="S29" s="213"/>
      <c r="T29" s="213"/>
      <c r="U29" s="213"/>
      <c r="V29" s="213"/>
      <c r="W29" s="213"/>
      <c r="X29" s="213"/>
      <c r="Y29" s="213"/>
      <c r="Z29" s="213"/>
      <c r="AA29" s="208">
        <f t="shared" si="0"/>
        <v>0</v>
      </c>
      <c r="AB29" s="209" t="str">
        <f t="shared" si="1"/>
        <v/>
      </c>
      <c r="AC29" s="208" t="str">
        <f t="shared" si="2"/>
        <v xml:space="preserve"> </v>
      </c>
      <c r="AD29" s="210" t="str">
        <f>IFERROR(VLOOKUP(AC29,'Listas y tablas'!$AH$3:$AI$17,2,FALSE),"")</f>
        <v/>
      </c>
      <c r="AE29" s="208" t="str">
        <f t="shared" si="3"/>
        <v>C</v>
      </c>
      <c r="AF29" s="211">
        <f t="shared" si="15"/>
        <v>22</v>
      </c>
      <c r="AG29" s="211" t="str">
        <f t="shared" si="4"/>
        <v>C22</v>
      </c>
      <c r="AH29" s="93"/>
      <c r="AI29" s="211" t="str">
        <f t="shared" si="5"/>
        <v/>
      </c>
      <c r="AJ29" s="57"/>
      <c r="AK29" s="57"/>
      <c r="AL29" s="211">
        <f t="shared" si="16"/>
        <v>0</v>
      </c>
      <c r="AM29" s="57"/>
      <c r="AN29" s="211">
        <f t="shared" si="17"/>
        <v>0</v>
      </c>
      <c r="AO29" s="57"/>
      <c r="AP29" s="211">
        <f t="shared" si="22"/>
        <v>0</v>
      </c>
      <c r="AQ29" s="57"/>
      <c r="AR29" s="211">
        <f t="shared" si="20"/>
        <v>0</v>
      </c>
      <c r="AS29" s="57"/>
      <c r="AT29" s="211">
        <f t="shared" si="21"/>
        <v>0</v>
      </c>
      <c r="AU29" s="57"/>
      <c r="AV29" s="211">
        <f t="shared" si="23"/>
        <v>0</v>
      </c>
      <c r="AW29" s="57"/>
      <c r="AX29" s="211">
        <f t="shared" si="10"/>
        <v>0</v>
      </c>
      <c r="AY29" s="211">
        <f t="shared" si="11"/>
        <v>0</v>
      </c>
      <c r="AZ29" s="211">
        <f t="shared" si="12"/>
        <v>0</v>
      </c>
      <c r="BA29" s="211" t="str">
        <f t="shared" si="13"/>
        <v/>
      </c>
      <c r="BB29" s="211" t="str">
        <f>IFERROR(IF(ISNUMBER(BA29),VLOOKUP(BA29,'Listas y tablas'!$AC$2:$AF$7,2,FALSE),""),"")</f>
        <v/>
      </c>
      <c r="BC29" s="211" t="str">
        <f t="shared" si="14"/>
        <v xml:space="preserve"> </v>
      </c>
      <c r="BD29" s="212" t="str">
        <f>IFERROR(VLOOKUP(BC29,'Listas y tablas'!$AH$3:$AI$17,2,FALSE),"")</f>
        <v/>
      </c>
      <c r="BE29" s="157"/>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3"/>
      <c r="G30" s="208" t="str">
        <f>IF(ISNUMBER(F30),VLOOKUP(F30,'Listas y tablas'!$AC$2:$AF$7,2,FALSE),"")</f>
        <v/>
      </c>
      <c r="H30" s="213"/>
      <c r="I30" s="213"/>
      <c r="J30" s="213"/>
      <c r="K30" s="213"/>
      <c r="L30" s="213"/>
      <c r="M30" s="213"/>
      <c r="N30" s="213"/>
      <c r="O30" s="213"/>
      <c r="P30" s="213"/>
      <c r="Q30" s="213"/>
      <c r="R30" s="213"/>
      <c r="S30" s="213"/>
      <c r="T30" s="213"/>
      <c r="U30" s="213"/>
      <c r="V30" s="213"/>
      <c r="W30" s="213"/>
      <c r="X30" s="213"/>
      <c r="Y30" s="213"/>
      <c r="Z30" s="213"/>
      <c r="AA30" s="208">
        <f t="shared" si="0"/>
        <v>0</v>
      </c>
      <c r="AB30" s="209" t="str">
        <f t="shared" si="1"/>
        <v/>
      </c>
      <c r="AC30" s="208" t="str">
        <f t="shared" si="2"/>
        <v xml:space="preserve"> </v>
      </c>
      <c r="AD30" s="210" t="str">
        <f>IFERROR(VLOOKUP(AC30,'Listas y tablas'!$AH$3:$AI$17,2,FALSE),"")</f>
        <v/>
      </c>
      <c r="AE30" s="208" t="str">
        <f t="shared" si="3"/>
        <v>C</v>
      </c>
      <c r="AF30" s="211">
        <f t="shared" si="15"/>
        <v>23</v>
      </c>
      <c r="AG30" s="211" t="str">
        <f t="shared" si="4"/>
        <v>C23</v>
      </c>
      <c r="AH30" s="93"/>
      <c r="AI30" s="211" t="str">
        <f t="shared" si="5"/>
        <v/>
      </c>
      <c r="AJ30" s="57"/>
      <c r="AK30" s="57"/>
      <c r="AL30" s="211">
        <f t="shared" si="16"/>
        <v>0</v>
      </c>
      <c r="AM30" s="57"/>
      <c r="AN30" s="211">
        <f t="shared" si="17"/>
        <v>0</v>
      </c>
      <c r="AO30" s="57"/>
      <c r="AP30" s="211">
        <f t="shared" si="22"/>
        <v>0</v>
      </c>
      <c r="AQ30" s="57"/>
      <c r="AR30" s="211">
        <f t="shared" si="20"/>
        <v>0</v>
      </c>
      <c r="AS30" s="57"/>
      <c r="AT30" s="211">
        <f t="shared" si="21"/>
        <v>0</v>
      </c>
      <c r="AU30" s="57"/>
      <c r="AV30" s="211">
        <f t="shared" si="23"/>
        <v>0</v>
      </c>
      <c r="AW30" s="57"/>
      <c r="AX30" s="211">
        <f t="shared" si="10"/>
        <v>0</v>
      </c>
      <c r="AY30" s="211">
        <f t="shared" si="11"/>
        <v>0</v>
      </c>
      <c r="AZ30" s="211">
        <f t="shared" si="12"/>
        <v>0</v>
      </c>
      <c r="BA30" s="211" t="str">
        <f t="shared" si="13"/>
        <v/>
      </c>
      <c r="BB30" s="211" t="str">
        <f>IFERROR(IF(ISNUMBER(BA30),VLOOKUP(BA30,'Listas y tablas'!$AC$2:$AF$7,2,FALSE),""),"")</f>
        <v/>
      </c>
      <c r="BC30" s="211" t="str">
        <f t="shared" si="14"/>
        <v xml:space="preserve"> </v>
      </c>
      <c r="BD30" s="212" t="str">
        <f>IFERROR(VLOOKUP(BC30,'Listas y tablas'!$AH$3:$AI$17,2,FALSE),"")</f>
        <v/>
      </c>
      <c r="BE30" s="157"/>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3"/>
      <c r="G31" s="208" t="str">
        <f>IF(ISNUMBER(F31),VLOOKUP(F31,'Listas y tablas'!$AC$2:$AF$7,2,FALSE),"")</f>
        <v/>
      </c>
      <c r="H31" s="213"/>
      <c r="I31" s="213"/>
      <c r="J31" s="213"/>
      <c r="K31" s="213"/>
      <c r="L31" s="213"/>
      <c r="M31" s="213"/>
      <c r="N31" s="213"/>
      <c r="O31" s="213"/>
      <c r="P31" s="213"/>
      <c r="Q31" s="213"/>
      <c r="R31" s="213"/>
      <c r="S31" s="213"/>
      <c r="T31" s="213"/>
      <c r="U31" s="213"/>
      <c r="V31" s="213"/>
      <c r="W31" s="213"/>
      <c r="X31" s="213"/>
      <c r="Y31" s="213"/>
      <c r="Z31" s="213"/>
      <c r="AA31" s="208">
        <f t="shared" si="0"/>
        <v>0</v>
      </c>
      <c r="AB31" s="209" t="str">
        <f t="shared" si="1"/>
        <v/>
      </c>
      <c r="AC31" s="208" t="str">
        <f t="shared" si="2"/>
        <v xml:space="preserve"> </v>
      </c>
      <c r="AD31" s="210" t="str">
        <f>IFERROR(VLOOKUP(AC31,'Listas y tablas'!$AH$3:$AI$17,2,FALSE),"")</f>
        <v/>
      </c>
      <c r="AE31" s="208" t="str">
        <f t="shared" si="3"/>
        <v>C</v>
      </c>
      <c r="AF31" s="211">
        <f t="shared" si="15"/>
        <v>24</v>
      </c>
      <c r="AG31" s="211" t="str">
        <f t="shared" si="4"/>
        <v>C24</v>
      </c>
      <c r="AH31" s="93"/>
      <c r="AI31" s="211" t="str">
        <f t="shared" si="5"/>
        <v/>
      </c>
      <c r="AJ31" s="57"/>
      <c r="AK31" s="57"/>
      <c r="AL31" s="211">
        <f t="shared" si="16"/>
        <v>0</v>
      </c>
      <c r="AM31" s="57"/>
      <c r="AN31" s="211">
        <f t="shared" si="17"/>
        <v>0</v>
      </c>
      <c r="AO31" s="57"/>
      <c r="AP31" s="211">
        <f t="shared" si="22"/>
        <v>0</v>
      </c>
      <c r="AQ31" s="57"/>
      <c r="AR31" s="211">
        <f t="shared" si="20"/>
        <v>0</v>
      </c>
      <c r="AS31" s="57"/>
      <c r="AT31" s="211">
        <f t="shared" si="21"/>
        <v>0</v>
      </c>
      <c r="AU31" s="57"/>
      <c r="AV31" s="211">
        <f t="shared" si="23"/>
        <v>0</v>
      </c>
      <c r="AW31" s="57"/>
      <c r="AX31" s="211">
        <f t="shared" si="10"/>
        <v>0</v>
      </c>
      <c r="AY31" s="211">
        <f t="shared" si="11"/>
        <v>0</v>
      </c>
      <c r="AZ31" s="211">
        <f t="shared" si="12"/>
        <v>0</v>
      </c>
      <c r="BA31" s="211" t="str">
        <f t="shared" si="13"/>
        <v/>
      </c>
      <c r="BB31" s="211" t="str">
        <f>IFERROR(IF(ISNUMBER(BA31),VLOOKUP(BA31,'Listas y tablas'!$AC$2:$AF$7,2,FALSE),""),"")</f>
        <v/>
      </c>
      <c r="BC31" s="211" t="str">
        <f t="shared" si="14"/>
        <v xml:space="preserve"> </v>
      </c>
      <c r="BD31" s="212" t="str">
        <f>IFERROR(VLOOKUP(BC31,'Listas y tablas'!$AH$3:$AI$17,2,FALSE),"")</f>
        <v/>
      </c>
      <c r="BE31" s="157"/>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3"/>
      <c r="G32" s="208" t="str">
        <f>IF(ISNUMBER(F32),VLOOKUP(F32,'Listas y tablas'!$AC$2:$AF$7,2,FALSE),"")</f>
        <v/>
      </c>
      <c r="H32" s="213"/>
      <c r="I32" s="213"/>
      <c r="J32" s="213"/>
      <c r="K32" s="213"/>
      <c r="L32" s="213"/>
      <c r="M32" s="213"/>
      <c r="N32" s="213"/>
      <c r="O32" s="213"/>
      <c r="P32" s="213"/>
      <c r="Q32" s="213"/>
      <c r="R32" s="213"/>
      <c r="S32" s="213"/>
      <c r="T32" s="213"/>
      <c r="U32" s="213"/>
      <c r="V32" s="213"/>
      <c r="W32" s="213"/>
      <c r="X32" s="213"/>
      <c r="Y32" s="213"/>
      <c r="Z32" s="213"/>
      <c r="AA32" s="208">
        <f t="shared" si="0"/>
        <v>0</v>
      </c>
      <c r="AB32" s="209" t="str">
        <f t="shared" si="1"/>
        <v/>
      </c>
      <c r="AC32" s="208" t="str">
        <f t="shared" si="2"/>
        <v xml:space="preserve"> </v>
      </c>
      <c r="AD32" s="210" t="str">
        <f>IFERROR(VLOOKUP(AC32,'Listas y tablas'!$AH$3:$AI$17,2,FALSE),"")</f>
        <v/>
      </c>
      <c r="AE32" s="208" t="str">
        <f t="shared" si="3"/>
        <v>C</v>
      </c>
      <c r="AF32" s="211">
        <f t="shared" si="15"/>
        <v>25</v>
      </c>
      <c r="AG32" s="211" t="str">
        <f t="shared" si="4"/>
        <v>C25</v>
      </c>
      <c r="AH32" s="93"/>
      <c r="AI32" s="211" t="str">
        <f t="shared" si="5"/>
        <v/>
      </c>
      <c r="AJ32" s="57"/>
      <c r="AK32" s="57"/>
      <c r="AL32" s="211">
        <f t="shared" si="16"/>
        <v>0</v>
      </c>
      <c r="AM32" s="57"/>
      <c r="AN32" s="211">
        <f t="shared" si="17"/>
        <v>0</v>
      </c>
      <c r="AO32" s="57"/>
      <c r="AP32" s="211">
        <f t="shared" si="22"/>
        <v>0</v>
      </c>
      <c r="AQ32" s="57"/>
      <c r="AR32" s="211">
        <f t="shared" si="20"/>
        <v>0</v>
      </c>
      <c r="AS32" s="57"/>
      <c r="AT32" s="211">
        <f t="shared" si="21"/>
        <v>0</v>
      </c>
      <c r="AU32" s="57"/>
      <c r="AV32" s="211">
        <f t="shared" si="23"/>
        <v>0</v>
      </c>
      <c r="AW32" s="57"/>
      <c r="AX32" s="211">
        <f t="shared" si="10"/>
        <v>0</v>
      </c>
      <c r="AY32" s="211">
        <f t="shared" si="11"/>
        <v>0</v>
      </c>
      <c r="AZ32" s="211">
        <f t="shared" si="12"/>
        <v>0</v>
      </c>
      <c r="BA32" s="211" t="str">
        <f t="shared" si="13"/>
        <v/>
      </c>
      <c r="BB32" s="211" t="str">
        <f>IFERROR(IF(ISNUMBER(BA32),VLOOKUP(BA32,'Listas y tablas'!$AC$2:$AF$7,2,FALSE),""),"")</f>
        <v/>
      </c>
      <c r="BC32" s="211" t="str">
        <f t="shared" si="14"/>
        <v xml:space="preserve"> </v>
      </c>
      <c r="BD32" s="212" t="str">
        <f>IFERROR(VLOOKUP(BC32,'Listas y tablas'!$AH$3:$AI$17,2,FALSE),"")</f>
        <v/>
      </c>
      <c r="BE32" s="157"/>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3"/>
      <c r="G33" s="208" t="str">
        <f>IF(ISNUMBER(F33),VLOOKUP(F33,'Listas y tablas'!$AC$2:$AF$7,2,FALSE),"")</f>
        <v/>
      </c>
      <c r="H33" s="213"/>
      <c r="I33" s="213"/>
      <c r="J33" s="213"/>
      <c r="K33" s="213"/>
      <c r="L33" s="213"/>
      <c r="M33" s="213"/>
      <c r="N33" s="213"/>
      <c r="O33" s="213"/>
      <c r="P33" s="213"/>
      <c r="Q33" s="213"/>
      <c r="R33" s="213"/>
      <c r="S33" s="213"/>
      <c r="T33" s="213"/>
      <c r="U33" s="213"/>
      <c r="V33" s="213"/>
      <c r="W33" s="213"/>
      <c r="X33" s="213"/>
      <c r="Y33" s="213"/>
      <c r="Z33" s="213"/>
      <c r="AA33" s="208">
        <f t="shared" si="0"/>
        <v>0</v>
      </c>
      <c r="AB33" s="209" t="str">
        <f t="shared" si="1"/>
        <v/>
      </c>
      <c r="AC33" s="208" t="str">
        <f t="shared" si="2"/>
        <v xml:space="preserve"> </v>
      </c>
      <c r="AD33" s="210" t="str">
        <f>IFERROR(VLOOKUP(AC33,'Listas y tablas'!$AH$3:$AI$17,2,FALSE),"")</f>
        <v/>
      </c>
      <c r="AE33" s="208" t="str">
        <f t="shared" si="3"/>
        <v>C</v>
      </c>
      <c r="AF33" s="211">
        <f t="shared" si="15"/>
        <v>26</v>
      </c>
      <c r="AG33" s="211" t="str">
        <f t="shared" si="4"/>
        <v>C26</v>
      </c>
      <c r="AH33" s="93"/>
      <c r="AI33" s="211" t="str">
        <f t="shared" si="5"/>
        <v/>
      </c>
      <c r="AJ33" s="57"/>
      <c r="AK33" s="57"/>
      <c r="AL33" s="211">
        <f t="shared" si="16"/>
        <v>0</v>
      </c>
      <c r="AM33" s="57"/>
      <c r="AN33" s="211">
        <f t="shared" si="17"/>
        <v>0</v>
      </c>
      <c r="AO33" s="57"/>
      <c r="AP33" s="211">
        <f t="shared" si="22"/>
        <v>0</v>
      </c>
      <c r="AQ33" s="57"/>
      <c r="AR33" s="211">
        <f t="shared" si="20"/>
        <v>0</v>
      </c>
      <c r="AS33" s="57"/>
      <c r="AT33" s="211">
        <f t="shared" si="21"/>
        <v>0</v>
      </c>
      <c r="AU33" s="57"/>
      <c r="AV33" s="211">
        <f t="shared" si="23"/>
        <v>0</v>
      </c>
      <c r="AW33" s="57"/>
      <c r="AX33" s="211">
        <f t="shared" si="10"/>
        <v>0</v>
      </c>
      <c r="AY33" s="211">
        <f t="shared" si="11"/>
        <v>0</v>
      </c>
      <c r="AZ33" s="211">
        <f t="shared" si="12"/>
        <v>0</v>
      </c>
      <c r="BA33" s="211" t="str">
        <f t="shared" si="13"/>
        <v/>
      </c>
      <c r="BB33" s="211" t="str">
        <f>IFERROR(IF(ISNUMBER(BA33),VLOOKUP(BA33,'Listas y tablas'!$AC$2:$AF$7,2,FALSE),""),"")</f>
        <v/>
      </c>
      <c r="BC33" s="211" t="str">
        <f t="shared" si="14"/>
        <v xml:space="preserve"> </v>
      </c>
      <c r="BD33" s="212" t="str">
        <f>IFERROR(VLOOKUP(BC33,'Listas y tablas'!$AH$3:$AI$17,2,FALSE),"")</f>
        <v/>
      </c>
      <c r="BE33" s="157"/>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3"/>
      <c r="G34" s="208" t="str">
        <f>IF(ISNUMBER(F34),VLOOKUP(F34,'Listas y tablas'!$AC$2:$AF$7,2,FALSE),"")</f>
        <v/>
      </c>
      <c r="H34" s="213"/>
      <c r="I34" s="213"/>
      <c r="J34" s="213"/>
      <c r="K34" s="213"/>
      <c r="L34" s="213"/>
      <c r="M34" s="213"/>
      <c r="N34" s="213"/>
      <c r="O34" s="213"/>
      <c r="P34" s="213"/>
      <c r="Q34" s="213"/>
      <c r="R34" s="213"/>
      <c r="S34" s="213"/>
      <c r="T34" s="213"/>
      <c r="U34" s="213"/>
      <c r="V34" s="213"/>
      <c r="W34" s="213"/>
      <c r="X34" s="213"/>
      <c r="Y34" s="213"/>
      <c r="Z34" s="213"/>
      <c r="AA34" s="208">
        <f t="shared" si="0"/>
        <v>0</v>
      </c>
      <c r="AB34" s="209" t="str">
        <f t="shared" si="1"/>
        <v/>
      </c>
      <c r="AC34" s="208" t="str">
        <f t="shared" si="2"/>
        <v xml:space="preserve"> </v>
      </c>
      <c r="AD34" s="210" t="str">
        <f>IFERROR(VLOOKUP(AC34,'Listas y tablas'!$AH$3:$AI$17,2,FALSE),"")</f>
        <v/>
      </c>
      <c r="AE34" s="208" t="str">
        <f t="shared" si="3"/>
        <v>C</v>
      </c>
      <c r="AF34" s="211">
        <f t="shared" si="15"/>
        <v>27</v>
      </c>
      <c r="AG34" s="211" t="str">
        <f t="shared" si="4"/>
        <v>C27</v>
      </c>
      <c r="AH34" s="108"/>
      <c r="AI34" s="211" t="str">
        <f t="shared" si="5"/>
        <v/>
      </c>
      <c r="AJ34" s="57"/>
      <c r="AK34" s="57"/>
      <c r="AL34" s="211">
        <f t="shared" si="16"/>
        <v>0</v>
      </c>
      <c r="AM34" s="57"/>
      <c r="AN34" s="211">
        <f t="shared" si="17"/>
        <v>0</v>
      </c>
      <c r="AO34" s="57"/>
      <c r="AP34" s="211">
        <f t="shared" si="22"/>
        <v>0</v>
      </c>
      <c r="AQ34" s="57"/>
      <c r="AR34" s="211">
        <f t="shared" si="20"/>
        <v>0</v>
      </c>
      <c r="AS34" s="57"/>
      <c r="AT34" s="211">
        <f t="shared" si="21"/>
        <v>0</v>
      </c>
      <c r="AU34" s="57"/>
      <c r="AV34" s="211">
        <f t="shared" si="23"/>
        <v>0</v>
      </c>
      <c r="AW34" s="57"/>
      <c r="AX34" s="211">
        <f t="shared" si="10"/>
        <v>0</v>
      </c>
      <c r="AY34" s="211">
        <f t="shared" si="11"/>
        <v>0</v>
      </c>
      <c r="AZ34" s="211">
        <f t="shared" si="12"/>
        <v>0</v>
      </c>
      <c r="BA34" s="211" t="str">
        <f t="shared" si="13"/>
        <v/>
      </c>
      <c r="BB34" s="211" t="str">
        <f>IFERROR(IF(ISNUMBER(BA34),VLOOKUP(BA34,'Listas y tablas'!$AC$2:$AF$7,2,FALSE),""),"")</f>
        <v/>
      </c>
      <c r="BC34" s="211" t="str">
        <f t="shared" si="14"/>
        <v xml:space="preserve"> </v>
      </c>
      <c r="BD34" s="212" t="str">
        <f>IFERROR(VLOOKUP(BC34,'Listas y tablas'!$AH$3:$AI$17,2,FALSE),"")</f>
        <v/>
      </c>
      <c r="BE34" s="157"/>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3"/>
      <c r="G35" s="208" t="str">
        <f>IF(ISNUMBER(F35),VLOOKUP(F35,'Listas y tablas'!$AC$2:$AF$7,2,FALSE),"")</f>
        <v/>
      </c>
      <c r="H35" s="213"/>
      <c r="I35" s="213"/>
      <c r="J35" s="213"/>
      <c r="K35" s="213"/>
      <c r="L35" s="213"/>
      <c r="M35" s="213"/>
      <c r="N35" s="213"/>
      <c r="O35" s="213"/>
      <c r="P35" s="213"/>
      <c r="Q35" s="213"/>
      <c r="R35" s="213"/>
      <c r="S35" s="213"/>
      <c r="T35" s="213"/>
      <c r="U35" s="213"/>
      <c r="V35" s="213"/>
      <c r="W35" s="213"/>
      <c r="X35" s="213"/>
      <c r="Y35" s="213"/>
      <c r="Z35" s="213"/>
      <c r="AA35" s="208">
        <f t="shared" si="0"/>
        <v>0</v>
      </c>
      <c r="AB35" s="209" t="str">
        <f t="shared" si="1"/>
        <v/>
      </c>
      <c r="AC35" s="208" t="str">
        <f t="shared" si="2"/>
        <v xml:space="preserve"> </v>
      </c>
      <c r="AD35" s="210" t="str">
        <f>IFERROR(VLOOKUP(AC35,'Listas y tablas'!$AH$3:$AI$17,2,FALSE),"")</f>
        <v/>
      </c>
      <c r="AE35" s="208" t="str">
        <f t="shared" si="3"/>
        <v>C</v>
      </c>
      <c r="AF35" s="211">
        <f t="shared" si="15"/>
        <v>28</v>
      </c>
      <c r="AG35" s="211" t="str">
        <f t="shared" si="4"/>
        <v>C28</v>
      </c>
      <c r="AH35" s="93"/>
      <c r="AI35" s="211" t="str">
        <f t="shared" si="5"/>
        <v/>
      </c>
      <c r="AJ35" s="57"/>
      <c r="AK35" s="57"/>
      <c r="AL35" s="211">
        <f t="shared" si="16"/>
        <v>0</v>
      </c>
      <c r="AM35" s="57"/>
      <c r="AN35" s="211">
        <f t="shared" si="17"/>
        <v>0</v>
      </c>
      <c r="AO35" s="57"/>
      <c r="AP35" s="211">
        <f t="shared" si="22"/>
        <v>0</v>
      </c>
      <c r="AQ35" s="57"/>
      <c r="AR35" s="211">
        <f t="shared" si="20"/>
        <v>0</v>
      </c>
      <c r="AS35" s="57"/>
      <c r="AT35" s="211">
        <f t="shared" si="21"/>
        <v>0</v>
      </c>
      <c r="AU35" s="57"/>
      <c r="AV35" s="211">
        <f t="shared" si="23"/>
        <v>0</v>
      </c>
      <c r="AW35" s="57"/>
      <c r="AX35" s="211">
        <f t="shared" si="10"/>
        <v>0</v>
      </c>
      <c r="AY35" s="211">
        <f t="shared" si="11"/>
        <v>0</v>
      </c>
      <c r="AZ35" s="211">
        <f t="shared" si="12"/>
        <v>0</v>
      </c>
      <c r="BA35" s="211" t="str">
        <f t="shared" si="13"/>
        <v/>
      </c>
      <c r="BB35" s="211" t="str">
        <f>IFERROR(IF(ISNUMBER(BA35),VLOOKUP(BA35,'Listas y tablas'!$AC$2:$AF$7,2,FALSE),""),"")</f>
        <v/>
      </c>
      <c r="BC35" s="211" t="str">
        <f t="shared" si="14"/>
        <v xml:space="preserve"> </v>
      </c>
      <c r="BD35" s="212" t="str">
        <f>IFERROR(VLOOKUP(BC35,'Listas y tablas'!$AH$3:$AI$17,2,FALSE),"")</f>
        <v/>
      </c>
      <c r="BE35" s="157"/>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3"/>
      <c r="G36" s="208" t="str">
        <f>IF(ISNUMBER(F36),VLOOKUP(F36,'Listas y tablas'!$AC$2:$AF$7,2,FALSE),"")</f>
        <v/>
      </c>
      <c r="H36" s="213"/>
      <c r="I36" s="213"/>
      <c r="J36" s="213"/>
      <c r="K36" s="213"/>
      <c r="L36" s="213"/>
      <c r="M36" s="213"/>
      <c r="N36" s="213"/>
      <c r="O36" s="213"/>
      <c r="P36" s="213"/>
      <c r="Q36" s="213"/>
      <c r="R36" s="213"/>
      <c r="S36" s="213"/>
      <c r="T36" s="213"/>
      <c r="U36" s="213"/>
      <c r="V36" s="213"/>
      <c r="W36" s="213"/>
      <c r="X36" s="213"/>
      <c r="Y36" s="213"/>
      <c r="Z36" s="213"/>
      <c r="AA36" s="208">
        <f t="shared" si="0"/>
        <v>0</v>
      </c>
      <c r="AB36" s="209" t="str">
        <f t="shared" si="1"/>
        <v/>
      </c>
      <c r="AC36" s="208" t="str">
        <f t="shared" si="2"/>
        <v xml:space="preserve"> </v>
      </c>
      <c r="AD36" s="210" t="str">
        <f>IFERROR(VLOOKUP(AC36,'Listas y tablas'!$AH$3:$AI$17,2,FALSE),"")</f>
        <v/>
      </c>
      <c r="AE36" s="208" t="str">
        <f t="shared" si="3"/>
        <v>C</v>
      </c>
      <c r="AF36" s="211">
        <f t="shared" si="15"/>
        <v>29</v>
      </c>
      <c r="AG36" s="211" t="str">
        <f t="shared" si="4"/>
        <v>C29</v>
      </c>
      <c r="AH36" s="93"/>
      <c r="AI36" s="211" t="str">
        <f t="shared" si="5"/>
        <v/>
      </c>
      <c r="AJ36" s="57"/>
      <c r="AK36" s="57"/>
      <c r="AL36" s="211">
        <f t="shared" si="16"/>
        <v>0</v>
      </c>
      <c r="AM36" s="57"/>
      <c r="AN36" s="211">
        <f t="shared" si="17"/>
        <v>0</v>
      </c>
      <c r="AO36" s="57"/>
      <c r="AP36" s="211">
        <f t="shared" si="22"/>
        <v>0</v>
      </c>
      <c r="AQ36" s="57"/>
      <c r="AR36" s="211">
        <f t="shared" si="20"/>
        <v>0</v>
      </c>
      <c r="AS36" s="57"/>
      <c r="AT36" s="211">
        <f t="shared" si="21"/>
        <v>0</v>
      </c>
      <c r="AU36" s="57"/>
      <c r="AV36" s="211">
        <f t="shared" si="23"/>
        <v>0</v>
      </c>
      <c r="AW36" s="57"/>
      <c r="AX36" s="211">
        <f t="shared" si="10"/>
        <v>0</v>
      </c>
      <c r="AY36" s="211">
        <f t="shared" si="11"/>
        <v>0</v>
      </c>
      <c r="AZ36" s="211">
        <f t="shared" si="12"/>
        <v>0</v>
      </c>
      <c r="BA36" s="211" t="str">
        <f t="shared" si="13"/>
        <v/>
      </c>
      <c r="BB36" s="211" t="str">
        <f>IFERROR(IF(ISNUMBER(BA36),VLOOKUP(BA36,'Listas y tablas'!$AC$2:$AF$7,2,FALSE),""),"")</f>
        <v/>
      </c>
      <c r="BC36" s="211" t="str">
        <f t="shared" si="14"/>
        <v xml:space="preserve"> </v>
      </c>
      <c r="BD36" s="212" t="str">
        <f>IFERROR(VLOOKUP(BC36,'Listas y tablas'!$AH$3:$AI$17,2,FALSE),"")</f>
        <v/>
      </c>
      <c r="BE36" s="157"/>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3"/>
      <c r="G37" s="208" t="str">
        <f>IF(ISNUMBER(F37),VLOOKUP(F37,'Listas y tablas'!$AC$2:$AF$7,2,FALSE),"")</f>
        <v/>
      </c>
      <c r="H37" s="213"/>
      <c r="I37" s="213"/>
      <c r="J37" s="213"/>
      <c r="K37" s="213"/>
      <c r="L37" s="213"/>
      <c r="M37" s="213"/>
      <c r="N37" s="213"/>
      <c r="O37" s="213"/>
      <c r="P37" s="213"/>
      <c r="Q37" s="213"/>
      <c r="R37" s="213"/>
      <c r="S37" s="213"/>
      <c r="T37" s="213"/>
      <c r="U37" s="213"/>
      <c r="V37" s="213"/>
      <c r="W37" s="213"/>
      <c r="X37" s="213"/>
      <c r="Y37" s="213"/>
      <c r="Z37" s="213"/>
      <c r="AA37" s="208">
        <f t="shared" si="0"/>
        <v>0</v>
      </c>
      <c r="AB37" s="209" t="str">
        <f t="shared" si="1"/>
        <v/>
      </c>
      <c r="AC37" s="208" t="str">
        <f t="shared" si="2"/>
        <v xml:space="preserve"> </v>
      </c>
      <c r="AD37" s="210" t="str">
        <f>IFERROR(VLOOKUP(AC37,'Listas y tablas'!$AH$3:$AI$17,2,FALSE),"")</f>
        <v/>
      </c>
      <c r="AE37" s="208" t="str">
        <f t="shared" si="3"/>
        <v>C</v>
      </c>
      <c r="AF37" s="211">
        <f t="shared" si="15"/>
        <v>30</v>
      </c>
      <c r="AG37" s="211" t="str">
        <f t="shared" si="4"/>
        <v>C30</v>
      </c>
      <c r="AH37" s="93"/>
      <c r="AI37" s="211" t="str">
        <f t="shared" si="5"/>
        <v/>
      </c>
      <c r="AJ37" s="57"/>
      <c r="AK37" s="57"/>
      <c r="AL37" s="211">
        <f t="shared" si="16"/>
        <v>0</v>
      </c>
      <c r="AM37" s="57"/>
      <c r="AN37" s="211">
        <f t="shared" si="17"/>
        <v>0</v>
      </c>
      <c r="AO37" s="57"/>
      <c r="AP37" s="211">
        <f t="shared" si="22"/>
        <v>0</v>
      </c>
      <c r="AQ37" s="57"/>
      <c r="AR37" s="211">
        <f t="shared" si="20"/>
        <v>0</v>
      </c>
      <c r="AS37" s="57"/>
      <c r="AT37" s="211">
        <f t="shared" si="21"/>
        <v>0</v>
      </c>
      <c r="AU37" s="57"/>
      <c r="AV37" s="211">
        <f t="shared" si="23"/>
        <v>0</v>
      </c>
      <c r="AW37" s="57"/>
      <c r="AX37" s="211">
        <f t="shared" si="10"/>
        <v>0</v>
      </c>
      <c r="AY37" s="211">
        <f t="shared" si="11"/>
        <v>0</v>
      </c>
      <c r="AZ37" s="211">
        <f t="shared" si="12"/>
        <v>0</v>
      </c>
      <c r="BA37" s="211" t="str">
        <f t="shared" si="13"/>
        <v/>
      </c>
      <c r="BB37" s="211" t="str">
        <f>IFERROR(IF(ISNUMBER(BA37),VLOOKUP(BA37,'Listas y tablas'!$AC$2:$AF$7,2,FALSE),""),"")</f>
        <v/>
      </c>
      <c r="BC37" s="211" t="str">
        <f t="shared" si="14"/>
        <v xml:space="preserve"> </v>
      </c>
      <c r="BD37" s="212" t="str">
        <f>IFERROR(VLOOKUP(BC37,'Listas y tablas'!$AH$3:$AI$17,2,FALSE),"")</f>
        <v/>
      </c>
      <c r="BE37" s="157"/>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3"/>
      <c r="G38" s="208" t="str">
        <f>IF(ISNUMBER(F38),VLOOKUP(F38,'Listas y tablas'!$AC$2:$AF$7,2,FALSE),"")</f>
        <v/>
      </c>
      <c r="H38" s="213"/>
      <c r="I38" s="213"/>
      <c r="J38" s="213"/>
      <c r="K38" s="213"/>
      <c r="L38" s="213"/>
      <c r="M38" s="213"/>
      <c r="N38" s="213"/>
      <c r="O38" s="213"/>
      <c r="P38" s="213"/>
      <c r="Q38" s="213"/>
      <c r="R38" s="213"/>
      <c r="S38" s="213"/>
      <c r="T38" s="213"/>
      <c r="U38" s="213"/>
      <c r="V38" s="213"/>
      <c r="W38" s="213"/>
      <c r="X38" s="213"/>
      <c r="Y38" s="213"/>
      <c r="Z38" s="213"/>
      <c r="AA38" s="208">
        <f t="shared" si="0"/>
        <v>0</v>
      </c>
      <c r="AB38" s="209" t="str">
        <f t="shared" si="1"/>
        <v/>
      </c>
      <c r="AC38" s="208" t="str">
        <f t="shared" si="2"/>
        <v xml:space="preserve"> </v>
      </c>
      <c r="AD38" s="210" t="str">
        <f>IFERROR(VLOOKUP(AC38,'Listas y tablas'!$AH$3:$AI$17,2,FALSE),"")</f>
        <v/>
      </c>
      <c r="AE38" s="208" t="str">
        <f t="shared" si="3"/>
        <v>C</v>
      </c>
      <c r="AF38" s="211">
        <f t="shared" si="15"/>
        <v>31</v>
      </c>
      <c r="AG38" s="211" t="str">
        <f t="shared" si="4"/>
        <v>C31</v>
      </c>
      <c r="AH38" s="93"/>
      <c r="AI38" s="211" t="str">
        <f t="shared" si="5"/>
        <v/>
      </c>
      <c r="AJ38" s="57"/>
      <c r="AK38" s="57"/>
      <c r="AL38" s="211">
        <f t="shared" si="16"/>
        <v>0</v>
      </c>
      <c r="AM38" s="57"/>
      <c r="AN38" s="211">
        <f t="shared" si="17"/>
        <v>0</v>
      </c>
      <c r="AO38" s="57"/>
      <c r="AP38" s="211">
        <f t="shared" si="22"/>
        <v>0</v>
      </c>
      <c r="AQ38" s="57"/>
      <c r="AR38" s="211">
        <f t="shared" si="20"/>
        <v>0</v>
      </c>
      <c r="AS38" s="57"/>
      <c r="AT38" s="211">
        <f t="shared" si="21"/>
        <v>0</v>
      </c>
      <c r="AU38" s="57"/>
      <c r="AV38" s="211">
        <f t="shared" si="23"/>
        <v>0</v>
      </c>
      <c r="AW38" s="57"/>
      <c r="AX38" s="211">
        <f t="shared" si="10"/>
        <v>0</v>
      </c>
      <c r="AY38" s="211">
        <f t="shared" si="11"/>
        <v>0</v>
      </c>
      <c r="AZ38" s="211">
        <f t="shared" si="12"/>
        <v>0</v>
      </c>
      <c r="BA38" s="211" t="str">
        <f t="shared" si="13"/>
        <v/>
      </c>
      <c r="BB38" s="211" t="str">
        <f>IFERROR(IF(ISNUMBER(BA38),VLOOKUP(BA38,'Listas y tablas'!$AC$2:$AF$7,2,FALSE),""),"")</f>
        <v/>
      </c>
      <c r="BC38" s="211" t="str">
        <f t="shared" si="14"/>
        <v xml:space="preserve"> </v>
      </c>
      <c r="BD38" s="212" t="str">
        <f>IFERROR(VLOOKUP(BC38,'Listas y tablas'!$AH$3:$AI$17,2,FALSE),"")</f>
        <v/>
      </c>
      <c r="BE38" s="157"/>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3"/>
      <c r="G39" s="208" t="str">
        <f>IF(ISNUMBER(F39),VLOOKUP(F39,'Listas y tablas'!$AC$2:$AF$7,2,FALSE),"")</f>
        <v/>
      </c>
      <c r="H39" s="213"/>
      <c r="I39" s="213"/>
      <c r="J39" s="213"/>
      <c r="K39" s="213"/>
      <c r="L39" s="213"/>
      <c r="M39" s="213"/>
      <c r="N39" s="213"/>
      <c r="O39" s="213"/>
      <c r="P39" s="213"/>
      <c r="Q39" s="213"/>
      <c r="R39" s="213"/>
      <c r="S39" s="213"/>
      <c r="T39" s="213"/>
      <c r="U39" s="213"/>
      <c r="V39" s="213"/>
      <c r="W39" s="213"/>
      <c r="X39" s="213"/>
      <c r="Y39" s="213"/>
      <c r="Z39" s="213"/>
      <c r="AA39" s="208">
        <f t="shared" si="0"/>
        <v>0</v>
      </c>
      <c r="AB39" s="209" t="str">
        <f t="shared" si="1"/>
        <v/>
      </c>
      <c r="AC39" s="208" t="str">
        <f t="shared" si="2"/>
        <v xml:space="preserve"> </v>
      </c>
      <c r="AD39" s="210" t="str">
        <f>IFERROR(VLOOKUP(AC39,'Listas y tablas'!$AH$3:$AI$17,2,FALSE),"")</f>
        <v/>
      </c>
      <c r="AE39" s="208" t="str">
        <f t="shared" si="3"/>
        <v>C</v>
      </c>
      <c r="AF39" s="211">
        <f t="shared" si="15"/>
        <v>32</v>
      </c>
      <c r="AG39" s="211" t="str">
        <f t="shared" si="4"/>
        <v>C32</v>
      </c>
      <c r="AH39" s="93"/>
      <c r="AI39" s="211" t="str">
        <f t="shared" si="5"/>
        <v/>
      </c>
      <c r="AJ39" s="57"/>
      <c r="AK39" s="57"/>
      <c r="AL39" s="211">
        <f t="shared" si="16"/>
        <v>0</v>
      </c>
      <c r="AM39" s="57"/>
      <c r="AN39" s="211">
        <f t="shared" si="17"/>
        <v>0</v>
      </c>
      <c r="AO39" s="57"/>
      <c r="AP39" s="211">
        <f t="shared" si="22"/>
        <v>0</v>
      </c>
      <c r="AQ39" s="57"/>
      <c r="AR39" s="211">
        <f t="shared" si="20"/>
        <v>0</v>
      </c>
      <c r="AS39" s="57"/>
      <c r="AT39" s="211">
        <f t="shared" si="21"/>
        <v>0</v>
      </c>
      <c r="AU39" s="57"/>
      <c r="AV39" s="211">
        <f t="shared" si="23"/>
        <v>0</v>
      </c>
      <c r="AW39" s="57"/>
      <c r="AX39" s="211">
        <f t="shared" si="10"/>
        <v>0</v>
      </c>
      <c r="AY39" s="211">
        <f t="shared" si="11"/>
        <v>0</v>
      </c>
      <c r="AZ39" s="211">
        <f t="shared" si="12"/>
        <v>0</v>
      </c>
      <c r="BA39" s="211" t="str">
        <f t="shared" si="13"/>
        <v/>
      </c>
      <c r="BB39" s="211" t="str">
        <f>IFERROR(IF(ISNUMBER(BA39),VLOOKUP(BA39,'Listas y tablas'!$AC$2:$AF$7,2,FALSE),""),"")</f>
        <v/>
      </c>
      <c r="BC39" s="211" t="str">
        <f t="shared" si="14"/>
        <v xml:space="preserve"> </v>
      </c>
      <c r="BD39" s="212" t="str">
        <f>IFERROR(VLOOKUP(BC39,'Listas y tablas'!$AH$3:$AI$17,2,FALSE),"")</f>
        <v/>
      </c>
      <c r="BE39" s="157"/>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3"/>
      <c r="G40" s="208" t="str">
        <f>IF(ISNUMBER(F40),VLOOKUP(F40,'Listas y tablas'!$AC$2:$AF$7,2,FALSE),"")</f>
        <v/>
      </c>
      <c r="H40" s="213"/>
      <c r="I40" s="213"/>
      <c r="J40" s="213"/>
      <c r="K40" s="213"/>
      <c r="L40" s="213"/>
      <c r="M40" s="213"/>
      <c r="N40" s="213"/>
      <c r="O40" s="213"/>
      <c r="P40" s="213"/>
      <c r="Q40" s="213"/>
      <c r="R40" s="213"/>
      <c r="S40" s="213"/>
      <c r="T40" s="213"/>
      <c r="U40" s="213"/>
      <c r="V40" s="213"/>
      <c r="W40" s="213"/>
      <c r="X40" s="213"/>
      <c r="Y40" s="213"/>
      <c r="Z40" s="213"/>
      <c r="AA40" s="208">
        <f t="shared" si="0"/>
        <v>0</v>
      </c>
      <c r="AB40" s="209" t="str">
        <f t="shared" si="1"/>
        <v/>
      </c>
      <c r="AC40" s="208" t="str">
        <f t="shared" si="2"/>
        <v xml:space="preserve"> </v>
      </c>
      <c r="AD40" s="210" t="str">
        <f>IFERROR(VLOOKUP(AC40,'Listas y tablas'!$AH$3:$AI$17,2,FALSE),"")</f>
        <v/>
      </c>
      <c r="AE40" s="208" t="str">
        <f t="shared" si="3"/>
        <v>C</v>
      </c>
      <c r="AF40" s="211">
        <f t="shared" si="15"/>
        <v>33</v>
      </c>
      <c r="AG40" s="211" t="str">
        <f t="shared" si="4"/>
        <v>C33</v>
      </c>
      <c r="AH40" s="108"/>
      <c r="AI40" s="211" t="str">
        <f t="shared" si="5"/>
        <v/>
      </c>
      <c r="AJ40" s="57"/>
      <c r="AK40" s="57"/>
      <c r="AL40" s="211">
        <f t="shared" si="16"/>
        <v>0</v>
      </c>
      <c r="AM40" s="57"/>
      <c r="AN40" s="211">
        <f t="shared" si="17"/>
        <v>0</v>
      </c>
      <c r="AO40" s="57"/>
      <c r="AP40" s="211">
        <f t="shared" si="22"/>
        <v>0</v>
      </c>
      <c r="AQ40" s="57"/>
      <c r="AR40" s="211">
        <f t="shared" si="20"/>
        <v>0</v>
      </c>
      <c r="AS40" s="57"/>
      <c r="AT40" s="211">
        <f t="shared" si="21"/>
        <v>0</v>
      </c>
      <c r="AU40" s="57"/>
      <c r="AV40" s="211">
        <f t="shared" si="23"/>
        <v>0</v>
      </c>
      <c r="AW40" s="57"/>
      <c r="AX40" s="211">
        <f t="shared" si="10"/>
        <v>0</v>
      </c>
      <c r="AY40" s="211">
        <f t="shared" si="11"/>
        <v>0</v>
      </c>
      <c r="AZ40" s="211">
        <f t="shared" si="12"/>
        <v>0</v>
      </c>
      <c r="BA40" s="211" t="str">
        <f t="shared" si="13"/>
        <v/>
      </c>
      <c r="BB40" s="211" t="str">
        <f>IFERROR(IF(ISNUMBER(BA40),VLOOKUP(BA40,'Listas y tablas'!$AC$2:$AF$7,2,FALSE),""),"")</f>
        <v/>
      </c>
      <c r="BC40" s="211" t="str">
        <f t="shared" si="14"/>
        <v xml:space="preserve"> </v>
      </c>
      <c r="BD40" s="212" t="str">
        <f>IFERROR(VLOOKUP(BC40,'Listas y tablas'!$AH$3:$AI$17,2,FALSE),"")</f>
        <v/>
      </c>
      <c r="BE40" s="157"/>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3"/>
      <c r="G41" s="208" t="str">
        <f>IF(ISNUMBER(F41),VLOOKUP(F41,'Listas y tablas'!$AC$2:$AF$7,2,FALSE),"")</f>
        <v/>
      </c>
      <c r="H41" s="213"/>
      <c r="I41" s="213"/>
      <c r="J41" s="213"/>
      <c r="K41" s="213"/>
      <c r="L41" s="213"/>
      <c r="M41" s="213"/>
      <c r="N41" s="213"/>
      <c r="O41" s="213"/>
      <c r="P41" s="213"/>
      <c r="Q41" s="213"/>
      <c r="R41" s="213"/>
      <c r="S41" s="213"/>
      <c r="T41" s="213"/>
      <c r="U41" s="213"/>
      <c r="V41" s="213"/>
      <c r="W41" s="213"/>
      <c r="X41" s="213"/>
      <c r="Y41" s="213"/>
      <c r="Z41" s="213"/>
      <c r="AA41" s="208">
        <f t="shared" si="0"/>
        <v>0</v>
      </c>
      <c r="AB41" s="209" t="str">
        <f t="shared" si="1"/>
        <v/>
      </c>
      <c r="AC41" s="208" t="str">
        <f t="shared" si="2"/>
        <v xml:space="preserve"> </v>
      </c>
      <c r="AD41" s="210" t="str">
        <f>IFERROR(VLOOKUP(AC41,'Listas y tablas'!$AH$3:$AI$17,2,FALSE),"")</f>
        <v/>
      </c>
      <c r="AE41" s="208" t="str">
        <f t="shared" si="3"/>
        <v>C</v>
      </c>
      <c r="AF41" s="211">
        <f t="shared" si="15"/>
        <v>34</v>
      </c>
      <c r="AG41" s="211" t="str">
        <f t="shared" si="4"/>
        <v>C34</v>
      </c>
      <c r="AH41" s="93"/>
      <c r="AI41" s="211" t="str">
        <f t="shared" si="5"/>
        <v/>
      </c>
      <c r="AJ41" s="57"/>
      <c r="AK41" s="57"/>
      <c r="AL41" s="211">
        <f t="shared" si="16"/>
        <v>0</v>
      </c>
      <c r="AM41" s="57"/>
      <c r="AN41" s="211">
        <f t="shared" si="17"/>
        <v>0</v>
      </c>
      <c r="AO41" s="57"/>
      <c r="AP41" s="211">
        <f t="shared" si="22"/>
        <v>0</v>
      </c>
      <c r="AQ41" s="57"/>
      <c r="AR41" s="211">
        <f t="shared" si="20"/>
        <v>0</v>
      </c>
      <c r="AS41" s="57"/>
      <c r="AT41" s="211">
        <f t="shared" si="21"/>
        <v>0</v>
      </c>
      <c r="AU41" s="57"/>
      <c r="AV41" s="211">
        <f t="shared" si="23"/>
        <v>0</v>
      </c>
      <c r="AW41" s="57"/>
      <c r="AX41" s="211">
        <f t="shared" si="10"/>
        <v>0</v>
      </c>
      <c r="AY41" s="211">
        <f t="shared" si="11"/>
        <v>0</v>
      </c>
      <c r="AZ41" s="211">
        <f t="shared" si="12"/>
        <v>0</v>
      </c>
      <c r="BA41" s="211" t="str">
        <f t="shared" si="13"/>
        <v/>
      </c>
      <c r="BB41" s="211" t="str">
        <f>IFERROR(IF(ISNUMBER(BA41),VLOOKUP(BA41,'Listas y tablas'!$AC$2:$AF$7,2,FALSE),""),"")</f>
        <v/>
      </c>
      <c r="BC41" s="211" t="str">
        <f t="shared" si="14"/>
        <v xml:space="preserve"> </v>
      </c>
      <c r="BD41" s="212" t="str">
        <f>IFERROR(VLOOKUP(BC41,'Listas y tablas'!$AH$3:$AI$17,2,FALSE),"")</f>
        <v/>
      </c>
      <c r="BE41" s="157"/>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3"/>
      <c r="G42" s="208" t="str">
        <f>IF(ISNUMBER(F42),VLOOKUP(F42,'Listas y tablas'!$AC$2:$AF$7,2,FALSE),"")</f>
        <v/>
      </c>
      <c r="H42" s="213"/>
      <c r="I42" s="213"/>
      <c r="J42" s="213"/>
      <c r="K42" s="213"/>
      <c r="L42" s="213"/>
      <c r="M42" s="213"/>
      <c r="N42" s="213"/>
      <c r="O42" s="213"/>
      <c r="P42" s="213"/>
      <c r="Q42" s="213"/>
      <c r="R42" s="213"/>
      <c r="S42" s="213"/>
      <c r="T42" s="213"/>
      <c r="U42" s="213"/>
      <c r="V42" s="213"/>
      <c r="W42" s="213"/>
      <c r="X42" s="213"/>
      <c r="Y42" s="213"/>
      <c r="Z42" s="213"/>
      <c r="AA42" s="208">
        <f t="shared" si="0"/>
        <v>0</v>
      </c>
      <c r="AB42" s="209" t="str">
        <f t="shared" si="1"/>
        <v/>
      </c>
      <c r="AC42" s="208" t="str">
        <f t="shared" si="2"/>
        <v xml:space="preserve"> </v>
      </c>
      <c r="AD42" s="210" t="str">
        <f>IFERROR(VLOOKUP(AC42,'Listas y tablas'!$AH$3:$AI$17,2,FALSE),"")</f>
        <v/>
      </c>
      <c r="AE42" s="208" t="str">
        <f t="shared" si="3"/>
        <v>C</v>
      </c>
      <c r="AF42" s="211">
        <f t="shared" si="15"/>
        <v>35</v>
      </c>
      <c r="AG42" s="211" t="str">
        <f t="shared" si="4"/>
        <v>C35</v>
      </c>
      <c r="AH42" s="93"/>
      <c r="AI42" s="211" t="str">
        <f t="shared" si="5"/>
        <v/>
      </c>
      <c r="AJ42" s="57"/>
      <c r="AK42" s="57"/>
      <c r="AL42" s="211">
        <f t="shared" si="16"/>
        <v>0</v>
      </c>
      <c r="AM42" s="57"/>
      <c r="AN42" s="211">
        <f t="shared" si="17"/>
        <v>0</v>
      </c>
      <c r="AO42" s="57"/>
      <c r="AP42" s="211">
        <f t="shared" si="22"/>
        <v>0</v>
      </c>
      <c r="AQ42" s="57"/>
      <c r="AR42" s="211">
        <f t="shared" si="20"/>
        <v>0</v>
      </c>
      <c r="AS42" s="57"/>
      <c r="AT42" s="211">
        <f t="shared" si="21"/>
        <v>0</v>
      </c>
      <c r="AU42" s="57"/>
      <c r="AV42" s="211">
        <f t="shared" si="23"/>
        <v>0</v>
      </c>
      <c r="AW42" s="57"/>
      <c r="AX42" s="211">
        <f t="shared" si="10"/>
        <v>0</v>
      </c>
      <c r="AY42" s="211">
        <f t="shared" si="11"/>
        <v>0</v>
      </c>
      <c r="AZ42" s="211">
        <f t="shared" si="12"/>
        <v>0</v>
      </c>
      <c r="BA42" s="211" t="str">
        <f t="shared" si="13"/>
        <v/>
      </c>
      <c r="BB42" s="211" t="str">
        <f>IFERROR(IF(ISNUMBER(BA42),VLOOKUP(BA42,'Listas y tablas'!$AC$2:$AF$7,2,FALSE),""),"")</f>
        <v/>
      </c>
      <c r="BC42" s="211" t="str">
        <f t="shared" si="14"/>
        <v xml:space="preserve"> </v>
      </c>
      <c r="BD42" s="212" t="str">
        <f>IFERROR(VLOOKUP(BC42,'Listas y tablas'!$AH$3:$AI$17,2,FALSE),"")</f>
        <v/>
      </c>
      <c r="BE42" s="157"/>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3"/>
      <c r="G43" s="208" t="str">
        <f>IF(ISNUMBER(F43),VLOOKUP(F43,'Listas y tablas'!$AC$2:$AF$7,2,FALSE),"")</f>
        <v/>
      </c>
      <c r="H43" s="213"/>
      <c r="I43" s="213"/>
      <c r="J43" s="213"/>
      <c r="K43" s="213"/>
      <c r="L43" s="213"/>
      <c r="M43" s="213"/>
      <c r="N43" s="213"/>
      <c r="O43" s="213"/>
      <c r="P43" s="213"/>
      <c r="Q43" s="213"/>
      <c r="R43" s="213"/>
      <c r="S43" s="213"/>
      <c r="T43" s="213"/>
      <c r="U43" s="213"/>
      <c r="V43" s="213"/>
      <c r="W43" s="213"/>
      <c r="X43" s="213"/>
      <c r="Y43" s="213"/>
      <c r="Z43" s="213"/>
      <c r="AA43" s="208">
        <f t="shared" si="0"/>
        <v>0</v>
      </c>
      <c r="AB43" s="209" t="str">
        <f t="shared" si="1"/>
        <v/>
      </c>
      <c r="AC43" s="208" t="str">
        <f t="shared" si="2"/>
        <v xml:space="preserve"> </v>
      </c>
      <c r="AD43" s="210" t="str">
        <f>IFERROR(VLOOKUP(AC43,'Listas y tablas'!$AH$3:$AI$17,2,FALSE),"")</f>
        <v/>
      </c>
      <c r="AE43" s="208" t="str">
        <f t="shared" si="3"/>
        <v>C</v>
      </c>
      <c r="AF43" s="211">
        <f t="shared" si="15"/>
        <v>36</v>
      </c>
      <c r="AG43" s="211" t="str">
        <f t="shared" si="4"/>
        <v>C36</v>
      </c>
      <c r="AH43" s="93"/>
      <c r="AI43" s="211" t="str">
        <f t="shared" si="5"/>
        <v/>
      </c>
      <c r="AJ43" s="57"/>
      <c r="AK43" s="57"/>
      <c r="AL43" s="211">
        <f t="shared" si="16"/>
        <v>0</v>
      </c>
      <c r="AM43" s="57"/>
      <c r="AN43" s="211">
        <f t="shared" si="17"/>
        <v>0</v>
      </c>
      <c r="AO43" s="57"/>
      <c r="AP43" s="211">
        <f t="shared" si="22"/>
        <v>0</v>
      </c>
      <c r="AQ43" s="57"/>
      <c r="AR43" s="211">
        <f t="shared" si="20"/>
        <v>0</v>
      </c>
      <c r="AS43" s="57"/>
      <c r="AT43" s="211">
        <f t="shared" si="21"/>
        <v>0</v>
      </c>
      <c r="AU43" s="57"/>
      <c r="AV43" s="211">
        <f t="shared" si="23"/>
        <v>0</v>
      </c>
      <c r="AW43" s="57"/>
      <c r="AX43" s="211">
        <f t="shared" si="10"/>
        <v>0</v>
      </c>
      <c r="AY43" s="211">
        <f t="shared" si="11"/>
        <v>0</v>
      </c>
      <c r="AZ43" s="211">
        <f t="shared" si="12"/>
        <v>0</v>
      </c>
      <c r="BA43" s="211" t="str">
        <f t="shared" si="13"/>
        <v/>
      </c>
      <c r="BB43" s="211" t="str">
        <f>IFERROR(IF(ISNUMBER(BA43),VLOOKUP(BA43,'Listas y tablas'!$AC$2:$AF$7,2,FALSE),""),"")</f>
        <v/>
      </c>
      <c r="BC43" s="211" t="str">
        <f t="shared" si="14"/>
        <v xml:space="preserve"> </v>
      </c>
      <c r="BD43" s="212" t="str">
        <f>IFERROR(VLOOKUP(BC43,'Listas y tablas'!$AH$3:$AI$17,2,FALSE),"")</f>
        <v/>
      </c>
      <c r="BE43" s="157"/>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3"/>
      <c r="G44" s="208" t="str">
        <f>IF(ISNUMBER(F44),VLOOKUP(F44,'Listas y tablas'!$AC$2:$AF$7,2,FALSE),"")</f>
        <v/>
      </c>
      <c r="H44" s="213"/>
      <c r="I44" s="213"/>
      <c r="J44" s="213"/>
      <c r="K44" s="213"/>
      <c r="L44" s="213"/>
      <c r="M44" s="213"/>
      <c r="N44" s="213"/>
      <c r="O44" s="213"/>
      <c r="P44" s="213"/>
      <c r="Q44" s="213"/>
      <c r="R44" s="213"/>
      <c r="S44" s="213"/>
      <c r="T44" s="213"/>
      <c r="U44" s="213"/>
      <c r="V44" s="213"/>
      <c r="W44" s="213"/>
      <c r="X44" s="213"/>
      <c r="Y44" s="213"/>
      <c r="Z44" s="213"/>
      <c r="AA44" s="208">
        <f t="shared" si="0"/>
        <v>0</v>
      </c>
      <c r="AB44" s="209" t="str">
        <f t="shared" si="1"/>
        <v/>
      </c>
      <c r="AC44" s="208" t="str">
        <f t="shared" si="2"/>
        <v xml:space="preserve"> </v>
      </c>
      <c r="AD44" s="210" t="str">
        <f>IFERROR(VLOOKUP(AC44,'Listas y tablas'!$AH$3:$AI$17,2,FALSE),"")</f>
        <v/>
      </c>
      <c r="AE44" s="208" t="str">
        <f t="shared" si="3"/>
        <v>C</v>
      </c>
      <c r="AF44" s="211">
        <f t="shared" si="15"/>
        <v>37</v>
      </c>
      <c r="AG44" s="211" t="str">
        <f t="shared" si="4"/>
        <v>C37</v>
      </c>
      <c r="AH44" s="93"/>
      <c r="AI44" s="211" t="str">
        <f t="shared" si="5"/>
        <v/>
      </c>
      <c r="AJ44" s="57"/>
      <c r="AK44" s="57"/>
      <c r="AL44" s="211">
        <f t="shared" si="16"/>
        <v>0</v>
      </c>
      <c r="AM44" s="57"/>
      <c r="AN44" s="211">
        <f t="shared" si="17"/>
        <v>0</v>
      </c>
      <c r="AO44" s="57"/>
      <c r="AP44" s="211">
        <f t="shared" si="22"/>
        <v>0</v>
      </c>
      <c r="AQ44" s="57"/>
      <c r="AR44" s="211">
        <f t="shared" si="20"/>
        <v>0</v>
      </c>
      <c r="AS44" s="57"/>
      <c r="AT44" s="211">
        <f t="shared" si="21"/>
        <v>0</v>
      </c>
      <c r="AU44" s="57"/>
      <c r="AV44" s="211">
        <f t="shared" si="23"/>
        <v>0</v>
      </c>
      <c r="AW44" s="57"/>
      <c r="AX44" s="211">
        <f t="shared" si="10"/>
        <v>0</v>
      </c>
      <c r="AY44" s="211">
        <f t="shared" si="11"/>
        <v>0</v>
      </c>
      <c r="AZ44" s="211">
        <f t="shared" si="12"/>
        <v>0</v>
      </c>
      <c r="BA44" s="211" t="str">
        <f t="shared" si="13"/>
        <v/>
      </c>
      <c r="BB44" s="211" t="str">
        <f>IFERROR(IF(ISNUMBER(BA44),VLOOKUP(BA44,'Listas y tablas'!$AC$2:$AF$7,2,FALSE),""),"")</f>
        <v/>
      </c>
      <c r="BC44" s="211" t="str">
        <f t="shared" si="14"/>
        <v xml:space="preserve"> </v>
      </c>
      <c r="BD44" s="212" t="str">
        <f>IFERROR(VLOOKUP(BC44,'Listas y tablas'!$AH$3:$AI$17,2,FALSE),"")</f>
        <v/>
      </c>
      <c r="BE44" s="157"/>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3"/>
      <c r="G45" s="208" t="str">
        <f>IF(ISNUMBER(F45),VLOOKUP(F45,'Listas y tablas'!$AC$2:$AF$7,2,FALSE),"")</f>
        <v/>
      </c>
      <c r="H45" s="213"/>
      <c r="I45" s="213"/>
      <c r="J45" s="213"/>
      <c r="K45" s="213"/>
      <c r="L45" s="213"/>
      <c r="M45" s="213"/>
      <c r="N45" s="213"/>
      <c r="O45" s="213"/>
      <c r="P45" s="213"/>
      <c r="Q45" s="213"/>
      <c r="R45" s="213"/>
      <c r="S45" s="213"/>
      <c r="T45" s="213"/>
      <c r="U45" s="213"/>
      <c r="V45" s="213"/>
      <c r="W45" s="213"/>
      <c r="X45" s="213"/>
      <c r="Y45" s="213"/>
      <c r="Z45" s="213"/>
      <c r="AA45" s="208">
        <f t="shared" si="0"/>
        <v>0</v>
      </c>
      <c r="AB45" s="209" t="str">
        <f t="shared" si="1"/>
        <v/>
      </c>
      <c r="AC45" s="208" t="str">
        <f t="shared" si="2"/>
        <v xml:space="preserve"> </v>
      </c>
      <c r="AD45" s="210" t="str">
        <f>IFERROR(VLOOKUP(AC45,'Listas y tablas'!$AH$3:$AI$17,2,FALSE),"")</f>
        <v/>
      </c>
      <c r="AE45" s="208" t="str">
        <f t="shared" si="3"/>
        <v>C</v>
      </c>
      <c r="AF45" s="211">
        <f t="shared" si="15"/>
        <v>38</v>
      </c>
      <c r="AG45" s="211" t="str">
        <f t="shared" si="4"/>
        <v>C38</v>
      </c>
      <c r="AH45" s="93"/>
      <c r="AI45" s="211" t="str">
        <f t="shared" si="5"/>
        <v/>
      </c>
      <c r="AJ45" s="57"/>
      <c r="AK45" s="57"/>
      <c r="AL45" s="211">
        <f t="shared" si="16"/>
        <v>0</v>
      </c>
      <c r="AM45" s="57"/>
      <c r="AN45" s="211">
        <f t="shared" si="17"/>
        <v>0</v>
      </c>
      <c r="AO45" s="57"/>
      <c r="AP45" s="211">
        <f t="shared" si="22"/>
        <v>0</v>
      </c>
      <c r="AQ45" s="57"/>
      <c r="AR45" s="211">
        <f t="shared" si="20"/>
        <v>0</v>
      </c>
      <c r="AS45" s="57"/>
      <c r="AT45" s="211">
        <f t="shared" si="21"/>
        <v>0</v>
      </c>
      <c r="AU45" s="57"/>
      <c r="AV45" s="211">
        <f t="shared" si="23"/>
        <v>0</v>
      </c>
      <c r="AW45" s="57"/>
      <c r="AX45" s="211">
        <f t="shared" si="10"/>
        <v>0</v>
      </c>
      <c r="AY45" s="211">
        <f t="shared" si="11"/>
        <v>0</v>
      </c>
      <c r="AZ45" s="211">
        <f t="shared" si="12"/>
        <v>0</v>
      </c>
      <c r="BA45" s="211" t="str">
        <f t="shared" si="13"/>
        <v/>
      </c>
      <c r="BB45" s="211" t="str">
        <f>IFERROR(IF(ISNUMBER(BA45),VLOOKUP(BA45,'Listas y tablas'!$AC$2:$AF$7,2,FALSE),""),"")</f>
        <v/>
      </c>
      <c r="BC45" s="211" t="str">
        <f t="shared" si="14"/>
        <v xml:space="preserve"> </v>
      </c>
      <c r="BD45" s="212" t="str">
        <f>IFERROR(VLOOKUP(BC45,'Listas y tablas'!$AH$3:$AI$17,2,FALSE),"")</f>
        <v/>
      </c>
      <c r="BE45" s="157"/>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3"/>
      <c r="G46" s="208" t="str">
        <f>IF(ISNUMBER(F46),VLOOKUP(F46,'Listas y tablas'!$AC$2:$AF$7,2,FALSE),"")</f>
        <v/>
      </c>
      <c r="H46" s="213"/>
      <c r="I46" s="213"/>
      <c r="J46" s="213"/>
      <c r="K46" s="213"/>
      <c r="L46" s="213"/>
      <c r="M46" s="213"/>
      <c r="N46" s="213"/>
      <c r="O46" s="213"/>
      <c r="P46" s="213"/>
      <c r="Q46" s="213"/>
      <c r="R46" s="213"/>
      <c r="S46" s="213"/>
      <c r="T46" s="213"/>
      <c r="U46" s="213"/>
      <c r="V46" s="213"/>
      <c r="W46" s="213"/>
      <c r="X46" s="213"/>
      <c r="Y46" s="213"/>
      <c r="Z46" s="213"/>
      <c r="AA46" s="208">
        <f t="shared" si="0"/>
        <v>0</v>
      </c>
      <c r="AB46" s="209" t="str">
        <f t="shared" si="1"/>
        <v/>
      </c>
      <c r="AC46" s="208" t="str">
        <f t="shared" si="2"/>
        <v xml:space="preserve"> </v>
      </c>
      <c r="AD46" s="210" t="str">
        <f>IFERROR(VLOOKUP(AC46,'Listas y tablas'!$AH$3:$AI$17,2,FALSE),"")</f>
        <v/>
      </c>
      <c r="AE46" s="208" t="str">
        <f t="shared" si="3"/>
        <v>C</v>
      </c>
      <c r="AF46" s="211">
        <f t="shared" si="15"/>
        <v>39</v>
      </c>
      <c r="AG46" s="211" t="str">
        <f t="shared" si="4"/>
        <v>C39</v>
      </c>
      <c r="AH46" s="108"/>
      <c r="AI46" s="211" t="str">
        <f t="shared" si="5"/>
        <v/>
      </c>
      <c r="AJ46" s="57"/>
      <c r="AK46" s="57"/>
      <c r="AL46" s="211">
        <f t="shared" si="16"/>
        <v>0</v>
      </c>
      <c r="AM46" s="57"/>
      <c r="AN46" s="211">
        <f t="shared" si="17"/>
        <v>0</v>
      </c>
      <c r="AO46" s="57"/>
      <c r="AP46" s="211">
        <f t="shared" si="22"/>
        <v>0</v>
      </c>
      <c r="AQ46" s="57"/>
      <c r="AR46" s="211">
        <f t="shared" si="20"/>
        <v>0</v>
      </c>
      <c r="AS46" s="57"/>
      <c r="AT46" s="211">
        <f t="shared" si="21"/>
        <v>0</v>
      </c>
      <c r="AU46" s="57"/>
      <c r="AV46" s="211">
        <f t="shared" si="23"/>
        <v>0</v>
      </c>
      <c r="AW46" s="57"/>
      <c r="AX46" s="211">
        <f t="shared" si="10"/>
        <v>0</v>
      </c>
      <c r="AY46" s="211">
        <f t="shared" si="11"/>
        <v>0</v>
      </c>
      <c r="AZ46" s="211">
        <f t="shared" si="12"/>
        <v>0</v>
      </c>
      <c r="BA46" s="211" t="str">
        <f t="shared" si="13"/>
        <v/>
      </c>
      <c r="BB46" s="211" t="str">
        <f>IFERROR(IF(ISNUMBER(BA46),VLOOKUP(BA46,'Listas y tablas'!$AC$2:$AF$7,2,FALSE),""),"")</f>
        <v/>
      </c>
      <c r="BC46" s="211" t="str">
        <f t="shared" si="14"/>
        <v xml:space="preserve"> </v>
      </c>
      <c r="BD46" s="212" t="str">
        <f>IFERROR(VLOOKUP(BC46,'Listas y tablas'!$AH$3:$AI$17,2,FALSE),"")</f>
        <v/>
      </c>
      <c r="BE46" s="157"/>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3"/>
      <c r="G47" s="208" t="str">
        <f>IF(ISNUMBER(F47),VLOOKUP(F47,'Listas y tablas'!$AC$2:$AF$7,2,FALSE),"")</f>
        <v/>
      </c>
      <c r="H47" s="213"/>
      <c r="I47" s="213"/>
      <c r="J47" s="213"/>
      <c r="K47" s="213"/>
      <c r="L47" s="213"/>
      <c r="M47" s="213"/>
      <c r="N47" s="213"/>
      <c r="O47" s="213"/>
      <c r="P47" s="213"/>
      <c r="Q47" s="213"/>
      <c r="R47" s="213"/>
      <c r="S47" s="213"/>
      <c r="T47" s="213"/>
      <c r="U47" s="213"/>
      <c r="V47" s="213"/>
      <c r="W47" s="213"/>
      <c r="X47" s="213"/>
      <c r="Y47" s="213"/>
      <c r="Z47" s="213"/>
      <c r="AA47" s="208">
        <f t="shared" si="0"/>
        <v>0</v>
      </c>
      <c r="AB47" s="209" t="str">
        <f t="shared" si="1"/>
        <v/>
      </c>
      <c r="AC47" s="208" t="str">
        <f t="shared" si="2"/>
        <v xml:space="preserve"> </v>
      </c>
      <c r="AD47" s="210" t="str">
        <f>IFERROR(VLOOKUP(AC47,'Listas y tablas'!$AH$3:$AI$17,2,FALSE),"")</f>
        <v/>
      </c>
      <c r="AE47" s="208" t="str">
        <f t="shared" si="3"/>
        <v>C</v>
      </c>
      <c r="AF47" s="211">
        <f t="shared" si="15"/>
        <v>40</v>
      </c>
      <c r="AG47" s="211" t="str">
        <f t="shared" si="4"/>
        <v>C40</v>
      </c>
      <c r="AH47" s="93"/>
      <c r="AI47" s="211" t="str">
        <f t="shared" si="5"/>
        <v/>
      </c>
      <c r="AJ47" s="57"/>
      <c r="AK47" s="57"/>
      <c r="AL47" s="211">
        <f t="shared" si="16"/>
        <v>0</v>
      </c>
      <c r="AM47" s="57"/>
      <c r="AN47" s="211">
        <f t="shared" si="17"/>
        <v>0</v>
      </c>
      <c r="AO47" s="57"/>
      <c r="AP47" s="211">
        <f t="shared" si="22"/>
        <v>0</v>
      </c>
      <c r="AQ47" s="57"/>
      <c r="AR47" s="211">
        <f t="shared" si="20"/>
        <v>0</v>
      </c>
      <c r="AS47" s="57"/>
      <c r="AT47" s="211">
        <f t="shared" si="21"/>
        <v>0</v>
      </c>
      <c r="AU47" s="57"/>
      <c r="AV47" s="211">
        <f t="shared" si="23"/>
        <v>0</v>
      </c>
      <c r="AW47" s="57"/>
      <c r="AX47" s="211">
        <f t="shared" si="10"/>
        <v>0</v>
      </c>
      <c r="AY47" s="211">
        <f t="shared" si="11"/>
        <v>0</v>
      </c>
      <c r="AZ47" s="211">
        <f t="shared" si="12"/>
        <v>0</v>
      </c>
      <c r="BA47" s="211" t="str">
        <f t="shared" si="13"/>
        <v/>
      </c>
      <c r="BB47" s="211" t="str">
        <f>IFERROR(IF(ISNUMBER(BA47),VLOOKUP(BA47,'Listas y tablas'!$AC$2:$AF$7,2,FALSE),""),"")</f>
        <v/>
      </c>
      <c r="BC47" s="211" t="str">
        <f t="shared" si="14"/>
        <v xml:space="preserve"> </v>
      </c>
      <c r="BD47" s="212" t="str">
        <f>IFERROR(VLOOKUP(BC47,'Listas y tablas'!$AH$3:$AI$17,2,FALSE),"")</f>
        <v/>
      </c>
      <c r="BE47" s="157"/>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3"/>
      <c r="G48" s="208" t="str">
        <f>IF(ISNUMBER(F48),VLOOKUP(F48,'Listas y tablas'!$AC$2:$AF$7,2,FALSE),"")</f>
        <v/>
      </c>
      <c r="H48" s="213"/>
      <c r="I48" s="213"/>
      <c r="J48" s="213"/>
      <c r="K48" s="213"/>
      <c r="L48" s="213"/>
      <c r="M48" s="213"/>
      <c r="N48" s="213"/>
      <c r="O48" s="213"/>
      <c r="P48" s="213"/>
      <c r="Q48" s="213"/>
      <c r="R48" s="213"/>
      <c r="S48" s="213"/>
      <c r="T48" s="213"/>
      <c r="U48" s="213"/>
      <c r="V48" s="213"/>
      <c r="W48" s="213"/>
      <c r="X48" s="213"/>
      <c r="Y48" s="213"/>
      <c r="Z48" s="213"/>
      <c r="AA48" s="208">
        <f t="shared" si="0"/>
        <v>0</v>
      </c>
      <c r="AB48" s="209" t="str">
        <f t="shared" si="1"/>
        <v/>
      </c>
      <c r="AC48" s="208" t="str">
        <f t="shared" si="2"/>
        <v xml:space="preserve"> </v>
      </c>
      <c r="AD48" s="210" t="str">
        <f>IFERROR(VLOOKUP(AC48,'Listas y tablas'!$AH$3:$AI$17,2,FALSE),"")</f>
        <v/>
      </c>
      <c r="AE48" s="208" t="str">
        <f t="shared" si="3"/>
        <v>C</v>
      </c>
      <c r="AF48" s="211">
        <f t="shared" si="15"/>
        <v>41</v>
      </c>
      <c r="AG48" s="211" t="str">
        <f t="shared" si="4"/>
        <v>C41</v>
      </c>
      <c r="AH48" s="93"/>
      <c r="AI48" s="211" t="str">
        <f t="shared" si="5"/>
        <v/>
      </c>
      <c r="AJ48" s="57"/>
      <c r="AK48" s="57"/>
      <c r="AL48" s="211">
        <f t="shared" si="16"/>
        <v>0</v>
      </c>
      <c r="AM48" s="57"/>
      <c r="AN48" s="211">
        <f t="shared" si="17"/>
        <v>0</v>
      </c>
      <c r="AO48" s="57"/>
      <c r="AP48" s="211">
        <f t="shared" si="22"/>
        <v>0</v>
      </c>
      <c r="AQ48" s="57"/>
      <c r="AR48" s="211">
        <f t="shared" si="20"/>
        <v>0</v>
      </c>
      <c r="AS48" s="57"/>
      <c r="AT48" s="211">
        <f t="shared" si="21"/>
        <v>0</v>
      </c>
      <c r="AU48" s="57"/>
      <c r="AV48" s="211">
        <f t="shared" si="23"/>
        <v>0</v>
      </c>
      <c r="AW48" s="57"/>
      <c r="AX48" s="211">
        <f t="shared" si="10"/>
        <v>0</v>
      </c>
      <c r="AY48" s="211">
        <f t="shared" si="11"/>
        <v>0</v>
      </c>
      <c r="AZ48" s="211">
        <f t="shared" si="12"/>
        <v>0</v>
      </c>
      <c r="BA48" s="211" t="str">
        <f t="shared" si="13"/>
        <v/>
      </c>
      <c r="BB48" s="211" t="str">
        <f>IFERROR(IF(ISNUMBER(BA48),VLOOKUP(BA48,'Listas y tablas'!$AC$2:$AF$7,2,FALSE),""),"")</f>
        <v/>
      </c>
      <c r="BC48" s="211" t="str">
        <f t="shared" si="14"/>
        <v xml:space="preserve"> </v>
      </c>
      <c r="BD48" s="212" t="str">
        <f>IFERROR(VLOOKUP(BC48,'Listas y tablas'!$AH$3:$AI$17,2,FALSE),"")</f>
        <v/>
      </c>
      <c r="BE48" s="157"/>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3"/>
      <c r="G49" s="208" t="str">
        <f>IF(ISNUMBER(F49),VLOOKUP(F49,'Listas y tablas'!$AC$2:$AF$7,2,FALSE),"")</f>
        <v/>
      </c>
      <c r="H49" s="213"/>
      <c r="I49" s="213"/>
      <c r="J49" s="213"/>
      <c r="K49" s="213"/>
      <c r="L49" s="213"/>
      <c r="M49" s="213"/>
      <c r="N49" s="213"/>
      <c r="O49" s="213"/>
      <c r="P49" s="213"/>
      <c r="Q49" s="213"/>
      <c r="R49" s="213"/>
      <c r="S49" s="213"/>
      <c r="T49" s="213"/>
      <c r="U49" s="213"/>
      <c r="V49" s="213"/>
      <c r="W49" s="213"/>
      <c r="X49" s="213"/>
      <c r="Y49" s="213"/>
      <c r="Z49" s="213"/>
      <c r="AA49" s="208">
        <f t="shared" si="0"/>
        <v>0</v>
      </c>
      <c r="AB49" s="209" t="str">
        <f t="shared" si="1"/>
        <v/>
      </c>
      <c r="AC49" s="208" t="str">
        <f t="shared" si="2"/>
        <v xml:space="preserve"> </v>
      </c>
      <c r="AD49" s="210" t="str">
        <f>IFERROR(VLOOKUP(AC49,'Listas y tablas'!$AH$3:$AI$17,2,FALSE),"")</f>
        <v/>
      </c>
      <c r="AE49" s="208" t="str">
        <f t="shared" si="3"/>
        <v>C</v>
      </c>
      <c r="AF49" s="211">
        <f t="shared" si="15"/>
        <v>42</v>
      </c>
      <c r="AG49" s="211" t="str">
        <f t="shared" si="4"/>
        <v>C42</v>
      </c>
      <c r="AH49" s="93"/>
      <c r="AI49" s="211" t="str">
        <f t="shared" si="5"/>
        <v/>
      </c>
      <c r="AJ49" s="57"/>
      <c r="AK49" s="57"/>
      <c r="AL49" s="211">
        <f t="shared" si="16"/>
        <v>0</v>
      </c>
      <c r="AM49" s="57"/>
      <c r="AN49" s="211">
        <f t="shared" si="17"/>
        <v>0</v>
      </c>
      <c r="AO49" s="57"/>
      <c r="AP49" s="211">
        <f t="shared" si="22"/>
        <v>0</v>
      </c>
      <c r="AQ49" s="57"/>
      <c r="AR49" s="211">
        <f t="shared" si="20"/>
        <v>0</v>
      </c>
      <c r="AS49" s="57"/>
      <c r="AT49" s="211">
        <f t="shared" si="21"/>
        <v>0</v>
      </c>
      <c r="AU49" s="57"/>
      <c r="AV49" s="211">
        <f t="shared" si="23"/>
        <v>0</v>
      </c>
      <c r="AW49" s="57"/>
      <c r="AX49" s="211">
        <f t="shared" si="10"/>
        <v>0</v>
      </c>
      <c r="AY49" s="211">
        <f t="shared" si="11"/>
        <v>0</v>
      </c>
      <c r="AZ49" s="211">
        <f t="shared" si="12"/>
        <v>0</v>
      </c>
      <c r="BA49" s="211" t="str">
        <f t="shared" si="13"/>
        <v/>
      </c>
      <c r="BB49" s="211" t="str">
        <f>IFERROR(IF(ISNUMBER(BA49),VLOOKUP(BA49,'Listas y tablas'!$AC$2:$AF$7,2,FALSE),""),"")</f>
        <v/>
      </c>
      <c r="BC49" s="211" t="str">
        <f t="shared" si="14"/>
        <v xml:space="preserve"> </v>
      </c>
      <c r="BD49" s="212" t="str">
        <f>IFERROR(VLOOKUP(BC49,'Listas y tablas'!$AH$3:$AI$17,2,FALSE),"")</f>
        <v/>
      </c>
      <c r="BE49" s="157"/>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3"/>
      <c r="G50" s="208" t="str">
        <f>IF(ISNUMBER(F50),VLOOKUP(F50,'Listas y tablas'!$AC$2:$AF$7,2,FALSE),"")</f>
        <v/>
      </c>
      <c r="H50" s="213"/>
      <c r="I50" s="213"/>
      <c r="J50" s="213"/>
      <c r="K50" s="213"/>
      <c r="L50" s="213"/>
      <c r="M50" s="213"/>
      <c r="N50" s="213"/>
      <c r="O50" s="213"/>
      <c r="P50" s="213"/>
      <c r="Q50" s="213"/>
      <c r="R50" s="213"/>
      <c r="S50" s="213"/>
      <c r="T50" s="213"/>
      <c r="U50" s="213"/>
      <c r="V50" s="213"/>
      <c r="W50" s="213"/>
      <c r="X50" s="213"/>
      <c r="Y50" s="213"/>
      <c r="Z50" s="213"/>
      <c r="AA50" s="208">
        <f t="shared" si="0"/>
        <v>0</v>
      </c>
      <c r="AB50" s="209" t="str">
        <f t="shared" si="1"/>
        <v/>
      </c>
      <c r="AC50" s="208" t="str">
        <f t="shared" si="2"/>
        <v xml:space="preserve"> </v>
      </c>
      <c r="AD50" s="210" t="str">
        <f>IFERROR(VLOOKUP(AC50,'Listas y tablas'!$AH$3:$AI$17,2,FALSE),"")</f>
        <v/>
      </c>
      <c r="AE50" s="208" t="str">
        <f t="shared" si="3"/>
        <v>C</v>
      </c>
      <c r="AF50" s="211">
        <f t="shared" si="15"/>
        <v>43</v>
      </c>
      <c r="AG50" s="211" t="str">
        <f t="shared" si="4"/>
        <v>C43</v>
      </c>
      <c r="AH50" s="93"/>
      <c r="AI50" s="211" t="str">
        <f t="shared" si="5"/>
        <v/>
      </c>
      <c r="AJ50" s="57"/>
      <c r="AK50" s="57"/>
      <c r="AL50" s="211">
        <f t="shared" si="16"/>
        <v>0</v>
      </c>
      <c r="AM50" s="57"/>
      <c r="AN50" s="211">
        <f t="shared" si="17"/>
        <v>0</v>
      </c>
      <c r="AO50" s="57"/>
      <c r="AP50" s="211">
        <f t="shared" si="22"/>
        <v>0</v>
      </c>
      <c r="AQ50" s="57"/>
      <c r="AR50" s="211">
        <f t="shared" si="20"/>
        <v>0</v>
      </c>
      <c r="AS50" s="57"/>
      <c r="AT50" s="211">
        <f t="shared" si="21"/>
        <v>0</v>
      </c>
      <c r="AU50" s="57"/>
      <c r="AV50" s="211">
        <f t="shared" si="23"/>
        <v>0</v>
      </c>
      <c r="AW50" s="57"/>
      <c r="AX50" s="211">
        <f t="shared" si="10"/>
        <v>0</v>
      </c>
      <c r="AY50" s="211">
        <f t="shared" si="11"/>
        <v>0</v>
      </c>
      <c r="AZ50" s="211">
        <f t="shared" si="12"/>
        <v>0</v>
      </c>
      <c r="BA50" s="211" t="str">
        <f t="shared" si="13"/>
        <v/>
      </c>
      <c r="BB50" s="211" t="str">
        <f>IFERROR(IF(ISNUMBER(BA50),VLOOKUP(BA50,'Listas y tablas'!$AC$2:$AF$7,2,FALSE),""),"")</f>
        <v/>
      </c>
      <c r="BC50" s="211" t="str">
        <f t="shared" si="14"/>
        <v xml:space="preserve"> </v>
      </c>
      <c r="BD50" s="212" t="str">
        <f>IFERROR(VLOOKUP(BC50,'Listas y tablas'!$AH$3:$AI$17,2,FALSE),"")</f>
        <v/>
      </c>
      <c r="BE50" s="157"/>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3"/>
      <c r="G51" s="208" t="str">
        <f>IF(ISNUMBER(F51),VLOOKUP(F51,'Listas y tablas'!$AC$2:$AF$7,2,FALSE),"")</f>
        <v/>
      </c>
      <c r="H51" s="213"/>
      <c r="I51" s="213"/>
      <c r="J51" s="213"/>
      <c r="K51" s="213"/>
      <c r="L51" s="213"/>
      <c r="M51" s="213"/>
      <c r="N51" s="213"/>
      <c r="O51" s="213"/>
      <c r="P51" s="213"/>
      <c r="Q51" s="213"/>
      <c r="R51" s="213"/>
      <c r="S51" s="213"/>
      <c r="T51" s="213"/>
      <c r="U51" s="213"/>
      <c r="V51" s="213"/>
      <c r="W51" s="213"/>
      <c r="X51" s="213"/>
      <c r="Y51" s="213"/>
      <c r="Z51" s="213"/>
      <c r="AA51" s="208">
        <f t="shared" si="0"/>
        <v>0</v>
      </c>
      <c r="AB51" s="209" t="str">
        <f t="shared" si="1"/>
        <v/>
      </c>
      <c r="AC51" s="208" t="str">
        <f t="shared" si="2"/>
        <v xml:space="preserve"> </v>
      </c>
      <c r="AD51" s="210" t="str">
        <f>IFERROR(VLOOKUP(AC51,'Listas y tablas'!$AH$3:$AI$17,2,FALSE),"")</f>
        <v/>
      </c>
      <c r="AE51" s="208" t="str">
        <f t="shared" si="3"/>
        <v>C</v>
      </c>
      <c r="AF51" s="211">
        <f t="shared" si="15"/>
        <v>44</v>
      </c>
      <c r="AG51" s="211" t="str">
        <f t="shared" si="4"/>
        <v>C44</v>
      </c>
      <c r="AH51" s="93"/>
      <c r="AI51" s="211" t="str">
        <f t="shared" si="5"/>
        <v/>
      </c>
      <c r="AJ51" s="57"/>
      <c r="AK51" s="57"/>
      <c r="AL51" s="211">
        <f t="shared" si="16"/>
        <v>0</v>
      </c>
      <c r="AM51" s="57"/>
      <c r="AN51" s="211">
        <f t="shared" si="17"/>
        <v>0</v>
      </c>
      <c r="AO51" s="57"/>
      <c r="AP51" s="211">
        <f t="shared" si="22"/>
        <v>0</v>
      </c>
      <c r="AQ51" s="57"/>
      <c r="AR51" s="211">
        <f t="shared" si="20"/>
        <v>0</v>
      </c>
      <c r="AS51" s="57"/>
      <c r="AT51" s="211">
        <f t="shared" si="21"/>
        <v>0</v>
      </c>
      <c r="AU51" s="57"/>
      <c r="AV51" s="211">
        <f t="shared" si="23"/>
        <v>0</v>
      </c>
      <c r="AW51" s="57"/>
      <c r="AX51" s="211">
        <f t="shared" si="10"/>
        <v>0</v>
      </c>
      <c r="AY51" s="211">
        <f t="shared" si="11"/>
        <v>0</v>
      </c>
      <c r="AZ51" s="211">
        <f t="shared" si="12"/>
        <v>0</v>
      </c>
      <c r="BA51" s="211" t="str">
        <f t="shared" si="13"/>
        <v/>
      </c>
      <c r="BB51" s="211" t="str">
        <f>IFERROR(IF(ISNUMBER(BA51),VLOOKUP(BA51,'Listas y tablas'!$AC$2:$AF$7,2,FALSE),""),"")</f>
        <v/>
      </c>
      <c r="BC51" s="211" t="str">
        <f t="shared" si="14"/>
        <v xml:space="preserve"> </v>
      </c>
      <c r="BD51" s="212" t="str">
        <f>IFERROR(VLOOKUP(BC51,'Listas y tablas'!$AH$3:$AI$17,2,FALSE),"")</f>
        <v/>
      </c>
      <c r="BE51" s="157"/>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3"/>
      <c r="G52" s="208" t="str">
        <f>IF(ISNUMBER(F52),VLOOKUP(F52,'Listas y tablas'!$AC$2:$AF$7,2,FALSE),"")</f>
        <v/>
      </c>
      <c r="H52" s="213"/>
      <c r="I52" s="213"/>
      <c r="J52" s="213"/>
      <c r="K52" s="213"/>
      <c r="L52" s="213"/>
      <c r="M52" s="213"/>
      <c r="N52" s="213"/>
      <c r="O52" s="213"/>
      <c r="P52" s="213"/>
      <c r="Q52" s="213"/>
      <c r="R52" s="213"/>
      <c r="S52" s="213"/>
      <c r="T52" s="213"/>
      <c r="U52" s="213"/>
      <c r="V52" s="213"/>
      <c r="W52" s="213"/>
      <c r="X52" s="213"/>
      <c r="Y52" s="213"/>
      <c r="Z52" s="213"/>
      <c r="AA52" s="208">
        <f t="shared" si="0"/>
        <v>0</v>
      </c>
      <c r="AB52" s="209" t="str">
        <f t="shared" si="1"/>
        <v/>
      </c>
      <c r="AC52" s="208" t="str">
        <f t="shared" si="2"/>
        <v xml:space="preserve"> </v>
      </c>
      <c r="AD52" s="210" t="str">
        <f>IFERROR(VLOOKUP(AC52,'Listas y tablas'!$AH$3:$AI$17,2,FALSE),"")</f>
        <v/>
      </c>
      <c r="AE52" s="208" t="str">
        <f t="shared" si="3"/>
        <v>C</v>
      </c>
      <c r="AF52" s="211">
        <f t="shared" si="15"/>
        <v>45</v>
      </c>
      <c r="AG52" s="211" t="str">
        <f t="shared" si="4"/>
        <v>C45</v>
      </c>
      <c r="AH52" s="108"/>
      <c r="AI52" s="211" t="str">
        <f t="shared" si="5"/>
        <v/>
      </c>
      <c r="AJ52" s="57"/>
      <c r="AK52" s="57"/>
      <c r="AL52" s="211">
        <f t="shared" si="16"/>
        <v>0</v>
      </c>
      <c r="AM52" s="57"/>
      <c r="AN52" s="211">
        <f t="shared" si="17"/>
        <v>0</v>
      </c>
      <c r="AO52" s="57"/>
      <c r="AP52" s="211">
        <f t="shared" si="22"/>
        <v>0</v>
      </c>
      <c r="AQ52" s="57"/>
      <c r="AR52" s="211">
        <f t="shared" si="20"/>
        <v>0</v>
      </c>
      <c r="AS52" s="57"/>
      <c r="AT52" s="211">
        <f t="shared" si="21"/>
        <v>0</v>
      </c>
      <c r="AU52" s="57"/>
      <c r="AV52" s="211">
        <f t="shared" si="23"/>
        <v>0</v>
      </c>
      <c r="AW52" s="57"/>
      <c r="AX52" s="211">
        <f t="shared" si="10"/>
        <v>0</v>
      </c>
      <c r="AY52" s="211">
        <f t="shared" si="11"/>
        <v>0</v>
      </c>
      <c r="AZ52" s="211">
        <f t="shared" si="12"/>
        <v>0</v>
      </c>
      <c r="BA52" s="211" t="str">
        <f t="shared" si="13"/>
        <v/>
      </c>
      <c r="BB52" s="211" t="str">
        <f>IFERROR(IF(ISNUMBER(BA52),VLOOKUP(BA52,'Listas y tablas'!$AC$2:$AF$7,2,FALSE),""),"")</f>
        <v/>
      </c>
      <c r="BC52" s="211" t="str">
        <f t="shared" si="14"/>
        <v xml:space="preserve"> </v>
      </c>
      <c r="BD52" s="212" t="str">
        <f>IFERROR(VLOOKUP(BC52,'Listas y tablas'!$AH$3:$AI$17,2,FALSE),"")</f>
        <v/>
      </c>
      <c r="BE52" s="157"/>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3"/>
      <c r="G53" s="208" t="str">
        <f>IF(ISNUMBER(F53),VLOOKUP(F53,'Listas y tablas'!$AC$2:$AF$7,2,FALSE),"")</f>
        <v/>
      </c>
      <c r="H53" s="213"/>
      <c r="I53" s="213"/>
      <c r="J53" s="213"/>
      <c r="K53" s="213"/>
      <c r="L53" s="213"/>
      <c r="M53" s="213"/>
      <c r="N53" s="213"/>
      <c r="O53" s="213"/>
      <c r="P53" s="213"/>
      <c r="Q53" s="213"/>
      <c r="R53" s="213"/>
      <c r="S53" s="213"/>
      <c r="T53" s="213"/>
      <c r="U53" s="213"/>
      <c r="V53" s="213"/>
      <c r="W53" s="213"/>
      <c r="X53" s="213"/>
      <c r="Y53" s="213"/>
      <c r="Z53" s="213"/>
      <c r="AA53" s="208">
        <f t="shared" si="0"/>
        <v>0</v>
      </c>
      <c r="AB53" s="209" t="str">
        <f t="shared" si="1"/>
        <v/>
      </c>
      <c r="AC53" s="208" t="str">
        <f t="shared" si="2"/>
        <v xml:space="preserve"> </v>
      </c>
      <c r="AD53" s="210" t="str">
        <f>IFERROR(VLOOKUP(AC53,'Listas y tablas'!$AH$3:$AI$17,2,FALSE),"")</f>
        <v/>
      </c>
      <c r="AE53" s="208" t="str">
        <f t="shared" si="3"/>
        <v>C</v>
      </c>
      <c r="AF53" s="211">
        <f t="shared" si="15"/>
        <v>46</v>
      </c>
      <c r="AG53" s="211" t="str">
        <f t="shared" si="4"/>
        <v>C46</v>
      </c>
      <c r="AH53" s="93"/>
      <c r="AI53" s="211" t="str">
        <f t="shared" si="5"/>
        <v/>
      </c>
      <c r="AJ53" s="57"/>
      <c r="AK53" s="57"/>
      <c r="AL53" s="211">
        <f t="shared" si="16"/>
        <v>0</v>
      </c>
      <c r="AM53" s="57"/>
      <c r="AN53" s="211">
        <f t="shared" si="17"/>
        <v>0</v>
      </c>
      <c r="AO53" s="57"/>
      <c r="AP53" s="211">
        <f t="shared" si="22"/>
        <v>0</v>
      </c>
      <c r="AQ53" s="57"/>
      <c r="AR53" s="211">
        <f t="shared" si="20"/>
        <v>0</v>
      </c>
      <c r="AS53" s="57"/>
      <c r="AT53" s="211">
        <f t="shared" si="21"/>
        <v>0</v>
      </c>
      <c r="AU53" s="57"/>
      <c r="AV53" s="211">
        <f t="shared" si="23"/>
        <v>0</v>
      </c>
      <c r="AW53" s="57"/>
      <c r="AX53" s="211">
        <f t="shared" si="10"/>
        <v>0</v>
      </c>
      <c r="AY53" s="211">
        <f t="shared" si="11"/>
        <v>0</v>
      </c>
      <c r="AZ53" s="211">
        <f t="shared" si="12"/>
        <v>0</v>
      </c>
      <c r="BA53" s="211" t="str">
        <f t="shared" si="13"/>
        <v/>
      </c>
      <c r="BB53" s="211" t="str">
        <f>IFERROR(IF(ISNUMBER(BA53),VLOOKUP(BA53,'Listas y tablas'!$AC$2:$AF$7,2,FALSE),""),"")</f>
        <v/>
      </c>
      <c r="BC53" s="211" t="str">
        <f t="shared" si="14"/>
        <v xml:space="preserve"> </v>
      </c>
      <c r="BD53" s="212" t="str">
        <f>IFERROR(VLOOKUP(BC53,'Listas y tablas'!$AH$3:$AI$17,2,FALSE),"")</f>
        <v/>
      </c>
      <c r="BE53" s="157"/>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3"/>
      <c r="G54" s="208" t="str">
        <f>IF(ISNUMBER(F54),VLOOKUP(F54,'Listas y tablas'!$AC$2:$AF$7,2,FALSE),"")</f>
        <v/>
      </c>
      <c r="H54" s="213"/>
      <c r="I54" s="213"/>
      <c r="J54" s="213"/>
      <c r="K54" s="213"/>
      <c r="L54" s="213"/>
      <c r="M54" s="213"/>
      <c r="N54" s="213"/>
      <c r="O54" s="213"/>
      <c r="P54" s="213"/>
      <c r="Q54" s="213"/>
      <c r="R54" s="213"/>
      <c r="S54" s="213"/>
      <c r="T54" s="213"/>
      <c r="U54" s="213"/>
      <c r="V54" s="213"/>
      <c r="W54" s="213"/>
      <c r="X54" s="213"/>
      <c r="Y54" s="213"/>
      <c r="Z54" s="213"/>
      <c r="AA54" s="208">
        <f t="shared" si="0"/>
        <v>0</v>
      </c>
      <c r="AB54" s="209" t="str">
        <f t="shared" si="1"/>
        <v/>
      </c>
      <c r="AC54" s="208" t="str">
        <f t="shared" si="2"/>
        <v xml:space="preserve"> </v>
      </c>
      <c r="AD54" s="210" t="str">
        <f>IFERROR(VLOOKUP(AC54,'Listas y tablas'!$AH$3:$AI$17,2,FALSE),"")</f>
        <v/>
      </c>
      <c r="AE54" s="208" t="str">
        <f t="shared" si="3"/>
        <v>C</v>
      </c>
      <c r="AF54" s="211">
        <f t="shared" si="15"/>
        <v>47</v>
      </c>
      <c r="AG54" s="211" t="str">
        <f t="shared" si="4"/>
        <v>C47</v>
      </c>
      <c r="AH54" s="93"/>
      <c r="AI54" s="211" t="str">
        <f t="shared" si="5"/>
        <v/>
      </c>
      <c r="AJ54" s="57"/>
      <c r="AK54" s="57"/>
      <c r="AL54" s="211">
        <f t="shared" si="16"/>
        <v>0</v>
      </c>
      <c r="AM54" s="57"/>
      <c r="AN54" s="211">
        <f t="shared" si="17"/>
        <v>0</v>
      </c>
      <c r="AO54" s="57"/>
      <c r="AP54" s="211">
        <f t="shared" si="22"/>
        <v>0</v>
      </c>
      <c r="AQ54" s="57"/>
      <c r="AR54" s="211">
        <f t="shared" si="20"/>
        <v>0</v>
      </c>
      <c r="AS54" s="57"/>
      <c r="AT54" s="211">
        <f t="shared" si="21"/>
        <v>0</v>
      </c>
      <c r="AU54" s="57"/>
      <c r="AV54" s="211">
        <f t="shared" si="23"/>
        <v>0</v>
      </c>
      <c r="AW54" s="57"/>
      <c r="AX54" s="211">
        <f t="shared" si="10"/>
        <v>0</v>
      </c>
      <c r="AY54" s="211">
        <f t="shared" si="11"/>
        <v>0</v>
      </c>
      <c r="AZ54" s="211">
        <f t="shared" si="12"/>
        <v>0</v>
      </c>
      <c r="BA54" s="211" t="str">
        <f t="shared" si="13"/>
        <v/>
      </c>
      <c r="BB54" s="211" t="str">
        <f>IFERROR(IF(ISNUMBER(BA54),VLOOKUP(BA54,'Listas y tablas'!$AC$2:$AF$7,2,FALSE),""),"")</f>
        <v/>
      </c>
      <c r="BC54" s="211" t="str">
        <f t="shared" si="14"/>
        <v xml:space="preserve"> </v>
      </c>
      <c r="BD54" s="212" t="str">
        <f>IFERROR(VLOOKUP(BC54,'Listas y tablas'!$AH$3:$AI$17,2,FALSE),"")</f>
        <v/>
      </c>
      <c r="BE54" s="157"/>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3"/>
      <c r="G55" s="208" t="str">
        <f>IF(ISNUMBER(F55),VLOOKUP(F55,'Listas y tablas'!$AC$2:$AF$7,2,FALSE),"")</f>
        <v/>
      </c>
      <c r="H55" s="213"/>
      <c r="I55" s="213"/>
      <c r="J55" s="213"/>
      <c r="K55" s="213"/>
      <c r="L55" s="213"/>
      <c r="M55" s="213"/>
      <c r="N55" s="213"/>
      <c r="O55" s="213"/>
      <c r="P55" s="213"/>
      <c r="Q55" s="213"/>
      <c r="R55" s="213"/>
      <c r="S55" s="213"/>
      <c r="T55" s="213"/>
      <c r="U55" s="213"/>
      <c r="V55" s="213"/>
      <c r="W55" s="213"/>
      <c r="X55" s="213"/>
      <c r="Y55" s="213"/>
      <c r="Z55" s="213"/>
      <c r="AA55" s="208">
        <f t="shared" si="0"/>
        <v>0</v>
      </c>
      <c r="AB55" s="209" t="str">
        <f t="shared" si="1"/>
        <v/>
      </c>
      <c r="AC55" s="208" t="str">
        <f t="shared" si="2"/>
        <v xml:space="preserve"> </v>
      </c>
      <c r="AD55" s="210" t="str">
        <f>IFERROR(VLOOKUP(AC55,'Listas y tablas'!$AH$3:$AI$17,2,FALSE),"")</f>
        <v/>
      </c>
      <c r="AE55" s="208" t="str">
        <f t="shared" si="3"/>
        <v>C</v>
      </c>
      <c r="AF55" s="211">
        <f t="shared" si="15"/>
        <v>48</v>
      </c>
      <c r="AG55" s="211" t="str">
        <f t="shared" si="4"/>
        <v>C48</v>
      </c>
      <c r="AH55" s="93"/>
      <c r="AI55" s="211" t="str">
        <f t="shared" si="5"/>
        <v/>
      </c>
      <c r="AJ55" s="57"/>
      <c r="AK55" s="57"/>
      <c r="AL55" s="211">
        <f t="shared" si="16"/>
        <v>0</v>
      </c>
      <c r="AM55" s="57"/>
      <c r="AN55" s="211">
        <f t="shared" si="17"/>
        <v>0</v>
      </c>
      <c r="AO55" s="57"/>
      <c r="AP55" s="211">
        <f t="shared" si="22"/>
        <v>0</v>
      </c>
      <c r="AQ55" s="57"/>
      <c r="AR55" s="211">
        <f t="shared" si="20"/>
        <v>0</v>
      </c>
      <c r="AS55" s="57"/>
      <c r="AT55" s="211">
        <f t="shared" si="21"/>
        <v>0</v>
      </c>
      <c r="AU55" s="57"/>
      <c r="AV55" s="211">
        <f t="shared" si="23"/>
        <v>0</v>
      </c>
      <c r="AW55" s="57"/>
      <c r="AX55" s="211">
        <f t="shared" si="10"/>
        <v>0</v>
      </c>
      <c r="AY55" s="211">
        <f t="shared" si="11"/>
        <v>0</v>
      </c>
      <c r="AZ55" s="211">
        <f t="shared" si="12"/>
        <v>0</v>
      </c>
      <c r="BA55" s="211" t="str">
        <f t="shared" si="13"/>
        <v/>
      </c>
      <c r="BB55" s="211" t="str">
        <f>IFERROR(IF(ISNUMBER(BA55),VLOOKUP(BA55,'Listas y tablas'!$AC$2:$AF$7,2,FALSE),""),"")</f>
        <v/>
      </c>
      <c r="BC55" s="211" t="str">
        <f t="shared" si="14"/>
        <v xml:space="preserve"> </v>
      </c>
      <c r="BD55" s="212" t="str">
        <f>IFERROR(VLOOKUP(BC55,'Listas y tablas'!$AH$3:$AI$17,2,FALSE),"")</f>
        <v/>
      </c>
      <c r="BE55" s="157"/>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3"/>
      <c r="G56" s="208" t="str">
        <f>IF(ISNUMBER(F56),VLOOKUP(F56,'Listas y tablas'!$AC$2:$AF$7,2,FALSE),"")</f>
        <v/>
      </c>
      <c r="H56" s="213"/>
      <c r="I56" s="213"/>
      <c r="J56" s="213"/>
      <c r="K56" s="213"/>
      <c r="L56" s="213"/>
      <c r="M56" s="213"/>
      <c r="N56" s="213"/>
      <c r="O56" s="213"/>
      <c r="P56" s="213"/>
      <c r="Q56" s="213"/>
      <c r="R56" s="213"/>
      <c r="S56" s="213"/>
      <c r="T56" s="213"/>
      <c r="U56" s="213"/>
      <c r="V56" s="213"/>
      <c r="W56" s="213"/>
      <c r="X56" s="213"/>
      <c r="Y56" s="213"/>
      <c r="Z56" s="213"/>
      <c r="AA56" s="208">
        <f t="shared" si="0"/>
        <v>0</v>
      </c>
      <c r="AB56" s="209" t="str">
        <f t="shared" si="1"/>
        <v/>
      </c>
      <c r="AC56" s="208" t="str">
        <f t="shared" si="2"/>
        <v xml:space="preserve"> </v>
      </c>
      <c r="AD56" s="210" t="str">
        <f>IFERROR(VLOOKUP(AC56,'Listas y tablas'!$AH$3:$AI$17,2,FALSE),"")</f>
        <v/>
      </c>
      <c r="AE56" s="208" t="str">
        <f t="shared" si="3"/>
        <v>C</v>
      </c>
      <c r="AF56" s="211">
        <f t="shared" si="15"/>
        <v>49</v>
      </c>
      <c r="AG56" s="211" t="str">
        <f t="shared" si="4"/>
        <v>C49</v>
      </c>
      <c r="AH56" s="93"/>
      <c r="AI56" s="211" t="str">
        <f t="shared" si="5"/>
        <v/>
      </c>
      <c r="AJ56" s="57"/>
      <c r="AK56" s="57"/>
      <c r="AL56" s="211">
        <f t="shared" si="16"/>
        <v>0</v>
      </c>
      <c r="AM56" s="57"/>
      <c r="AN56" s="211">
        <f t="shared" si="17"/>
        <v>0</v>
      </c>
      <c r="AO56" s="57"/>
      <c r="AP56" s="211">
        <f t="shared" si="22"/>
        <v>0</v>
      </c>
      <c r="AQ56" s="57"/>
      <c r="AR56" s="211">
        <f t="shared" si="20"/>
        <v>0</v>
      </c>
      <c r="AS56" s="57"/>
      <c r="AT56" s="211">
        <f t="shared" si="21"/>
        <v>0</v>
      </c>
      <c r="AU56" s="57"/>
      <c r="AV56" s="211">
        <f t="shared" si="23"/>
        <v>0</v>
      </c>
      <c r="AW56" s="57"/>
      <c r="AX56" s="211">
        <f t="shared" si="10"/>
        <v>0</v>
      </c>
      <c r="AY56" s="211">
        <f t="shared" si="11"/>
        <v>0</v>
      </c>
      <c r="AZ56" s="211">
        <f t="shared" si="12"/>
        <v>0</v>
      </c>
      <c r="BA56" s="211" t="str">
        <f t="shared" si="13"/>
        <v/>
      </c>
      <c r="BB56" s="211" t="str">
        <f>IFERROR(IF(ISNUMBER(BA56),VLOOKUP(BA56,'Listas y tablas'!$AC$2:$AF$7,2,FALSE),""),"")</f>
        <v/>
      </c>
      <c r="BC56" s="211" t="str">
        <f t="shared" si="14"/>
        <v xml:space="preserve"> </v>
      </c>
      <c r="BD56" s="212" t="str">
        <f>IFERROR(VLOOKUP(BC56,'Listas y tablas'!$AH$3:$AI$17,2,FALSE),"")</f>
        <v/>
      </c>
      <c r="BE56" s="157"/>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3"/>
      <c r="G57" s="208" t="str">
        <f>IF(ISNUMBER(F57),VLOOKUP(F57,'Listas y tablas'!$AC$2:$AF$7,2,FALSE),"")</f>
        <v/>
      </c>
      <c r="H57" s="213"/>
      <c r="I57" s="213"/>
      <c r="J57" s="213"/>
      <c r="K57" s="213"/>
      <c r="L57" s="213"/>
      <c r="M57" s="213"/>
      <c r="N57" s="213"/>
      <c r="O57" s="213"/>
      <c r="P57" s="213"/>
      <c r="Q57" s="213"/>
      <c r="R57" s="213"/>
      <c r="S57" s="213"/>
      <c r="T57" s="213"/>
      <c r="U57" s="213"/>
      <c r="V57" s="213"/>
      <c r="W57" s="213"/>
      <c r="X57" s="213"/>
      <c r="Y57" s="213"/>
      <c r="Z57" s="213"/>
      <c r="AA57" s="208">
        <f t="shared" si="0"/>
        <v>0</v>
      </c>
      <c r="AB57" s="209" t="str">
        <f t="shared" si="1"/>
        <v/>
      </c>
      <c r="AC57" s="208" t="str">
        <f t="shared" si="2"/>
        <v xml:space="preserve"> </v>
      </c>
      <c r="AD57" s="210" t="str">
        <f>IFERROR(VLOOKUP(AC57,'Listas y tablas'!$AH$3:$AI$17,2,FALSE),"")</f>
        <v/>
      </c>
      <c r="AE57" s="208" t="str">
        <f t="shared" si="3"/>
        <v>C</v>
      </c>
      <c r="AF57" s="211">
        <f t="shared" si="15"/>
        <v>50</v>
      </c>
      <c r="AG57" s="211" t="str">
        <f t="shared" si="4"/>
        <v>C50</v>
      </c>
      <c r="AH57" s="93"/>
      <c r="AI57" s="211" t="str">
        <f t="shared" si="5"/>
        <v/>
      </c>
      <c r="AJ57" s="57"/>
      <c r="AK57" s="57"/>
      <c r="AL57" s="211">
        <f t="shared" si="16"/>
        <v>0</v>
      </c>
      <c r="AM57" s="57"/>
      <c r="AN57" s="211">
        <f t="shared" si="17"/>
        <v>0</v>
      </c>
      <c r="AO57" s="57"/>
      <c r="AP57" s="211">
        <f t="shared" si="22"/>
        <v>0</v>
      </c>
      <c r="AQ57" s="57"/>
      <c r="AR57" s="211">
        <f t="shared" si="20"/>
        <v>0</v>
      </c>
      <c r="AS57" s="57"/>
      <c r="AT57" s="211">
        <f t="shared" si="21"/>
        <v>0</v>
      </c>
      <c r="AU57" s="57"/>
      <c r="AV57" s="211">
        <f t="shared" si="23"/>
        <v>0</v>
      </c>
      <c r="AW57" s="57"/>
      <c r="AX57" s="211">
        <f t="shared" si="10"/>
        <v>0</v>
      </c>
      <c r="AY57" s="211">
        <f t="shared" si="11"/>
        <v>0</v>
      </c>
      <c r="AZ57" s="211">
        <f t="shared" si="12"/>
        <v>0</v>
      </c>
      <c r="BA57" s="211" t="str">
        <f t="shared" si="13"/>
        <v/>
      </c>
      <c r="BB57" s="211" t="str">
        <f>IFERROR(IF(ISNUMBER(BA57),VLOOKUP(BA57,'Listas y tablas'!$AC$2:$AF$7,2,FALSE),""),"")</f>
        <v/>
      </c>
      <c r="BC57" s="211" t="str">
        <f t="shared" si="14"/>
        <v xml:space="preserve"> </v>
      </c>
      <c r="BD57" s="212" t="str">
        <f>IFERROR(VLOOKUP(BC57,'Listas y tablas'!$AH$3:$AI$17,2,FALSE),"")</f>
        <v/>
      </c>
      <c r="BE57" s="157"/>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3"/>
      <c r="G58" s="208" t="str">
        <f>IF(ISNUMBER(F58),VLOOKUP(F58,'Listas y tablas'!$AC$2:$AF$7,2,FALSE),"")</f>
        <v/>
      </c>
      <c r="H58" s="213"/>
      <c r="I58" s="213"/>
      <c r="J58" s="213"/>
      <c r="K58" s="213"/>
      <c r="L58" s="213"/>
      <c r="M58" s="213"/>
      <c r="N58" s="213"/>
      <c r="O58" s="213"/>
      <c r="P58" s="213"/>
      <c r="Q58" s="213"/>
      <c r="R58" s="213"/>
      <c r="S58" s="213"/>
      <c r="T58" s="213"/>
      <c r="U58" s="213"/>
      <c r="V58" s="213"/>
      <c r="W58" s="213"/>
      <c r="X58" s="213"/>
      <c r="Y58" s="213"/>
      <c r="Z58" s="213"/>
      <c r="AA58" s="208">
        <f t="shared" si="0"/>
        <v>0</v>
      </c>
      <c r="AB58" s="209" t="str">
        <f t="shared" si="1"/>
        <v/>
      </c>
      <c r="AC58" s="208" t="str">
        <f t="shared" si="2"/>
        <v xml:space="preserve"> </v>
      </c>
      <c r="AD58" s="210" t="str">
        <f>IFERROR(VLOOKUP(AC58,'Listas y tablas'!$AH$3:$AI$17,2,FALSE),"")</f>
        <v/>
      </c>
      <c r="AE58" s="208" t="str">
        <f t="shared" si="3"/>
        <v>C</v>
      </c>
      <c r="AF58" s="211">
        <f t="shared" si="15"/>
        <v>51</v>
      </c>
      <c r="AG58" s="211" t="str">
        <f t="shared" si="4"/>
        <v>C51</v>
      </c>
      <c r="AH58" s="108"/>
      <c r="AI58" s="211" t="str">
        <f t="shared" si="5"/>
        <v/>
      </c>
      <c r="AJ58" s="57"/>
      <c r="AK58" s="57"/>
      <c r="AL58" s="211">
        <f t="shared" si="16"/>
        <v>0</v>
      </c>
      <c r="AM58" s="57"/>
      <c r="AN58" s="211">
        <f t="shared" si="17"/>
        <v>0</v>
      </c>
      <c r="AO58" s="57"/>
      <c r="AP58" s="211">
        <f t="shared" si="22"/>
        <v>0</v>
      </c>
      <c r="AQ58" s="57"/>
      <c r="AR58" s="211">
        <f t="shared" si="20"/>
        <v>0</v>
      </c>
      <c r="AS58" s="57"/>
      <c r="AT58" s="211">
        <f t="shared" si="21"/>
        <v>0</v>
      </c>
      <c r="AU58" s="57"/>
      <c r="AV58" s="211">
        <f t="shared" si="23"/>
        <v>0</v>
      </c>
      <c r="AW58" s="57"/>
      <c r="AX58" s="211">
        <f t="shared" si="10"/>
        <v>0</v>
      </c>
      <c r="AY58" s="211">
        <f t="shared" si="11"/>
        <v>0</v>
      </c>
      <c r="AZ58" s="211">
        <f t="shared" si="12"/>
        <v>0</v>
      </c>
      <c r="BA58" s="211" t="str">
        <f t="shared" si="13"/>
        <v/>
      </c>
      <c r="BB58" s="211" t="str">
        <f>IFERROR(IF(ISNUMBER(BA58),VLOOKUP(BA58,'Listas y tablas'!$AC$2:$AF$7,2,FALSE),""),"")</f>
        <v/>
      </c>
      <c r="BC58" s="211" t="str">
        <f t="shared" si="14"/>
        <v xml:space="preserve"> </v>
      </c>
      <c r="BD58" s="212" t="str">
        <f>IFERROR(VLOOKUP(BC58,'Listas y tablas'!$AH$3:$AI$17,2,FALSE),"")</f>
        <v/>
      </c>
      <c r="BE58" s="157"/>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3"/>
      <c r="G59" s="208" t="str">
        <f>IF(ISNUMBER(F59),VLOOKUP(F59,'Listas y tablas'!$AC$2:$AF$7,2,FALSE),"")</f>
        <v/>
      </c>
      <c r="H59" s="213"/>
      <c r="I59" s="213"/>
      <c r="J59" s="213"/>
      <c r="K59" s="213"/>
      <c r="L59" s="213"/>
      <c r="M59" s="213"/>
      <c r="N59" s="213"/>
      <c r="O59" s="213"/>
      <c r="P59" s="213"/>
      <c r="Q59" s="213"/>
      <c r="R59" s="213"/>
      <c r="S59" s="213"/>
      <c r="T59" s="213"/>
      <c r="U59" s="213"/>
      <c r="V59" s="213"/>
      <c r="W59" s="213"/>
      <c r="X59" s="213"/>
      <c r="Y59" s="213"/>
      <c r="Z59" s="213"/>
      <c r="AA59" s="208">
        <f t="shared" si="0"/>
        <v>0</v>
      </c>
      <c r="AB59" s="209" t="str">
        <f t="shared" si="1"/>
        <v/>
      </c>
      <c r="AC59" s="208" t="str">
        <f t="shared" si="2"/>
        <v xml:space="preserve"> </v>
      </c>
      <c r="AD59" s="210" t="str">
        <f>IFERROR(VLOOKUP(AC59,'Listas y tablas'!$AH$3:$AI$17,2,FALSE),"")</f>
        <v/>
      </c>
      <c r="AE59" s="208" t="str">
        <f t="shared" si="3"/>
        <v>C</v>
      </c>
      <c r="AF59" s="211">
        <f t="shared" si="15"/>
        <v>52</v>
      </c>
      <c r="AG59" s="211" t="str">
        <f t="shared" si="4"/>
        <v>C52</v>
      </c>
      <c r="AH59" s="93"/>
      <c r="AI59" s="211" t="str">
        <f t="shared" si="5"/>
        <v/>
      </c>
      <c r="AJ59" s="57"/>
      <c r="AK59" s="57"/>
      <c r="AL59" s="211">
        <f t="shared" si="16"/>
        <v>0</v>
      </c>
      <c r="AM59" s="57"/>
      <c r="AN59" s="211">
        <f t="shared" si="17"/>
        <v>0</v>
      </c>
      <c r="AO59" s="57"/>
      <c r="AP59" s="211">
        <f t="shared" si="22"/>
        <v>0</v>
      </c>
      <c r="AQ59" s="57"/>
      <c r="AR59" s="211">
        <f t="shared" si="20"/>
        <v>0</v>
      </c>
      <c r="AS59" s="57"/>
      <c r="AT59" s="211">
        <f t="shared" si="21"/>
        <v>0</v>
      </c>
      <c r="AU59" s="57"/>
      <c r="AV59" s="211">
        <f t="shared" si="23"/>
        <v>0</v>
      </c>
      <c r="AW59" s="57"/>
      <c r="AX59" s="211">
        <f t="shared" si="10"/>
        <v>0</v>
      </c>
      <c r="AY59" s="211">
        <f t="shared" si="11"/>
        <v>0</v>
      </c>
      <c r="AZ59" s="211">
        <f t="shared" si="12"/>
        <v>0</v>
      </c>
      <c r="BA59" s="211" t="str">
        <f t="shared" si="13"/>
        <v/>
      </c>
      <c r="BB59" s="211" t="str">
        <f>IFERROR(IF(ISNUMBER(BA59),VLOOKUP(BA59,'Listas y tablas'!$AC$2:$AF$7,2,FALSE),""),"")</f>
        <v/>
      </c>
      <c r="BC59" s="211" t="str">
        <f t="shared" si="14"/>
        <v xml:space="preserve"> </v>
      </c>
      <c r="BD59" s="212" t="str">
        <f>IFERROR(VLOOKUP(BC59,'Listas y tablas'!$AH$3:$AI$17,2,FALSE),"")</f>
        <v/>
      </c>
      <c r="BE59" s="157"/>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3"/>
      <c r="G60" s="208" t="str">
        <f>IF(ISNUMBER(F60),VLOOKUP(F60,'Listas y tablas'!$AC$2:$AF$7,2,FALSE),"")</f>
        <v/>
      </c>
      <c r="H60" s="213"/>
      <c r="I60" s="213"/>
      <c r="J60" s="213"/>
      <c r="K60" s="213"/>
      <c r="L60" s="213"/>
      <c r="M60" s="213"/>
      <c r="N60" s="213"/>
      <c r="O60" s="213"/>
      <c r="P60" s="213"/>
      <c r="Q60" s="213"/>
      <c r="R60" s="213"/>
      <c r="S60" s="213"/>
      <c r="T60" s="213"/>
      <c r="U60" s="213"/>
      <c r="V60" s="213"/>
      <c r="W60" s="213"/>
      <c r="X60" s="213"/>
      <c r="Y60" s="213"/>
      <c r="Z60" s="213"/>
      <c r="AA60" s="208">
        <f t="shared" si="0"/>
        <v>0</v>
      </c>
      <c r="AB60" s="209" t="str">
        <f t="shared" si="1"/>
        <v/>
      </c>
      <c r="AC60" s="208" t="str">
        <f t="shared" si="2"/>
        <v xml:space="preserve"> </v>
      </c>
      <c r="AD60" s="210" t="str">
        <f>IFERROR(VLOOKUP(AC60,'Listas y tablas'!$AH$3:$AI$17,2,FALSE),"")</f>
        <v/>
      </c>
      <c r="AE60" s="208" t="str">
        <f t="shared" si="3"/>
        <v>C</v>
      </c>
      <c r="AF60" s="211">
        <f t="shared" si="15"/>
        <v>53</v>
      </c>
      <c r="AG60" s="211" t="str">
        <f t="shared" si="4"/>
        <v>C53</v>
      </c>
      <c r="AH60" s="93"/>
      <c r="AI60" s="211" t="str">
        <f t="shared" si="5"/>
        <v/>
      </c>
      <c r="AJ60" s="57"/>
      <c r="AK60" s="57"/>
      <c r="AL60" s="211">
        <f t="shared" si="16"/>
        <v>0</v>
      </c>
      <c r="AM60" s="57"/>
      <c r="AN60" s="211">
        <f t="shared" si="17"/>
        <v>0</v>
      </c>
      <c r="AO60" s="57"/>
      <c r="AP60" s="211">
        <f t="shared" si="22"/>
        <v>0</v>
      </c>
      <c r="AQ60" s="57"/>
      <c r="AR60" s="211">
        <f t="shared" si="20"/>
        <v>0</v>
      </c>
      <c r="AS60" s="57"/>
      <c r="AT60" s="211">
        <f t="shared" si="21"/>
        <v>0</v>
      </c>
      <c r="AU60" s="57"/>
      <c r="AV60" s="211">
        <f t="shared" si="23"/>
        <v>0</v>
      </c>
      <c r="AW60" s="57"/>
      <c r="AX60" s="211">
        <f t="shared" si="10"/>
        <v>0</v>
      </c>
      <c r="AY60" s="211">
        <f t="shared" si="11"/>
        <v>0</v>
      </c>
      <c r="AZ60" s="211">
        <f t="shared" si="12"/>
        <v>0</v>
      </c>
      <c r="BA60" s="211" t="str">
        <f t="shared" si="13"/>
        <v/>
      </c>
      <c r="BB60" s="211" t="str">
        <f>IFERROR(IF(ISNUMBER(BA60),VLOOKUP(BA60,'Listas y tablas'!$AC$2:$AF$7,2,FALSE),""),"")</f>
        <v/>
      </c>
      <c r="BC60" s="211" t="str">
        <f t="shared" si="14"/>
        <v xml:space="preserve"> </v>
      </c>
      <c r="BD60" s="212" t="str">
        <f>IFERROR(VLOOKUP(BC60,'Listas y tablas'!$AH$3:$AI$17,2,FALSE),"")</f>
        <v/>
      </c>
      <c r="BE60" s="157"/>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3"/>
      <c r="G61" s="208" t="str">
        <f>IF(ISNUMBER(F61),VLOOKUP(F61,'Listas y tablas'!$AC$2:$AF$7,2,FALSE),"")</f>
        <v/>
      </c>
      <c r="H61" s="213"/>
      <c r="I61" s="213"/>
      <c r="J61" s="213"/>
      <c r="K61" s="213"/>
      <c r="L61" s="213"/>
      <c r="M61" s="213"/>
      <c r="N61" s="213"/>
      <c r="O61" s="213"/>
      <c r="P61" s="213"/>
      <c r="Q61" s="213"/>
      <c r="R61" s="213"/>
      <c r="S61" s="213"/>
      <c r="T61" s="213"/>
      <c r="U61" s="213"/>
      <c r="V61" s="213"/>
      <c r="W61" s="213"/>
      <c r="X61" s="213"/>
      <c r="Y61" s="213"/>
      <c r="Z61" s="213"/>
      <c r="AA61" s="208">
        <f t="shared" si="0"/>
        <v>0</v>
      </c>
      <c r="AB61" s="209" t="str">
        <f t="shared" si="1"/>
        <v/>
      </c>
      <c r="AC61" s="208" t="str">
        <f t="shared" si="2"/>
        <v xml:space="preserve"> </v>
      </c>
      <c r="AD61" s="210" t="str">
        <f>IFERROR(VLOOKUP(AC61,'Listas y tablas'!$AH$3:$AI$17,2,FALSE),"")</f>
        <v/>
      </c>
      <c r="AE61" s="208" t="str">
        <f t="shared" si="3"/>
        <v>C</v>
      </c>
      <c r="AF61" s="211">
        <f t="shared" si="15"/>
        <v>54</v>
      </c>
      <c r="AG61" s="211" t="str">
        <f t="shared" si="4"/>
        <v>C54</v>
      </c>
      <c r="AH61" s="93"/>
      <c r="AI61" s="211" t="str">
        <f t="shared" si="5"/>
        <v/>
      </c>
      <c r="AJ61" s="57"/>
      <c r="AK61" s="57"/>
      <c r="AL61" s="211">
        <f t="shared" si="16"/>
        <v>0</v>
      </c>
      <c r="AM61" s="57"/>
      <c r="AN61" s="211">
        <f t="shared" si="17"/>
        <v>0</v>
      </c>
      <c r="AO61" s="57"/>
      <c r="AP61" s="211">
        <f t="shared" si="22"/>
        <v>0</v>
      </c>
      <c r="AQ61" s="57"/>
      <c r="AR61" s="211">
        <f t="shared" si="20"/>
        <v>0</v>
      </c>
      <c r="AS61" s="57"/>
      <c r="AT61" s="211">
        <f t="shared" si="21"/>
        <v>0</v>
      </c>
      <c r="AU61" s="57"/>
      <c r="AV61" s="211">
        <f t="shared" si="23"/>
        <v>0</v>
      </c>
      <c r="AW61" s="57"/>
      <c r="AX61" s="211">
        <f t="shared" si="10"/>
        <v>0</v>
      </c>
      <c r="AY61" s="211">
        <f t="shared" si="11"/>
        <v>0</v>
      </c>
      <c r="AZ61" s="211">
        <f t="shared" si="12"/>
        <v>0</v>
      </c>
      <c r="BA61" s="211" t="str">
        <f t="shared" si="13"/>
        <v/>
      </c>
      <c r="BB61" s="211" t="str">
        <f>IFERROR(IF(ISNUMBER(BA61),VLOOKUP(BA61,'Listas y tablas'!$AC$2:$AF$7,2,FALSE),""),"")</f>
        <v/>
      </c>
      <c r="BC61" s="211" t="str">
        <f t="shared" si="14"/>
        <v xml:space="preserve"> </v>
      </c>
      <c r="BD61" s="212" t="str">
        <f>IFERROR(VLOOKUP(BC61,'Listas y tablas'!$AH$3:$AI$17,2,FALSE),"")</f>
        <v/>
      </c>
      <c r="BE61" s="157"/>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3"/>
      <c r="G62" s="208" t="str">
        <f>IF(ISNUMBER(F62),VLOOKUP(F62,'Listas y tablas'!$AC$2:$AF$7,2,FALSE),"")</f>
        <v/>
      </c>
      <c r="H62" s="213"/>
      <c r="I62" s="213"/>
      <c r="J62" s="213"/>
      <c r="K62" s="213"/>
      <c r="L62" s="213"/>
      <c r="M62" s="213"/>
      <c r="N62" s="213"/>
      <c r="O62" s="213"/>
      <c r="P62" s="213"/>
      <c r="Q62" s="213"/>
      <c r="R62" s="213"/>
      <c r="S62" s="213"/>
      <c r="T62" s="213"/>
      <c r="U62" s="213"/>
      <c r="V62" s="213"/>
      <c r="W62" s="213"/>
      <c r="X62" s="213"/>
      <c r="Y62" s="213"/>
      <c r="Z62" s="213"/>
      <c r="AA62" s="208">
        <f t="shared" si="0"/>
        <v>0</v>
      </c>
      <c r="AB62" s="209" t="str">
        <f t="shared" si="1"/>
        <v/>
      </c>
      <c r="AC62" s="208" t="str">
        <f t="shared" si="2"/>
        <v xml:space="preserve"> </v>
      </c>
      <c r="AD62" s="210" t="str">
        <f>IFERROR(VLOOKUP(AC62,'Listas y tablas'!$AH$3:$AI$17,2,FALSE),"")</f>
        <v/>
      </c>
      <c r="AE62" s="208" t="str">
        <f t="shared" si="3"/>
        <v>C</v>
      </c>
      <c r="AF62" s="211">
        <f t="shared" si="15"/>
        <v>55</v>
      </c>
      <c r="AG62" s="211" t="str">
        <f t="shared" si="4"/>
        <v>C55</v>
      </c>
      <c r="AH62" s="93"/>
      <c r="AI62" s="211" t="str">
        <f t="shared" si="5"/>
        <v/>
      </c>
      <c r="AJ62" s="57"/>
      <c r="AK62" s="57"/>
      <c r="AL62" s="211">
        <f t="shared" si="16"/>
        <v>0</v>
      </c>
      <c r="AM62" s="57"/>
      <c r="AN62" s="211">
        <f>IF(AM62="Sí",5,0)</f>
        <v>0</v>
      </c>
      <c r="AO62" s="57"/>
      <c r="AP62" s="211">
        <f t="shared" si="22"/>
        <v>0</v>
      </c>
      <c r="AQ62" s="57"/>
      <c r="AR62" s="211">
        <f t="shared" si="20"/>
        <v>0</v>
      </c>
      <c r="AS62" s="57"/>
      <c r="AT62" s="211">
        <f t="shared" si="21"/>
        <v>0</v>
      </c>
      <c r="AU62" s="57"/>
      <c r="AV62" s="211">
        <f t="shared" si="23"/>
        <v>0</v>
      </c>
      <c r="AW62" s="57"/>
      <c r="AX62" s="211">
        <f t="shared" si="10"/>
        <v>0</v>
      </c>
      <c r="AY62" s="211">
        <f t="shared" si="11"/>
        <v>0</v>
      </c>
      <c r="AZ62" s="211">
        <f t="shared" si="12"/>
        <v>0</v>
      </c>
      <c r="BA62" s="211" t="str">
        <f t="shared" si="13"/>
        <v/>
      </c>
      <c r="BB62" s="211" t="str">
        <f>IFERROR(IF(ISNUMBER(BA62),VLOOKUP(BA62,'Listas y tablas'!$AC$2:$AF$7,2,FALSE),""),"")</f>
        <v/>
      </c>
      <c r="BC62" s="211" t="str">
        <f t="shared" si="14"/>
        <v xml:space="preserve"> </v>
      </c>
      <c r="BD62" s="212" t="str">
        <f>IFERROR(VLOOKUP(BC62,'Listas y tablas'!$AH$3:$AI$17,2,FALSE),"")</f>
        <v/>
      </c>
      <c r="BE62" s="157"/>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3"/>
      <c r="G63" s="208" t="str">
        <f>IF(ISNUMBER(F63),VLOOKUP(F63,'Listas y tablas'!$AC$2:$AF$7,2,FALSE),"")</f>
        <v/>
      </c>
      <c r="H63" s="213"/>
      <c r="I63" s="213"/>
      <c r="J63" s="213"/>
      <c r="K63" s="213"/>
      <c r="L63" s="213"/>
      <c r="M63" s="213"/>
      <c r="N63" s="213"/>
      <c r="O63" s="213"/>
      <c r="P63" s="213"/>
      <c r="Q63" s="213"/>
      <c r="R63" s="213"/>
      <c r="S63" s="213"/>
      <c r="T63" s="213"/>
      <c r="U63" s="213"/>
      <c r="V63" s="213"/>
      <c r="W63" s="213"/>
      <c r="X63" s="213"/>
      <c r="Y63" s="213"/>
      <c r="Z63" s="213"/>
      <c r="AA63" s="208">
        <f t="shared" si="0"/>
        <v>0</v>
      </c>
      <c r="AB63" s="209" t="str">
        <f t="shared" si="1"/>
        <v/>
      </c>
      <c r="AC63" s="208" t="str">
        <f t="shared" si="2"/>
        <v xml:space="preserve"> </v>
      </c>
      <c r="AD63" s="210" t="str">
        <f>IFERROR(VLOOKUP(AC63,'Listas y tablas'!$AH$3:$AI$17,2,FALSE),"")</f>
        <v/>
      </c>
      <c r="AE63" s="208" t="str">
        <f t="shared" si="3"/>
        <v>C</v>
      </c>
      <c r="AF63" s="211">
        <f t="shared" si="15"/>
        <v>56</v>
      </c>
      <c r="AG63" s="211" t="str">
        <f t="shared" si="4"/>
        <v>C56</v>
      </c>
      <c r="AH63" s="93"/>
      <c r="AI63" s="211" t="str">
        <f t="shared" si="5"/>
        <v/>
      </c>
      <c r="AJ63" s="57"/>
      <c r="AK63" s="57"/>
      <c r="AL63" s="211">
        <f t="shared" si="16"/>
        <v>0</v>
      </c>
      <c r="AM63" s="57"/>
      <c r="AN63" s="211">
        <f>IF(AM63="Sí",5,0)</f>
        <v>0</v>
      </c>
      <c r="AO63" s="57"/>
      <c r="AP63" s="211">
        <f t="shared" si="22"/>
        <v>0</v>
      </c>
      <c r="AQ63" s="57"/>
      <c r="AR63" s="211">
        <f t="shared" si="20"/>
        <v>0</v>
      </c>
      <c r="AS63" s="57"/>
      <c r="AT63" s="211">
        <f t="shared" si="21"/>
        <v>0</v>
      </c>
      <c r="AU63" s="57"/>
      <c r="AV63" s="211">
        <f t="shared" si="23"/>
        <v>0</v>
      </c>
      <c r="AW63" s="57"/>
      <c r="AX63" s="211">
        <f t="shared" si="10"/>
        <v>0</v>
      </c>
      <c r="AY63" s="211">
        <f t="shared" si="11"/>
        <v>0</v>
      </c>
      <c r="AZ63" s="211">
        <f t="shared" si="12"/>
        <v>0</v>
      </c>
      <c r="BA63" s="211" t="str">
        <f t="shared" si="13"/>
        <v/>
      </c>
      <c r="BB63" s="211" t="str">
        <f>IFERROR(IF(ISNUMBER(BA63),VLOOKUP(BA63,'Listas y tablas'!$AC$2:$AF$7,2,FALSE),""),"")</f>
        <v/>
      </c>
      <c r="BC63" s="211" t="str">
        <f t="shared" si="14"/>
        <v xml:space="preserve"> </v>
      </c>
      <c r="BD63" s="212" t="str">
        <f>IFERROR(VLOOKUP(BC63,'Listas y tablas'!$AH$3:$AI$17,2,FALSE),"")</f>
        <v/>
      </c>
      <c r="BE63" s="157"/>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3"/>
      <c r="G64" s="208" t="str">
        <f>IF(ISNUMBER(F64),VLOOKUP(F64,'Listas y tablas'!$AC$2:$AF$7,2,FALSE),"")</f>
        <v/>
      </c>
      <c r="H64" s="213"/>
      <c r="I64" s="213"/>
      <c r="J64" s="213"/>
      <c r="K64" s="213"/>
      <c r="L64" s="213"/>
      <c r="M64" s="213"/>
      <c r="N64" s="213"/>
      <c r="O64" s="213"/>
      <c r="P64" s="213"/>
      <c r="Q64" s="213"/>
      <c r="R64" s="213"/>
      <c r="S64" s="213"/>
      <c r="T64" s="213"/>
      <c r="U64" s="213"/>
      <c r="V64" s="213"/>
      <c r="W64" s="213"/>
      <c r="X64" s="213"/>
      <c r="Y64" s="213"/>
      <c r="Z64" s="213"/>
      <c r="AA64" s="208">
        <f t="shared" si="0"/>
        <v>0</v>
      </c>
      <c r="AB64" s="209" t="str">
        <f t="shared" si="1"/>
        <v/>
      </c>
      <c r="AC64" s="208" t="str">
        <f t="shared" si="2"/>
        <v xml:space="preserve"> </v>
      </c>
      <c r="AD64" s="210" t="str">
        <f>IFERROR(VLOOKUP(AC64,'Listas y tablas'!$AH$3:$AI$17,2,FALSE),"")</f>
        <v/>
      </c>
      <c r="AE64" s="208" t="str">
        <f t="shared" si="3"/>
        <v>C</v>
      </c>
      <c r="AF64" s="211">
        <f t="shared" si="15"/>
        <v>57</v>
      </c>
      <c r="AG64" s="211" t="str">
        <f t="shared" si="4"/>
        <v>C57</v>
      </c>
      <c r="AH64" s="108"/>
      <c r="AI64" s="211" t="str">
        <f t="shared" si="5"/>
        <v/>
      </c>
      <c r="AJ64" s="57"/>
      <c r="AK64" s="57"/>
      <c r="AL64" s="211">
        <f t="shared" si="16"/>
        <v>0</v>
      </c>
      <c r="AM64" s="57"/>
      <c r="AN64" s="211">
        <f>IF(AM64="Sí",5,0)</f>
        <v>0</v>
      </c>
      <c r="AO64" s="57"/>
      <c r="AP64" s="211">
        <f t="shared" si="22"/>
        <v>0</v>
      </c>
      <c r="AQ64" s="57"/>
      <c r="AR64" s="211">
        <f t="shared" si="20"/>
        <v>0</v>
      </c>
      <c r="AS64" s="57"/>
      <c r="AT64" s="211">
        <f t="shared" si="21"/>
        <v>0</v>
      </c>
      <c r="AU64" s="57"/>
      <c r="AV64" s="211">
        <f t="shared" si="23"/>
        <v>0</v>
      </c>
      <c r="AW64" s="57"/>
      <c r="AX64" s="211">
        <f t="shared" si="10"/>
        <v>0</v>
      </c>
      <c r="AY64" s="211">
        <f t="shared" si="11"/>
        <v>0</v>
      </c>
      <c r="AZ64" s="211">
        <f t="shared" si="12"/>
        <v>0</v>
      </c>
      <c r="BA64" s="211" t="str">
        <f t="shared" si="13"/>
        <v/>
      </c>
      <c r="BB64" s="211" t="str">
        <f>IFERROR(IF(ISNUMBER(BA64),VLOOKUP(BA64,'Listas y tablas'!$AC$2:$AF$7,2,FALSE),""),"")</f>
        <v/>
      </c>
      <c r="BC64" s="211" t="str">
        <f t="shared" si="14"/>
        <v xml:space="preserve"> </v>
      </c>
      <c r="BD64" s="212" t="str">
        <f>IFERROR(VLOOKUP(BC64,'Listas y tablas'!$AH$3:$AI$17,2,FALSE),"")</f>
        <v/>
      </c>
      <c r="BE64" s="157"/>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3"/>
      <c r="G65" s="208" t="str">
        <f>IF(ISNUMBER(F65),VLOOKUP(F65,'Listas y tablas'!$AC$2:$AF$7,2,FALSE),"")</f>
        <v/>
      </c>
      <c r="H65" s="213"/>
      <c r="I65" s="213"/>
      <c r="J65" s="213"/>
      <c r="K65" s="213"/>
      <c r="L65" s="213"/>
      <c r="M65" s="213"/>
      <c r="N65" s="213"/>
      <c r="O65" s="213"/>
      <c r="P65" s="213"/>
      <c r="Q65" s="213"/>
      <c r="R65" s="213"/>
      <c r="S65" s="213"/>
      <c r="T65" s="213"/>
      <c r="U65" s="213"/>
      <c r="V65" s="213"/>
      <c r="W65" s="213"/>
      <c r="X65" s="213"/>
      <c r="Y65" s="213"/>
      <c r="Z65" s="213"/>
      <c r="AA65" s="208">
        <f t="shared" si="0"/>
        <v>0</v>
      </c>
      <c r="AB65" s="209" t="str">
        <f t="shared" si="1"/>
        <v/>
      </c>
      <c r="AC65" s="208" t="str">
        <f t="shared" si="2"/>
        <v xml:space="preserve"> </v>
      </c>
      <c r="AD65" s="210" t="str">
        <f>IFERROR(VLOOKUP(AC65,'Listas y tablas'!$AH$3:$AI$17,2,FALSE),"")</f>
        <v/>
      </c>
      <c r="AE65" s="208" t="str">
        <f t="shared" si="3"/>
        <v>C</v>
      </c>
      <c r="AF65" s="211">
        <f t="shared" si="15"/>
        <v>58</v>
      </c>
      <c r="AG65" s="211" t="str">
        <f t="shared" si="4"/>
        <v>C58</v>
      </c>
      <c r="AH65" s="93"/>
      <c r="AI65" s="211" t="str">
        <f t="shared" si="5"/>
        <v/>
      </c>
      <c r="AJ65" s="57"/>
      <c r="AK65" s="57"/>
      <c r="AL65" s="211">
        <f t="shared" si="16"/>
        <v>0</v>
      </c>
      <c r="AM65" s="57"/>
      <c r="AN65" s="211">
        <f>IF(AM65="Sí",5,0)</f>
        <v>0</v>
      </c>
      <c r="AO65" s="57"/>
      <c r="AP65" s="211">
        <f t="shared" si="22"/>
        <v>0</v>
      </c>
      <c r="AQ65" s="57"/>
      <c r="AR65" s="211">
        <f t="shared" si="20"/>
        <v>0</v>
      </c>
      <c r="AS65" s="57"/>
      <c r="AT65" s="211">
        <f t="shared" si="21"/>
        <v>0</v>
      </c>
      <c r="AU65" s="57"/>
      <c r="AV65" s="211">
        <f t="shared" si="23"/>
        <v>0</v>
      </c>
      <c r="AW65" s="57"/>
      <c r="AX65" s="211">
        <f t="shared" si="10"/>
        <v>0</v>
      </c>
      <c r="AY65" s="211">
        <f t="shared" si="11"/>
        <v>0</v>
      </c>
      <c r="AZ65" s="211">
        <f t="shared" si="12"/>
        <v>0</v>
      </c>
      <c r="BA65" s="211" t="str">
        <f t="shared" si="13"/>
        <v/>
      </c>
      <c r="BB65" s="211" t="str">
        <f>IFERROR(IF(ISNUMBER(BA65),VLOOKUP(BA65,'Listas y tablas'!$AC$2:$AF$7,2,FALSE),""),"")</f>
        <v/>
      </c>
      <c r="BC65" s="211" t="str">
        <f t="shared" si="14"/>
        <v xml:space="preserve"> </v>
      </c>
      <c r="BD65" s="212" t="str">
        <f>IFERROR(VLOOKUP(BC65,'Listas y tablas'!$AH$3:$AI$17,2,FALSE),"")</f>
        <v/>
      </c>
      <c r="BE65" s="157"/>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3"/>
      <c r="G66" s="208" t="str">
        <f>IF(ISNUMBER(F66),VLOOKUP(F66,'Listas y tablas'!$AC$2:$AF$7,2,FALSE),"")</f>
        <v/>
      </c>
      <c r="H66" s="213"/>
      <c r="I66" s="213"/>
      <c r="J66" s="213"/>
      <c r="K66" s="213"/>
      <c r="L66" s="213"/>
      <c r="M66" s="213"/>
      <c r="N66" s="213"/>
      <c r="O66" s="213"/>
      <c r="P66" s="213"/>
      <c r="Q66" s="213"/>
      <c r="R66" s="213"/>
      <c r="S66" s="213"/>
      <c r="T66" s="213"/>
      <c r="U66" s="213"/>
      <c r="V66" s="213"/>
      <c r="W66" s="213"/>
      <c r="X66" s="213"/>
      <c r="Y66" s="213"/>
      <c r="Z66" s="213"/>
      <c r="AA66" s="208">
        <f t="shared" si="0"/>
        <v>0</v>
      </c>
      <c r="AB66" s="209" t="str">
        <f t="shared" si="1"/>
        <v/>
      </c>
      <c r="AC66" s="208" t="str">
        <f t="shared" si="2"/>
        <v xml:space="preserve"> </v>
      </c>
      <c r="AD66" s="210" t="str">
        <f>IFERROR(VLOOKUP(AC66,'Listas y tablas'!$AH$3:$AI$17,2,FALSE),"")</f>
        <v/>
      </c>
      <c r="AE66" s="208" t="str">
        <f t="shared" si="3"/>
        <v>C</v>
      </c>
      <c r="AF66" s="211">
        <f t="shared" si="15"/>
        <v>59</v>
      </c>
      <c r="AG66" s="211" t="str">
        <f t="shared" si="4"/>
        <v>C59</v>
      </c>
      <c r="AH66" s="93"/>
      <c r="AI66" s="211" t="str">
        <f t="shared" si="5"/>
        <v/>
      </c>
      <c r="AJ66" s="57"/>
      <c r="AK66" s="57"/>
      <c r="AL66" s="211">
        <f t="shared" si="16"/>
        <v>0</v>
      </c>
      <c r="AM66" s="57"/>
      <c r="AN66" s="211">
        <f>IF(AM66="Sí",5,0)</f>
        <v>0</v>
      </c>
      <c r="AO66" s="57"/>
      <c r="AP66" s="211">
        <f t="shared" si="22"/>
        <v>0</v>
      </c>
      <c r="AQ66" s="57"/>
      <c r="AR66" s="211">
        <f t="shared" si="20"/>
        <v>0</v>
      </c>
      <c r="AS66" s="57"/>
      <c r="AT66" s="211">
        <f t="shared" si="21"/>
        <v>0</v>
      </c>
      <c r="AU66" s="57"/>
      <c r="AV66" s="211">
        <f t="shared" si="23"/>
        <v>0</v>
      </c>
      <c r="AW66" s="57"/>
      <c r="AX66" s="211">
        <f t="shared" si="10"/>
        <v>0</v>
      </c>
      <c r="AY66" s="211">
        <f t="shared" si="11"/>
        <v>0</v>
      </c>
      <c r="AZ66" s="211">
        <f t="shared" si="12"/>
        <v>0</v>
      </c>
      <c r="BA66" s="211" t="str">
        <f t="shared" si="13"/>
        <v/>
      </c>
      <c r="BB66" s="211" t="str">
        <f>IFERROR(IF(ISNUMBER(BA66),VLOOKUP(BA66,'Listas y tablas'!$AC$2:$AF$7,2,FALSE),""),"")</f>
        <v/>
      </c>
      <c r="BC66" s="211" t="str">
        <f t="shared" si="14"/>
        <v xml:space="preserve"> </v>
      </c>
      <c r="BD66" s="212" t="str">
        <f>IFERROR(VLOOKUP(BC66,'Listas y tablas'!$AH$3:$AI$17,2,FALSE),"")</f>
        <v/>
      </c>
      <c r="BE66" s="157"/>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37" customFormat="1" ht="151.5" customHeight="1">
      <c r="A67" s="138"/>
      <c r="B67" s="88" t="str">
        <f>IFERROR(VLOOKUP($A67,Riesgos!$A$7:$H$107,2,FALSE),"")</f>
        <v/>
      </c>
      <c r="C67" s="181" t="str">
        <f>IFERROR(VLOOKUP($A67,Riesgos!$A$7:$H$107,7,FALSE),"")</f>
        <v/>
      </c>
      <c r="D67" s="181" t="str">
        <f>IFERROR(VLOOKUP($A67,Riesgos!$A$7:$H$107,8,FALSE),"")</f>
        <v/>
      </c>
      <c r="E67" s="53"/>
      <c r="F67" s="213"/>
      <c r="G67" s="208" t="str">
        <f>IF(ISNUMBER(F67),VLOOKUP(F67,'Listas y tablas'!$AC$2:$AF$7,2,FALSE),"")</f>
        <v/>
      </c>
      <c r="H67" s="213"/>
      <c r="I67" s="213"/>
      <c r="J67" s="213"/>
      <c r="K67" s="213"/>
      <c r="L67" s="213"/>
      <c r="M67" s="213"/>
      <c r="N67" s="213"/>
      <c r="O67" s="213"/>
      <c r="P67" s="213"/>
      <c r="Q67" s="213"/>
      <c r="R67" s="213"/>
      <c r="S67" s="213"/>
      <c r="T67" s="213"/>
      <c r="U67" s="213"/>
      <c r="V67" s="213"/>
      <c r="W67" s="213"/>
      <c r="X67" s="213"/>
      <c r="Y67" s="213"/>
      <c r="Z67" s="213"/>
      <c r="AA67" s="208">
        <f t="shared" ref="AA67:AA130" si="24">COUNTIF(H67:Z67,"Sí")</f>
        <v>0</v>
      </c>
      <c r="AB67" s="209" t="str">
        <f t="shared" ref="AB67:AB130" si="25">+IF(AA67&gt;0,IF(AA67&gt;=12,"Catastrófico",IF(AA67&gt;=6,"Mayor","Moderado")),"")</f>
        <v/>
      </c>
      <c r="AC67" s="208" t="str">
        <f t="shared" ref="AC67:AC130" si="26">CONCATENATE(G67," ",AB67)</f>
        <v xml:space="preserve"> </v>
      </c>
      <c r="AD67" s="210" t="str">
        <f>IFERROR(VLOOKUP(AC67,'Listas y tablas'!$AH$3:$AI$17,2,FALSE),"")</f>
        <v/>
      </c>
      <c r="AE67" s="208" t="str">
        <f t="shared" ref="AE67:AE130" si="27">+IF(ISTEXT(D67),"C","")</f>
        <v>C</v>
      </c>
      <c r="AF67" s="211">
        <f t="shared" ref="AF67:AF130" si="28">IF(ISTEXT(D67),1+AF66,"")</f>
        <v>60</v>
      </c>
      <c r="AG67" s="211" t="str">
        <f t="shared" ref="AG67:AG130" si="29">IF(ISTEXT(D67),CONCATENATE(AE67,AF67),"")</f>
        <v>C60</v>
      </c>
      <c r="AH67" s="182"/>
      <c r="AI67" s="211" t="str">
        <f t="shared" ref="AI67:AI130" si="30">IF(OR(AJ67="Preventivo",AJ67="Detectivo"),"Probabilidad",IF(AJ67="Correctivo","Impacto",""))</f>
        <v/>
      </c>
      <c r="AJ67" s="57"/>
      <c r="AK67" s="57"/>
      <c r="AL67" s="211">
        <f t="shared" si="16"/>
        <v>0</v>
      </c>
      <c r="AM67" s="57"/>
      <c r="AN67" s="211">
        <f t="shared" ref="AN67:AN130" si="31">IF(AM67="Sí",5,0)</f>
        <v>0</v>
      </c>
      <c r="AO67" s="57"/>
      <c r="AP67" s="211">
        <f t="shared" ref="AP67:AP130" si="32">IF(AO67="Sí",15,0)</f>
        <v>0</v>
      </c>
      <c r="AQ67" s="57"/>
      <c r="AR67" s="211">
        <f t="shared" ref="AR67:AR130" si="33">IF(AQ67="Sí",10,0)</f>
        <v>0</v>
      </c>
      <c r="AS67" s="57"/>
      <c r="AT67" s="211">
        <f t="shared" ref="AT67:AT130" si="34">IF(AS67="Sí",15,0)</f>
        <v>0</v>
      </c>
      <c r="AU67" s="57"/>
      <c r="AV67" s="211">
        <f t="shared" ref="AV67:AV130" si="35">IF(AU67="Sí",10,0)</f>
        <v>0</v>
      </c>
      <c r="AW67" s="57"/>
      <c r="AX67" s="211">
        <f t="shared" ref="AX67:AX130" si="36">IF(AW67="Sí",30,0)</f>
        <v>0</v>
      </c>
      <c r="AY67" s="211">
        <f t="shared" ref="AY67:AY130" si="37">+AL67+AN67+AP67+AR67+AT67+AV67+AX67</f>
        <v>0</v>
      </c>
      <c r="AZ67" s="211">
        <f t="shared" ref="AZ67:AZ130" si="38">+IF(AY67&gt;=76,2,IF(AY67&gt;50,1,0))</f>
        <v>0</v>
      </c>
      <c r="BA67" s="211" t="str">
        <f t="shared" ref="BA67:BA130" si="39">IF(ISTEXT(AJ67),IF(F67-AZ67&lt;1,1,F67-AZ67),"")</f>
        <v/>
      </c>
      <c r="BB67" s="211" t="str">
        <f>IFERROR(IF(ISNUMBER(BA67),VLOOKUP(BA67,'Listas y tablas'!$AC$2:$AF$7,2,FALSE),""),"")</f>
        <v/>
      </c>
      <c r="BC67" s="211" t="str">
        <f t="shared" ref="BC67:BC130" si="40">CONCATENATE(BB67," ",AB67)</f>
        <v xml:space="preserve"> </v>
      </c>
      <c r="BD67" s="212" t="str">
        <f>IFERROR(VLOOKUP(BC67,'Listas y tablas'!$AH$3:$AI$17,2,FALSE),"")</f>
        <v/>
      </c>
      <c r="BE67" s="157"/>
      <c r="BF67" s="138"/>
      <c r="BG67" s="138"/>
      <c r="BH67" s="138"/>
      <c r="BI67" s="138"/>
      <c r="BJ67" s="138"/>
      <c r="BK67" s="138"/>
      <c r="BL67" s="138"/>
      <c r="BM67" s="138"/>
      <c r="BN67" s="138"/>
      <c r="BO67" s="138"/>
      <c r="BP67" s="138"/>
      <c r="BQ67" s="121"/>
      <c r="BR67" s="121"/>
      <c r="BS67" s="121"/>
      <c r="BT67" s="121"/>
      <c r="BU67" s="121"/>
      <c r="BV67" s="121"/>
      <c r="BW67" s="196"/>
      <c r="BX67" s="196"/>
      <c r="BY67" s="196"/>
      <c r="BZ67" s="196"/>
      <c r="CA67" s="196"/>
      <c r="CB67" s="105"/>
      <c r="CC67" s="196"/>
      <c r="CD67" s="138"/>
      <c r="CE67" s="138"/>
      <c r="CF67" s="138"/>
      <c r="CG67" s="138"/>
      <c r="CH67" s="138"/>
      <c r="CI67" s="138"/>
      <c r="CJ67" s="196"/>
      <c r="CK67" s="196"/>
      <c r="CL67" s="196"/>
      <c r="CM67" s="196"/>
      <c r="CN67" s="196"/>
      <c r="CO67" s="105"/>
      <c r="CP67" s="196"/>
    </row>
    <row r="68" spans="1:94" s="337" customFormat="1" ht="151.5" customHeight="1">
      <c r="A68" s="138"/>
      <c r="B68" s="88" t="str">
        <f>IFERROR(VLOOKUP($A68,Riesgos!$A$7:$H$107,2,FALSE),"")</f>
        <v/>
      </c>
      <c r="C68" s="181" t="str">
        <f>IFERROR(VLOOKUP($A68,Riesgos!$A$7:$H$107,7,FALSE),"")</f>
        <v/>
      </c>
      <c r="D68" s="181" t="str">
        <f>IFERROR(VLOOKUP($A68,Riesgos!$A$7:$H$107,8,FALSE),"")</f>
        <v/>
      </c>
      <c r="E68" s="53"/>
      <c r="F68" s="213"/>
      <c r="G68" s="208" t="str">
        <f>IF(ISNUMBER(F68),VLOOKUP(F68,'Listas y tablas'!$AC$2:$AF$7,2,FALSE),"")</f>
        <v/>
      </c>
      <c r="H68" s="213"/>
      <c r="I68" s="213"/>
      <c r="J68" s="213"/>
      <c r="K68" s="213"/>
      <c r="L68" s="213"/>
      <c r="M68" s="213"/>
      <c r="N68" s="213"/>
      <c r="O68" s="213"/>
      <c r="P68" s="213"/>
      <c r="Q68" s="213"/>
      <c r="R68" s="213"/>
      <c r="S68" s="213"/>
      <c r="T68" s="213"/>
      <c r="U68" s="213"/>
      <c r="V68" s="213"/>
      <c r="W68" s="213"/>
      <c r="X68" s="213"/>
      <c r="Y68" s="213"/>
      <c r="Z68" s="213"/>
      <c r="AA68" s="208">
        <f t="shared" si="24"/>
        <v>0</v>
      </c>
      <c r="AB68" s="209" t="str">
        <f t="shared" si="25"/>
        <v/>
      </c>
      <c r="AC68" s="208" t="str">
        <f t="shared" si="26"/>
        <v xml:space="preserve"> </v>
      </c>
      <c r="AD68" s="210" t="str">
        <f>IFERROR(VLOOKUP(AC68,'Listas y tablas'!$AH$3:$AI$17,2,FALSE),"")</f>
        <v/>
      </c>
      <c r="AE68" s="208" t="str">
        <f t="shared" si="27"/>
        <v>C</v>
      </c>
      <c r="AF68" s="211">
        <f t="shared" si="28"/>
        <v>61</v>
      </c>
      <c r="AG68" s="211" t="str">
        <f t="shared" si="29"/>
        <v>C61</v>
      </c>
      <c r="AH68" s="182"/>
      <c r="AI68" s="211" t="str">
        <f t="shared" si="30"/>
        <v/>
      </c>
      <c r="AJ68" s="57"/>
      <c r="AK68" s="57"/>
      <c r="AL68" s="211">
        <f t="shared" si="16"/>
        <v>0</v>
      </c>
      <c r="AM68" s="57"/>
      <c r="AN68" s="211">
        <f t="shared" si="31"/>
        <v>0</v>
      </c>
      <c r="AO68" s="57"/>
      <c r="AP68" s="211">
        <f t="shared" si="32"/>
        <v>0</v>
      </c>
      <c r="AQ68" s="57"/>
      <c r="AR68" s="211">
        <f t="shared" si="33"/>
        <v>0</v>
      </c>
      <c r="AS68" s="57"/>
      <c r="AT68" s="211">
        <f t="shared" si="34"/>
        <v>0</v>
      </c>
      <c r="AU68" s="57"/>
      <c r="AV68" s="211">
        <f t="shared" si="35"/>
        <v>0</v>
      </c>
      <c r="AW68" s="57"/>
      <c r="AX68" s="211">
        <f t="shared" si="36"/>
        <v>0</v>
      </c>
      <c r="AY68" s="211">
        <f t="shared" si="37"/>
        <v>0</v>
      </c>
      <c r="AZ68" s="211">
        <f t="shared" si="38"/>
        <v>0</v>
      </c>
      <c r="BA68" s="211" t="str">
        <f t="shared" si="39"/>
        <v/>
      </c>
      <c r="BB68" s="211" t="str">
        <f>IFERROR(IF(ISNUMBER(BA68),VLOOKUP(BA68,'Listas y tablas'!$AC$2:$AF$7,2,FALSE),""),"")</f>
        <v/>
      </c>
      <c r="BC68" s="211" t="str">
        <f t="shared" si="40"/>
        <v xml:space="preserve"> </v>
      </c>
      <c r="BD68" s="212" t="str">
        <f>IFERROR(VLOOKUP(BC68,'Listas y tablas'!$AH$3:$AI$17,2,FALSE),"")</f>
        <v/>
      </c>
      <c r="BE68" s="157"/>
      <c r="BF68" s="138"/>
      <c r="BG68" s="138"/>
      <c r="BH68" s="138"/>
      <c r="BI68" s="138"/>
      <c r="BJ68" s="138"/>
      <c r="BK68" s="138"/>
      <c r="BL68" s="138"/>
      <c r="BM68" s="138"/>
      <c r="BN68" s="138"/>
      <c r="BO68" s="138"/>
      <c r="BP68" s="138"/>
      <c r="BQ68" s="121"/>
      <c r="BR68" s="121"/>
      <c r="BS68" s="121"/>
      <c r="BT68" s="121"/>
      <c r="BU68" s="121"/>
      <c r="BV68" s="121"/>
      <c r="BW68" s="196"/>
      <c r="BX68" s="196"/>
      <c r="BY68" s="196"/>
      <c r="BZ68" s="196"/>
      <c r="CA68" s="196"/>
      <c r="CB68" s="105"/>
      <c r="CC68" s="196"/>
      <c r="CD68" s="138"/>
      <c r="CE68" s="138"/>
      <c r="CF68" s="138"/>
      <c r="CG68" s="138"/>
      <c r="CH68" s="138"/>
      <c r="CI68" s="138"/>
      <c r="CJ68" s="196"/>
      <c r="CK68" s="196"/>
      <c r="CL68" s="196"/>
      <c r="CM68" s="196"/>
      <c r="CN68" s="196"/>
      <c r="CO68" s="105"/>
      <c r="CP68" s="196"/>
    </row>
    <row r="69" spans="1:94" s="337" customFormat="1" ht="151.5" customHeight="1">
      <c r="A69" s="138"/>
      <c r="B69" s="88" t="str">
        <f>IFERROR(VLOOKUP($A69,Riesgos!$A$7:$H$107,2,FALSE),"")</f>
        <v/>
      </c>
      <c r="C69" s="181" t="str">
        <f>IFERROR(VLOOKUP($A69,Riesgos!$A$7:$H$107,7,FALSE),"")</f>
        <v/>
      </c>
      <c r="D69" s="181" t="str">
        <f>IFERROR(VLOOKUP($A69,Riesgos!$A$7:$H$107,8,FALSE),"")</f>
        <v/>
      </c>
      <c r="E69" s="53"/>
      <c r="F69" s="213"/>
      <c r="G69" s="208" t="str">
        <f>IF(ISNUMBER(F69),VLOOKUP(F69,'Listas y tablas'!$AC$2:$AF$7,2,FALSE),"")</f>
        <v/>
      </c>
      <c r="H69" s="213"/>
      <c r="I69" s="213"/>
      <c r="J69" s="213"/>
      <c r="K69" s="213"/>
      <c r="L69" s="213"/>
      <c r="M69" s="213"/>
      <c r="N69" s="213"/>
      <c r="O69" s="213"/>
      <c r="P69" s="213"/>
      <c r="Q69" s="213"/>
      <c r="R69" s="213"/>
      <c r="S69" s="213"/>
      <c r="T69" s="213"/>
      <c r="U69" s="213"/>
      <c r="V69" s="213"/>
      <c r="W69" s="213"/>
      <c r="X69" s="213"/>
      <c r="Y69" s="213"/>
      <c r="Z69" s="213"/>
      <c r="AA69" s="208">
        <f t="shared" si="24"/>
        <v>0</v>
      </c>
      <c r="AB69" s="209" t="str">
        <f t="shared" si="25"/>
        <v/>
      </c>
      <c r="AC69" s="208" t="str">
        <f t="shared" si="26"/>
        <v xml:space="preserve"> </v>
      </c>
      <c r="AD69" s="210" t="str">
        <f>IFERROR(VLOOKUP(AC69,'Listas y tablas'!$AH$3:$AI$17,2,FALSE),"")</f>
        <v/>
      </c>
      <c r="AE69" s="208" t="str">
        <f t="shared" si="27"/>
        <v>C</v>
      </c>
      <c r="AF69" s="211">
        <f t="shared" si="28"/>
        <v>62</v>
      </c>
      <c r="AG69" s="211" t="str">
        <f t="shared" si="29"/>
        <v>C62</v>
      </c>
      <c r="AH69" s="182"/>
      <c r="AI69" s="211" t="str">
        <f t="shared" si="30"/>
        <v/>
      </c>
      <c r="AJ69" s="57"/>
      <c r="AK69" s="57"/>
      <c r="AL69" s="211">
        <f t="shared" si="16"/>
        <v>0</v>
      </c>
      <c r="AM69" s="57"/>
      <c r="AN69" s="211">
        <f t="shared" si="31"/>
        <v>0</v>
      </c>
      <c r="AO69" s="57"/>
      <c r="AP69" s="211">
        <f t="shared" si="32"/>
        <v>0</v>
      </c>
      <c r="AQ69" s="57"/>
      <c r="AR69" s="211">
        <f t="shared" si="33"/>
        <v>0</v>
      </c>
      <c r="AS69" s="57"/>
      <c r="AT69" s="211">
        <f t="shared" si="34"/>
        <v>0</v>
      </c>
      <c r="AU69" s="57"/>
      <c r="AV69" s="211">
        <f t="shared" si="35"/>
        <v>0</v>
      </c>
      <c r="AW69" s="57"/>
      <c r="AX69" s="211">
        <f t="shared" si="36"/>
        <v>0</v>
      </c>
      <c r="AY69" s="211">
        <f t="shared" si="37"/>
        <v>0</v>
      </c>
      <c r="AZ69" s="211">
        <f t="shared" si="38"/>
        <v>0</v>
      </c>
      <c r="BA69" s="211" t="str">
        <f t="shared" si="39"/>
        <v/>
      </c>
      <c r="BB69" s="211" t="str">
        <f>IFERROR(IF(ISNUMBER(BA69),VLOOKUP(BA69,'Listas y tablas'!$AC$2:$AF$7,2,FALSE),""),"")</f>
        <v/>
      </c>
      <c r="BC69" s="211" t="str">
        <f t="shared" si="40"/>
        <v xml:space="preserve"> </v>
      </c>
      <c r="BD69" s="212" t="str">
        <f>IFERROR(VLOOKUP(BC69,'Listas y tablas'!$AH$3:$AI$17,2,FALSE),"")</f>
        <v/>
      </c>
      <c r="BE69" s="157"/>
      <c r="BF69" s="138"/>
      <c r="BG69" s="138"/>
      <c r="BH69" s="138"/>
      <c r="BI69" s="138"/>
      <c r="BJ69" s="138"/>
      <c r="BK69" s="138"/>
      <c r="BL69" s="138"/>
      <c r="BM69" s="138"/>
      <c r="BN69" s="138"/>
      <c r="BO69" s="138"/>
      <c r="BP69" s="138"/>
      <c r="BQ69" s="121"/>
      <c r="BR69" s="121"/>
      <c r="BS69" s="121"/>
      <c r="BT69" s="121"/>
      <c r="BU69" s="121"/>
      <c r="BV69" s="121"/>
      <c r="BW69" s="196"/>
      <c r="BX69" s="196"/>
      <c r="BY69" s="196"/>
      <c r="BZ69" s="196"/>
      <c r="CA69" s="196"/>
      <c r="CB69" s="105"/>
      <c r="CC69" s="196"/>
      <c r="CD69" s="138"/>
      <c r="CE69" s="138"/>
      <c r="CF69" s="138"/>
      <c r="CG69" s="138"/>
      <c r="CH69" s="138"/>
      <c r="CI69" s="138"/>
      <c r="CJ69" s="196"/>
      <c r="CK69" s="196"/>
      <c r="CL69" s="196"/>
      <c r="CM69" s="196"/>
      <c r="CN69" s="196"/>
      <c r="CO69" s="105"/>
      <c r="CP69" s="196"/>
    </row>
    <row r="70" spans="1:94" s="337" customFormat="1" ht="151.5" customHeight="1">
      <c r="A70" s="138"/>
      <c r="B70" s="88" t="str">
        <f>IFERROR(VLOOKUP($A70,Riesgos!$A$7:$H$107,2,FALSE),"")</f>
        <v/>
      </c>
      <c r="C70" s="181" t="str">
        <f>IFERROR(VLOOKUP($A70,Riesgos!$A$7:$H$107,7,FALSE),"")</f>
        <v/>
      </c>
      <c r="D70" s="181" t="str">
        <f>IFERROR(VLOOKUP($A70,Riesgos!$A$7:$H$107,8,FALSE),"")</f>
        <v/>
      </c>
      <c r="E70" s="53"/>
      <c r="F70" s="213"/>
      <c r="G70" s="208" t="str">
        <f>IF(ISNUMBER(F70),VLOOKUP(F70,'Listas y tablas'!$AC$2:$AF$7,2,FALSE),"")</f>
        <v/>
      </c>
      <c r="H70" s="213"/>
      <c r="I70" s="213"/>
      <c r="J70" s="213"/>
      <c r="K70" s="213"/>
      <c r="L70" s="213"/>
      <c r="M70" s="213"/>
      <c r="N70" s="213"/>
      <c r="O70" s="213"/>
      <c r="P70" s="213"/>
      <c r="Q70" s="213"/>
      <c r="R70" s="213"/>
      <c r="S70" s="213"/>
      <c r="T70" s="213"/>
      <c r="U70" s="213"/>
      <c r="V70" s="213"/>
      <c r="W70" s="213"/>
      <c r="X70" s="213"/>
      <c r="Y70" s="213"/>
      <c r="Z70" s="213"/>
      <c r="AA70" s="208">
        <f t="shared" si="24"/>
        <v>0</v>
      </c>
      <c r="AB70" s="209" t="str">
        <f t="shared" si="25"/>
        <v/>
      </c>
      <c r="AC70" s="208" t="str">
        <f t="shared" si="26"/>
        <v xml:space="preserve"> </v>
      </c>
      <c r="AD70" s="210" t="str">
        <f>IFERROR(VLOOKUP(AC70,'Listas y tablas'!$AH$3:$AI$17,2,FALSE),"")</f>
        <v/>
      </c>
      <c r="AE70" s="208" t="str">
        <f t="shared" si="27"/>
        <v>C</v>
      </c>
      <c r="AF70" s="211">
        <f t="shared" si="28"/>
        <v>63</v>
      </c>
      <c r="AG70" s="211" t="str">
        <f t="shared" si="29"/>
        <v>C63</v>
      </c>
      <c r="AH70" s="182"/>
      <c r="AI70" s="211" t="str">
        <f t="shared" si="30"/>
        <v/>
      </c>
      <c r="AJ70" s="57"/>
      <c r="AK70" s="57"/>
      <c r="AL70" s="211">
        <f t="shared" si="16"/>
        <v>0</v>
      </c>
      <c r="AM70" s="57"/>
      <c r="AN70" s="211">
        <f t="shared" si="31"/>
        <v>0</v>
      </c>
      <c r="AO70" s="57"/>
      <c r="AP70" s="211">
        <f t="shared" si="32"/>
        <v>0</v>
      </c>
      <c r="AQ70" s="57"/>
      <c r="AR70" s="211">
        <f t="shared" si="33"/>
        <v>0</v>
      </c>
      <c r="AS70" s="57"/>
      <c r="AT70" s="211">
        <f t="shared" si="34"/>
        <v>0</v>
      </c>
      <c r="AU70" s="57"/>
      <c r="AV70" s="211">
        <f t="shared" si="35"/>
        <v>0</v>
      </c>
      <c r="AW70" s="57"/>
      <c r="AX70" s="211">
        <f t="shared" si="36"/>
        <v>0</v>
      </c>
      <c r="AY70" s="211">
        <f t="shared" si="37"/>
        <v>0</v>
      </c>
      <c r="AZ70" s="211">
        <f t="shared" si="38"/>
        <v>0</v>
      </c>
      <c r="BA70" s="211" t="str">
        <f t="shared" si="39"/>
        <v/>
      </c>
      <c r="BB70" s="211" t="str">
        <f>IFERROR(IF(ISNUMBER(BA70),VLOOKUP(BA70,'Listas y tablas'!$AC$2:$AF$7,2,FALSE),""),"")</f>
        <v/>
      </c>
      <c r="BC70" s="211" t="str">
        <f t="shared" si="40"/>
        <v xml:space="preserve"> </v>
      </c>
      <c r="BD70" s="212" t="str">
        <f>IFERROR(VLOOKUP(BC70,'Listas y tablas'!$AH$3:$AI$17,2,FALSE),"")</f>
        <v/>
      </c>
      <c r="BE70" s="157"/>
      <c r="BF70" s="138"/>
      <c r="BG70" s="138"/>
      <c r="BH70" s="138"/>
      <c r="BI70" s="138"/>
      <c r="BJ70" s="138"/>
      <c r="BK70" s="138"/>
      <c r="BL70" s="138"/>
      <c r="BM70" s="138"/>
      <c r="BN70" s="138"/>
      <c r="BO70" s="138"/>
      <c r="BP70" s="138"/>
      <c r="BQ70" s="121"/>
      <c r="BR70" s="121"/>
      <c r="BS70" s="121"/>
      <c r="BT70" s="121"/>
      <c r="BU70" s="121"/>
      <c r="BV70" s="121"/>
      <c r="BW70" s="196"/>
      <c r="BX70" s="196"/>
      <c r="BY70" s="196"/>
      <c r="BZ70" s="196"/>
      <c r="CA70" s="196"/>
      <c r="CB70" s="105"/>
      <c r="CC70" s="196"/>
      <c r="CD70" s="138"/>
      <c r="CE70" s="138"/>
      <c r="CF70" s="138"/>
      <c r="CG70" s="138"/>
      <c r="CH70" s="138"/>
      <c r="CI70" s="138"/>
      <c r="CJ70" s="196"/>
      <c r="CK70" s="196"/>
      <c r="CL70" s="196"/>
      <c r="CM70" s="196"/>
      <c r="CN70" s="196"/>
      <c r="CO70" s="105"/>
      <c r="CP70" s="196"/>
    </row>
    <row r="71" spans="1:94" s="337" customFormat="1" ht="151.5" customHeight="1">
      <c r="A71" s="138"/>
      <c r="B71" s="88" t="str">
        <f>IFERROR(VLOOKUP($A71,Riesgos!$A$7:$H$107,2,FALSE),"")</f>
        <v/>
      </c>
      <c r="C71" s="181" t="str">
        <f>IFERROR(VLOOKUP($A71,Riesgos!$A$7:$H$107,7,FALSE),"")</f>
        <v/>
      </c>
      <c r="D71" s="181" t="str">
        <f>IFERROR(VLOOKUP($A71,Riesgos!$A$7:$H$107,8,FALSE),"")</f>
        <v/>
      </c>
      <c r="E71" s="53"/>
      <c r="F71" s="213"/>
      <c r="G71" s="208" t="str">
        <f>IF(ISNUMBER(F71),VLOOKUP(F71,'Listas y tablas'!$AC$2:$AF$7,2,FALSE),"")</f>
        <v/>
      </c>
      <c r="H71" s="213"/>
      <c r="I71" s="213"/>
      <c r="J71" s="213"/>
      <c r="K71" s="213"/>
      <c r="L71" s="213"/>
      <c r="M71" s="213"/>
      <c r="N71" s="213"/>
      <c r="O71" s="213"/>
      <c r="P71" s="213"/>
      <c r="Q71" s="213"/>
      <c r="R71" s="213"/>
      <c r="S71" s="213"/>
      <c r="T71" s="213"/>
      <c r="U71" s="213"/>
      <c r="V71" s="213"/>
      <c r="W71" s="213"/>
      <c r="X71" s="213"/>
      <c r="Y71" s="213"/>
      <c r="Z71" s="213"/>
      <c r="AA71" s="208">
        <f t="shared" si="24"/>
        <v>0</v>
      </c>
      <c r="AB71" s="209" t="str">
        <f t="shared" si="25"/>
        <v/>
      </c>
      <c r="AC71" s="208" t="str">
        <f t="shared" si="26"/>
        <v xml:space="preserve"> </v>
      </c>
      <c r="AD71" s="210" t="str">
        <f>IFERROR(VLOOKUP(AC71,'Listas y tablas'!$AH$3:$AI$17,2,FALSE),"")</f>
        <v/>
      </c>
      <c r="AE71" s="208" t="str">
        <f t="shared" si="27"/>
        <v>C</v>
      </c>
      <c r="AF71" s="211">
        <f t="shared" si="28"/>
        <v>64</v>
      </c>
      <c r="AG71" s="211" t="str">
        <f t="shared" si="29"/>
        <v>C64</v>
      </c>
      <c r="AH71" s="182"/>
      <c r="AI71" s="211" t="str">
        <f t="shared" si="30"/>
        <v/>
      </c>
      <c r="AJ71" s="57"/>
      <c r="AK71" s="57"/>
      <c r="AL71" s="211">
        <f t="shared" si="16"/>
        <v>0</v>
      </c>
      <c r="AM71" s="57"/>
      <c r="AN71" s="211">
        <f t="shared" si="31"/>
        <v>0</v>
      </c>
      <c r="AO71" s="57"/>
      <c r="AP71" s="211">
        <f t="shared" si="32"/>
        <v>0</v>
      </c>
      <c r="AQ71" s="57"/>
      <c r="AR71" s="211">
        <f t="shared" si="33"/>
        <v>0</v>
      </c>
      <c r="AS71" s="57"/>
      <c r="AT71" s="211">
        <f t="shared" si="34"/>
        <v>0</v>
      </c>
      <c r="AU71" s="57"/>
      <c r="AV71" s="211">
        <f t="shared" si="35"/>
        <v>0</v>
      </c>
      <c r="AW71" s="57"/>
      <c r="AX71" s="211">
        <f t="shared" si="36"/>
        <v>0</v>
      </c>
      <c r="AY71" s="211">
        <f t="shared" si="37"/>
        <v>0</v>
      </c>
      <c r="AZ71" s="211">
        <f t="shared" si="38"/>
        <v>0</v>
      </c>
      <c r="BA71" s="211" t="str">
        <f t="shared" si="39"/>
        <v/>
      </c>
      <c r="BB71" s="211" t="str">
        <f>IFERROR(IF(ISNUMBER(BA71),VLOOKUP(BA71,'Listas y tablas'!$AC$2:$AF$7,2,FALSE),""),"")</f>
        <v/>
      </c>
      <c r="BC71" s="211" t="str">
        <f t="shared" si="40"/>
        <v xml:space="preserve"> </v>
      </c>
      <c r="BD71" s="212" t="str">
        <f>IFERROR(VLOOKUP(BC71,'Listas y tablas'!$AH$3:$AI$17,2,FALSE),"")</f>
        <v/>
      </c>
      <c r="BE71" s="157"/>
      <c r="BF71" s="138"/>
      <c r="BG71" s="138"/>
      <c r="BH71" s="138"/>
      <c r="BI71" s="138"/>
      <c r="BJ71" s="138"/>
      <c r="BK71" s="138"/>
      <c r="BL71" s="138"/>
      <c r="BM71" s="138"/>
      <c r="BN71" s="138"/>
      <c r="BO71" s="138"/>
      <c r="BP71" s="138"/>
      <c r="BQ71" s="121"/>
      <c r="BR71" s="121"/>
      <c r="BS71" s="121"/>
      <c r="BT71" s="121"/>
      <c r="BU71" s="121"/>
      <c r="BV71" s="121"/>
      <c r="BW71" s="196"/>
      <c r="BX71" s="196"/>
      <c r="BY71" s="196"/>
      <c r="BZ71" s="196"/>
      <c r="CA71" s="196"/>
      <c r="CB71" s="105"/>
      <c r="CC71" s="196"/>
      <c r="CD71" s="138"/>
      <c r="CE71" s="138"/>
      <c r="CF71" s="138"/>
      <c r="CG71" s="138"/>
      <c r="CH71" s="138"/>
      <c r="CI71" s="138"/>
      <c r="CJ71" s="196"/>
      <c r="CK71" s="196"/>
      <c r="CL71" s="196"/>
      <c r="CM71" s="196"/>
      <c r="CN71" s="196"/>
      <c r="CO71" s="105"/>
      <c r="CP71" s="196"/>
    </row>
    <row r="72" spans="1:94" s="337" customFormat="1" ht="151.5" customHeight="1">
      <c r="A72" s="138"/>
      <c r="B72" s="88" t="str">
        <f>IFERROR(VLOOKUP($A72,Riesgos!$A$7:$H$107,2,FALSE),"")</f>
        <v/>
      </c>
      <c r="C72" s="181" t="str">
        <f>IFERROR(VLOOKUP($A72,Riesgos!$A$7:$H$107,7,FALSE),"")</f>
        <v/>
      </c>
      <c r="D72" s="181" t="str">
        <f>IFERROR(VLOOKUP($A72,Riesgos!$A$7:$H$107,8,FALSE),"")</f>
        <v/>
      </c>
      <c r="E72" s="53"/>
      <c r="F72" s="213"/>
      <c r="G72" s="208" t="str">
        <f>IF(ISNUMBER(F72),VLOOKUP(F72,'Listas y tablas'!$AC$2:$AF$7,2,FALSE),"")</f>
        <v/>
      </c>
      <c r="H72" s="213"/>
      <c r="I72" s="213"/>
      <c r="J72" s="213"/>
      <c r="K72" s="213"/>
      <c r="L72" s="213"/>
      <c r="M72" s="213"/>
      <c r="N72" s="213"/>
      <c r="O72" s="213"/>
      <c r="P72" s="213"/>
      <c r="Q72" s="213"/>
      <c r="R72" s="213"/>
      <c r="S72" s="213"/>
      <c r="T72" s="213"/>
      <c r="U72" s="213"/>
      <c r="V72" s="213"/>
      <c r="W72" s="213"/>
      <c r="X72" s="213"/>
      <c r="Y72" s="213"/>
      <c r="Z72" s="213"/>
      <c r="AA72" s="208">
        <f t="shared" si="24"/>
        <v>0</v>
      </c>
      <c r="AB72" s="209" t="str">
        <f t="shared" si="25"/>
        <v/>
      </c>
      <c r="AC72" s="208" t="str">
        <f t="shared" si="26"/>
        <v xml:space="preserve"> </v>
      </c>
      <c r="AD72" s="210" t="str">
        <f>IFERROR(VLOOKUP(AC72,'Listas y tablas'!$AH$3:$AI$17,2,FALSE),"")</f>
        <v/>
      </c>
      <c r="AE72" s="208" t="str">
        <f t="shared" si="27"/>
        <v>C</v>
      </c>
      <c r="AF72" s="211">
        <f t="shared" si="28"/>
        <v>65</v>
      </c>
      <c r="AG72" s="211" t="str">
        <f t="shared" si="29"/>
        <v>C65</v>
      </c>
      <c r="AH72" s="182"/>
      <c r="AI72" s="211" t="str">
        <f t="shared" si="30"/>
        <v/>
      </c>
      <c r="AJ72" s="57"/>
      <c r="AK72" s="57"/>
      <c r="AL72" s="211">
        <f t="shared" si="16"/>
        <v>0</v>
      </c>
      <c r="AM72" s="57"/>
      <c r="AN72" s="211">
        <f t="shared" si="31"/>
        <v>0</v>
      </c>
      <c r="AO72" s="57"/>
      <c r="AP72" s="211">
        <f t="shared" si="32"/>
        <v>0</v>
      </c>
      <c r="AQ72" s="57"/>
      <c r="AR72" s="211">
        <f t="shared" si="33"/>
        <v>0</v>
      </c>
      <c r="AS72" s="57"/>
      <c r="AT72" s="211">
        <f t="shared" si="34"/>
        <v>0</v>
      </c>
      <c r="AU72" s="57"/>
      <c r="AV72" s="211">
        <f t="shared" si="35"/>
        <v>0</v>
      </c>
      <c r="AW72" s="57"/>
      <c r="AX72" s="211">
        <f t="shared" si="36"/>
        <v>0</v>
      </c>
      <c r="AY72" s="211">
        <f t="shared" si="37"/>
        <v>0</v>
      </c>
      <c r="AZ72" s="211">
        <f t="shared" si="38"/>
        <v>0</v>
      </c>
      <c r="BA72" s="211" t="str">
        <f t="shared" si="39"/>
        <v/>
      </c>
      <c r="BB72" s="211" t="str">
        <f>IFERROR(IF(ISNUMBER(BA72),VLOOKUP(BA72,'Listas y tablas'!$AC$2:$AF$7,2,FALSE),""),"")</f>
        <v/>
      </c>
      <c r="BC72" s="211" t="str">
        <f t="shared" si="40"/>
        <v xml:space="preserve"> </v>
      </c>
      <c r="BD72" s="212" t="str">
        <f>IFERROR(VLOOKUP(BC72,'Listas y tablas'!$AH$3:$AI$17,2,FALSE),"")</f>
        <v/>
      </c>
      <c r="BE72" s="157"/>
      <c r="BF72" s="138"/>
      <c r="BG72" s="138"/>
      <c r="BH72" s="138"/>
      <c r="BI72" s="138"/>
      <c r="BJ72" s="138"/>
      <c r="BK72" s="138"/>
      <c r="BL72" s="138"/>
      <c r="BM72" s="138"/>
      <c r="BN72" s="138"/>
      <c r="BO72" s="138"/>
      <c r="BP72" s="138"/>
      <c r="BQ72" s="121"/>
      <c r="BR72" s="121"/>
      <c r="BS72" s="121"/>
      <c r="BT72" s="121"/>
      <c r="BU72" s="121"/>
      <c r="BV72" s="121"/>
      <c r="BW72" s="196"/>
      <c r="BX72" s="196"/>
      <c r="BY72" s="196"/>
      <c r="BZ72" s="196"/>
      <c r="CA72" s="196"/>
      <c r="CB72" s="105"/>
      <c r="CC72" s="196"/>
      <c r="CD72" s="138"/>
      <c r="CE72" s="138"/>
      <c r="CF72" s="138"/>
      <c r="CG72" s="138"/>
      <c r="CH72" s="138"/>
      <c r="CI72" s="138"/>
      <c r="CJ72" s="196"/>
      <c r="CK72" s="196"/>
      <c r="CL72" s="196"/>
      <c r="CM72" s="196"/>
      <c r="CN72" s="196"/>
      <c r="CO72" s="105"/>
      <c r="CP72" s="196"/>
    </row>
    <row r="73" spans="1:94" s="337" customFormat="1" ht="151.5" customHeight="1">
      <c r="A73" s="138"/>
      <c r="B73" s="88" t="str">
        <f>IFERROR(VLOOKUP($A73,Riesgos!$A$7:$H$107,2,FALSE),"")</f>
        <v/>
      </c>
      <c r="C73" s="181" t="str">
        <f>IFERROR(VLOOKUP($A73,Riesgos!$A$7:$H$107,7,FALSE),"")</f>
        <v/>
      </c>
      <c r="D73" s="181" t="str">
        <f>IFERROR(VLOOKUP($A73,Riesgos!$A$7:$H$107,8,FALSE),"")</f>
        <v/>
      </c>
      <c r="E73" s="53"/>
      <c r="F73" s="213"/>
      <c r="G73" s="208" t="str">
        <f>IF(ISNUMBER(F73),VLOOKUP(F73,'Listas y tablas'!$AC$2:$AF$7,2,FALSE),"")</f>
        <v/>
      </c>
      <c r="H73" s="213"/>
      <c r="I73" s="213"/>
      <c r="J73" s="213"/>
      <c r="K73" s="213"/>
      <c r="L73" s="213"/>
      <c r="M73" s="213"/>
      <c r="N73" s="213"/>
      <c r="O73" s="213"/>
      <c r="P73" s="213"/>
      <c r="Q73" s="213"/>
      <c r="R73" s="213"/>
      <c r="S73" s="213"/>
      <c r="T73" s="213"/>
      <c r="U73" s="213"/>
      <c r="V73" s="213"/>
      <c r="W73" s="213"/>
      <c r="X73" s="213"/>
      <c r="Y73" s="213"/>
      <c r="Z73" s="213"/>
      <c r="AA73" s="208">
        <f t="shared" si="24"/>
        <v>0</v>
      </c>
      <c r="AB73" s="209" t="str">
        <f t="shared" si="25"/>
        <v/>
      </c>
      <c r="AC73" s="208" t="str">
        <f t="shared" si="26"/>
        <v xml:space="preserve"> </v>
      </c>
      <c r="AD73" s="210" t="str">
        <f>IFERROR(VLOOKUP(AC73,'Listas y tablas'!$AH$3:$AI$17,2,FALSE),"")</f>
        <v/>
      </c>
      <c r="AE73" s="208" t="str">
        <f t="shared" si="27"/>
        <v>C</v>
      </c>
      <c r="AF73" s="211">
        <f t="shared" si="28"/>
        <v>66</v>
      </c>
      <c r="AG73" s="211" t="str">
        <f t="shared" si="29"/>
        <v>C66</v>
      </c>
      <c r="AH73" s="182"/>
      <c r="AI73" s="211" t="str">
        <f t="shared" si="30"/>
        <v/>
      </c>
      <c r="AJ73" s="57"/>
      <c r="AK73" s="57"/>
      <c r="AL73" s="211">
        <f t="shared" si="16"/>
        <v>0</v>
      </c>
      <c r="AM73" s="57"/>
      <c r="AN73" s="211">
        <f t="shared" si="31"/>
        <v>0</v>
      </c>
      <c r="AO73" s="57"/>
      <c r="AP73" s="211">
        <f t="shared" si="32"/>
        <v>0</v>
      </c>
      <c r="AQ73" s="57"/>
      <c r="AR73" s="211">
        <f t="shared" si="33"/>
        <v>0</v>
      </c>
      <c r="AS73" s="57"/>
      <c r="AT73" s="211">
        <f t="shared" si="34"/>
        <v>0</v>
      </c>
      <c r="AU73" s="57"/>
      <c r="AV73" s="211">
        <f t="shared" si="35"/>
        <v>0</v>
      </c>
      <c r="AW73" s="57"/>
      <c r="AX73" s="211">
        <f t="shared" si="36"/>
        <v>0</v>
      </c>
      <c r="AY73" s="211">
        <f t="shared" si="37"/>
        <v>0</v>
      </c>
      <c r="AZ73" s="211">
        <f t="shared" si="38"/>
        <v>0</v>
      </c>
      <c r="BA73" s="211" t="str">
        <f t="shared" si="39"/>
        <v/>
      </c>
      <c r="BB73" s="211" t="str">
        <f>IFERROR(IF(ISNUMBER(BA73),VLOOKUP(BA73,'Listas y tablas'!$AC$2:$AF$7,2,FALSE),""),"")</f>
        <v/>
      </c>
      <c r="BC73" s="211" t="str">
        <f t="shared" si="40"/>
        <v xml:space="preserve"> </v>
      </c>
      <c r="BD73" s="212" t="str">
        <f>IFERROR(VLOOKUP(BC73,'Listas y tablas'!$AH$3:$AI$17,2,FALSE),"")</f>
        <v/>
      </c>
      <c r="BE73" s="157"/>
      <c r="BF73" s="138"/>
      <c r="BG73" s="138"/>
      <c r="BH73" s="138"/>
      <c r="BI73" s="138"/>
      <c r="BJ73" s="138"/>
      <c r="BK73" s="138"/>
      <c r="BL73" s="138"/>
      <c r="BM73" s="138"/>
      <c r="BN73" s="138"/>
      <c r="BO73" s="138"/>
      <c r="BP73" s="138"/>
      <c r="BQ73" s="121"/>
      <c r="BR73" s="121"/>
      <c r="BS73" s="121"/>
      <c r="BT73" s="121"/>
      <c r="BU73" s="121"/>
      <c r="BV73" s="121"/>
      <c r="BW73" s="196"/>
      <c r="BX73" s="196"/>
      <c r="BY73" s="196"/>
      <c r="BZ73" s="196"/>
      <c r="CA73" s="196"/>
      <c r="CB73" s="105"/>
      <c r="CC73" s="196"/>
      <c r="CD73" s="138"/>
      <c r="CE73" s="138"/>
      <c r="CF73" s="138"/>
      <c r="CG73" s="138"/>
      <c r="CH73" s="138"/>
      <c r="CI73" s="138"/>
      <c r="CJ73" s="196"/>
      <c r="CK73" s="196"/>
      <c r="CL73" s="196"/>
      <c r="CM73" s="196"/>
      <c r="CN73" s="196"/>
      <c r="CO73" s="105"/>
      <c r="CP73" s="196"/>
    </row>
    <row r="74" spans="1:94" s="337" customFormat="1" ht="151.5" customHeight="1">
      <c r="A74" s="138"/>
      <c r="B74" s="88" t="str">
        <f>IFERROR(VLOOKUP($A74,Riesgos!$A$7:$H$107,2,FALSE),"")</f>
        <v/>
      </c>
      <c r="C74" s="181" t="str">
        <f>IFERROR(VLOOKUP($A74,Riesgos!$A$7:$H$107,7,FALSE),"")</f>
        <v/>
      </c>
      <c r="D74" s="181" t="str">
        <f>IFERROR(VLOOKUP($A74,Riesgos!$A$7:$H$107,8,FALSE),"")</f>
        <v/>
      </c>
      <c r="E74" s="53"/>
      <c r="F74" s="213"/>
      <c r="G74" s="208" t="str">
        <f>IF(ISNUMBER(F74),VLOOKUP(F74,'Listas y tablas'!$AC$2:$AF$7,2,FALSE),"")</f>
        <v/>
      </c>
      <c r="H74" s="213"/>
      <c r="I74" s="213"/>
      <c r="J74" s="213"/>
      <c r="K74" s="213"/>
      <c r="L74" s="213"/>
      <c r="M74" s="213"/>
      <c r="N74" s="213"/>
      <c r="O74" s="213"/>
      <c r="P74" s="213"/>
      <c r="Q74" s="213"/>
      <c r="R74" s="213"/>
      <c r="S74" s="213"/>
      <c r="T74" s="213"/>
      <c r="U74" s="213"/>
      <c r="V74" s="213"/>
      <c r="W74" s="213"/>
      <c r="X74" s="213"/>
      <c r="Y74" s="213"/>
      <c r="Z74" s="213"/>
      <c r="AA74" s="208">
        <f t="shared" si="24"/>
        <v>0</v>
      </c>
      <c r="AB74" s="209" t="str">
        <f t="shared" si="25"/>
        <v/>
      </c>
      <c r="AC74" s="208" t="str">
        <f t="shared" si="26"/>
        <v xml:space="preserve"> </v>
      </c>
      <c r="AD74" s="210" t="str">
        <f>IFERROR(VLOOKUP(AC74,'Listas y tablas'!$AH$3:$AI$17,2,FALSE),"")</f>
        <v/>
      </c>
      <c r="AE74" s="208" t="str">
        <f t="shared" si="27"/>
        <v>C</v>
      </c>
      <c r="AF74" s="211">
        <f t="shared" si="28"/>
        <v>67</v>
      </c>
      <c r="AG74" s="211" t="str">
        <f t="shared" si="29"/>
        <v>C67</v>
      </c>
      <c r="AH74" s="182"/>
      <c r="AI74" s="211" t="str">
        <f t="shared" si="30"/>
        <v/>
      </c>
      <c r="AJ74" s="57"/>
      <c r="AK74" s="57"/>
      <c r="AL74" s="211">
        <f t="shared" si="16"/>
        <v>0</v>
      </c>
      <c r="AM74" s="57"/>
      <c r="AN74" s="211">
        <f t="shared" si="31"/>
        <v>0</v>
      </c>
      <c r="AO74" s="57"/>
      <c r="AP74" s="211">
        <f t="shared" si="32"/>
        <v>0</v>
      </c>
      <c r="AQ74" s="57"/>
      <c r="AR74" s="211">
        <f t="shared" si="33"/>
        <v>0</v>
      </c>
      <c r="AS74" s="57"/>
      <c r="AT74" s="211">
        <f t="shared" si="34"/>
        <v>0</v>
      </c>
      <c r="AU74" s="57"/>
      <c r="AV74" s="211">
        <f t="shared" si="35"/>
        <v>0</v>
      </c>
      <c r="AW74" s="57"/>
      <c r="AX74" s="211">
        <f t="shared" si="36"/>
        <v>0</v>
      </c>
      <c r="AY74" s="211">
        <f t="shared" si="37"/>
        <v>0</v>
      </c>
      <c r="AZ74" s="211">
        <f t="shared" si="38"/>
        <v>0</v>
      </c>
      <c r="BA74" s="211" t="str">
        <f t="shared" si="39"/>
        <v/>
      </c>
      <c r="BB74" s="211" t="str">
        <f>IFERROR(IF(ISNUMBER(BA74),VLOOKUP(BA74,'Listas y tablas'!$AC$2:$AF$7,2,FALSE),""),"")</f>
        <v/>
      </c>
      <c r="BC74" s="211" t="str">
        <f t="shared" si="40"/>
        <v xml:space="preserve"> </v>
      </c>
      <c r="BD74" s="212" t="str">
        <f>IFERROR(VLOOKUP(BC74,'Listas y tablas'!$AH$3:$AI$17,2,FALSE),"")</f>
        <v/>
      </c>
      <c r="BE74" s="157"/>
      <c r="BF74" s="138"/>
      <c r="BG74" s="138"/>
      <c r="BH74" s="138"/>
      <c r="BI74" s="138"/>
      <c r="BJ74" s="138"/>
      <c r="BK74" s="138"/>
      <c r="BL74" s="138"/>
      <c r="BM74" s="138"/>
      <c r="BN74" s="138"/>
      <c r="BO74" s="138"/>
      <c r="BP74" s="138"/>
      <c r="BQ74" s="121"/>
      <c r="BR74" s="121"/>
      <c r="BS74" s="121"/>
      <c r="BT74" s="121"/>
      <c r="BU74" s="121"/>
      <c r="BV74" s="121"/>
      <c r="BW74" s="196"/>
      <c r="BX74" s="196"/>
      <c r="BY74" s="196"/>
      <c r="BZ74" s="196"/>
      <c r="CA74" s="196"/>
      <c r="CB74" s="105"/>
      <c r="CC74" s="196"/>
      <c r="CD74" s="138"/>
      <c r="CE74" s="138"/>
      <c r="CF74" s="138"/>
      <c r="CG74" s="138"/>
      <c r="CH74" s="138"/>
      <c r="CI74" s="138"/>
      <c r="CJ74" s="196"/>
      <c r="CK74" s="196"/>
      <c r="CL74" s="196"/>
      <c r="CM74" s="196"/>
      <c r="CN74" s="196"/>
      <c r="CO74" s="105"/>
      <c r="CP74" s="196"/>
    </row>
    <row r="75" spans="1:94" s="337" customFormat="1" ht="151.5" customHeight="1">
      <c r="A75" s="138"/>
      <c r="B75" s="88" t="str">
        <f>IFERROR(VLOOKUP($A75,Riesgos!$A$7:$H$107,2,FALSE),"")</f>
        <v/>
      </c>
      <c r="C75" s="181" t="str">
        <f>IFERROR(VLOOKUP($A75,Riesgos!$A$7:$H$107,7,FALSE),"")</f>
        <v/>
      </c>
      <c r="D75" s="181" t="str">
        <f>IFERROR(VLOOKUP($A75,Riesgos!$A$7:$H$107,8,FALSE),"")</f>
        <v/>
      </c>
      <c r="E75" s="53"/>
      <c r="F75" s="213"/>
      <c r="G75" s="208" t="str">
        <f>IF(ISNUMBER(F75),VLOOKUP(F75,'Listas y tablas'!$AC$2:$AF$7,2,FALSE),"")</f>
        <v/>
      </c>
      <c r="H75" s="213"/>
      <c r="I75" s="213"/>
      <c r="J75" s="213"/>
      <c r="K75" s="213"/>
      <c r="L75" s="213"/>
      <c r="M75" s="213"/>
      <c r="N75" s="213"/>
      <c r="O75" s="213"/>
      <c r="P75" s="213"/>
      <c r="Q75" s="213"/>
      <c r="R75" s="213"/>
      <c r="S75" s="213"/>
      <c r="T75" s="213"/>
      <c r="U75" s="213"/>
      <c r="V75" s="213"/>
      <c r="W75" s="213"/>
      <c r="X75" s="213"/>
      <c r="Y75" s="213"/>
      <c r="Z75" s="213"/>
      <c r="AA75" s="208">
        <f t="shared" si="24"/>
        <v>0</v>
      </c>
      <c r="AB75" s="209" t="str">
        <f t="shared" si="25"/>
        <v/>
      </c>
      <c r="AC75" s="208" t="str">
        <f t="shared" si="26"/>
        <v xml:space="preserve"> </v>
      </c>
      <c r="AD75" s="210" t="str">
        <f>IFERROR(VLOOKUP(AC75,'Listas y tablas'!$AH$3:$AI$17,2,FALSE),"")</f>
        <v/>
      </c>
      <c r="AE75" s="208" t="str">
        <f t="shared" si="27"/>
        <v>C</v>
      </c>
      <c r="AF75" s="211">
        <f t="shared" si="28"/>
        <v>68</v>
      </c>
      <c r="AG75" s="211" t="str">
        <f t="shared" si="29"/>
        <v>C68</v>
      </c>
      <c r="AH75" s="182"/>
      <c r="AI75" s="211" t="str">
        <f t="shared" si="30"/>
        <v/>
      </c>
      <c r="AJ75" s="57"/>
      <c r="AK75" s="57"/>
      <c r="AL75" s="211">
        <f t="shared" ref="AL75:AL130" si="41">IF(AK75="Sí",15,0)</f>
        <v>0</v>
      </c>
      <c r="AM75" s="57"/>
      <c r="AN75" s="211">
        <f t="shared" si="31"/>
        <v>0</v>
      </c>
      <c r="AO75" s="57"/>
      <c r="AP75" s="211">
        <f t="shared" si="32"/>
        <v>0</v>
      </c>
      <c r="AQ75" s="57"/>
      <c r="AR75" s="211">
        <f t="shared" si="33"/>
        <v>0</v>
      </c>
      <c r="AS75" s="57"/>
      <c r="AT75" s="211">
        <f t="shared" si="34"/>
        <v>0</v>
      </c>
      <c r="AU75" s="57"/>
      <c r="AV75" s="211">
        <f t="shared" si="35"/>
        <v>0</v>
      </c>
      <c r="AW75" s="57"/>
      <c r="AX75" s="211">
        <f t="shared" si="36"/>
        <v>0</v>
      </c>
      <c r="AY75" s="211">
        <f t="shared" si="37"/>
        <v>0</v>
      </c>
      <c r="AZ75" s="211">
        <f t="shared" si="38"/>
        <v>0</v>
      </c>
      <c r="BA75" s="211" t="str">
        <f t="shared" si="39"/>
        <v/>
      </c>
      <c r="BB75" s="211" t="str">
        <f>IFERROR(IF(ISNUMBER(BA75),VLOOKUP(BA75,'Listas y tablas'!$AC$2:$AF$7,2,FALSE),""),"")</f>
        <v/>
      </c>
      <c r="BC75" s="211" t="str">
        <f t="shared" si="40"/>
        <v xml:space="preserve"> </v>
      </c>
      <c r="BD75" s="212" t="str">
        <f>IFERROR(VLOOKUP(BC75,'Listas y tablas'!$AH$3:$AI$17,2,FALSE),"")</f>
        <v/>
      </c>
      <c r="BE75" s="157"/>
      <c r="BF75" s="138"/>
      <c r="BG75" s="138"/>
      <c r="BH75" s="138"/>
      <c r="BI75" s="138"/>
      <c r="BJ75" s="138"/>
      <c r="BK75" s="138"/>
      <c r="BL75" s="138"/>
      <c r="BM75" s="138"/>
      <c r="BN75" s="138"/>
      <c r="BO75" s="138"/>
      <c r="BP75" s="138"/>
      <c r="BQ75" s="121"/>
      <c r="BR75" s="121"/>
      <c r="BS75" s="121"/>
      <c r="BT75" s="121"/>
      <c r="BU75" s="121"/>
      <c r="BV75" s="121"/>
      <c r="BW75" s="196"/>
      <c r="BX75" s="196"/>
      <c r="BY75" s="196"/>
      <c r="BZ75" s="196"/>
      <c r="CA75" s="196"/>
      <c r="CB75" s="105"/>
      <c r="CC75" s="196"/>
      <c r="CD75" s="138"/>
      <c r="CE75" s="138"/>
      <c r="CF75" s="138"/>
      <c r="CG75" s="138"/>
      <c r="CH75" s="138"/>
      <c r="CI75" s="138"/>
      <c r="CJ75" s="196"/>
      <c r="CK75" s="196"/>
      <c r="CL75" s="196"/>
      <c r="CM75" s="196"/>
      <c r="CN75" s="196"/>
      <c r="CO75" s="105"/>
      <c r="CP75" s="196"/>
    </row>
    <row r="76" spans="1:94" s="337" customFormat="1" ht="151.5" customHeight="1">
      <c r="A76" s="138"/>
      <c r="B76" s="88" t="str">
        <f>IFERROR(VLOOKUP($A76,Riesgos!$A$7:$H$107,2,FALSE),"")</f>
        <v/>
      </c>
      <c r="C76" s="181" t="str">
        <f>IFERROR(VLOOKUP($A76,Riesgos!$A$7:$H$107,7,FALSE),"")</f>
        <v/>
      </c>
      <c r="D76" s="181" t="str">
        <f>IFERROR(VLOOKUP($A76,Riesgos!$A$7:$H$107,8,FALSE),"")</f>
        <v/>
      </c>
      <c r="E76" s="53"/>
      <c r="F76" s="213"/>
      <c r="G76" s="208" t="str">
        <f>IF(ISNUMBER(F76),VLOOKUP(F76,'Listas y tablas'!$AC$2:$AF$7,2,FALSE),"")</f>
        <v/>
      </c>
      <c r="H76" s="213"/>
      <c r="I76" s="213"/>
      <c r="J76" s="213"/>
      <c r="K76" s="213"/>
      <c r="L76" s="213"/>
      <c r="M76" s="213"/>
      <c r="N76" s="213"/>
      <c r="O76" s="213"/>
      <c r="P76" s="213"/>
      <c r="Q76" s="213"/>
      <c r="R76" s="213"/>
      <c r="S76" s="213"/>
      <c r="T76" s="213"/>
      <c r="U76" s="213"/>
      <c r="V76" s="213"/>
      <c r="W76" s="213"/>
      <c r="X76" s="213"/>
      <c r="Y76" s="213"/>
      <c r="Z76" s="213"/>
      <c r="AA76" s="208">
        <f t="shared" si="24"/>
        <v>0</v>
      </c>
      <c r="AB76" s="209" t="str">
        <f t="shared" si="25"/>
        <v/>
      </c>
      <c r="AC76" s="208" t="str">
        <f t="shared" si="26"/>
        <v xml:space="preserve"> </v>
      </c>
      <c r="AD76" s="210" t="str">
        <f>IFERROR(VLOOKUP(AC76,'Listas y tablas'!$AH$3:$AI$17,2,FALSE),"")</f>
        <v/>
      </c>
      <c r="AE76" s="208" t="str">
        <f t="shared" si="27"/>
        <v>C</v>
      </c>
      <c r="AF76" s="211">
        <f t="shared" si="28"/>
        <v>69</v>
      </c>
      <c r="AG76" s="211" t="str">
        <f t="shared" si="29"/>
        <v>C69</v>
      </c>
      <c r="AH76" s="182"/>
      <c r="AI76" s="211" t="str">
        <f t="shared" si="30"/>
        <v/>
      </c>
      <c r="AJ76" s="57"/>
      <c r="AK76" s="57"/>
      <c r="AL76" s="211">
        <f t="shared" si="41"/>
        <v>0</v>
      </c>
      <c r="AM76" s="57"/>
      <c r="AN76" s="211">
        <f t="shared" si="31"/>
        <v>0</v>
      </c>
      <c r="AO76" s="57"/>
      <c r="AP76" s="211">
        <f t="shared" si="32"/>
        <v>0</v>
      </c>
      <c r="AQ76" s="57"/>
      <c r="AR76" s="211">
        <f t="shared" si="33"/>
        <v>0</v>
      </c>
      <c r="AS76" s="57"/>
      <c r="AT76" s="211">
        <f t="shared" si="34"/>
        <v>0</v>
      </c>
      <c r="AU76" s="57"/>
      <c r="AV76" s="211">
        <f t="shared" si="35"/>
        <v>0</v>
      </c>
      <c r="AW76" s="57"/>
      <c r="AX76" s="211">
        <f t="shared" si="36"/>
        <v>0</v>
      </c>
      <c r="AY76" s="211">
        <f t="shared" si="37"/>
        <v>0</v>
      </c>
      <c r="AZ76" s="211">
        <f t="shared" si="38"/>
        <v>0</v>
      </c>
      <c r="BA76" s="211" t="str">
        <f t="shared" si="39"/>
        <v/>
      </c>
      <c r="BB76" s="211" t="str">
        <f>IFERROR(IF(ISNUMBER(BA76),VLOOKUP(BA76,'Listas y tablas'!$AC$2:$AF$7,2,FALSE),""),"")</f>
        <v/>
      </c>
      <c r="BC76" s="211" t="str">
        <f t="shared" si="40"/>
        <v xml:space="preserve"> </v>
      </c>
      <c r="BD76" s="212" t="str">
        <f>IFERROR(VLOOKUP(BC76,'Listas y tablas'!$AH$3:$AI$17,2,FALSE),"")</f>
        <v/>
      </c>
      <c r="BE76" s="157"/>
      <c r="BF76" s="138"/>
      <c r="BG76" s="138"/>
      <c r="BH76" s="138"/>
      <c r="BI76" s="138"/>
      <c r="BJ76" s="138"/>
      <c r="BK76" s="138"/>
      <c r="BL76" s="138"/>
      <c r="BM76" s="138"/>
      <c r="BN76" s="138"/>
      <c r="BO76" s="138"/>
      <c r="BP76" s="138"/>
      <c r="BQ76" s="121"/>
      <c r="BR76" s="121"/>
      <c r="BS76" s="121"/>
      <c r="BT76" s="121"/>
      <c r="BU76" s="121"/>
      <c r="BV76" s="121"/>
      <c r="BW76" s="196"/>
      <c r="BX76" s="196"/>
      <c r="BY76" s="196"/>
      <c r="BZ76" s="196"/>
      <c r="CA76" s="196"/>
      <c r="CB76" s="105"/>
      <c r="CC76" s="196"/>
      <c r="CD76" s="138"/>
      <c r="CE76" s="138"/>
      <c r="CF76" s="138"/>
      <c r="CG76" s="138"/>
      <c r="CH76" s="138"/>
      <c r="CI76" s="138"/>
      <c r="CJ76" s="196"/>
      <c r="CK76" s="196"/>
      <c r="CL76" s="196"/>
      <c r="CM76" s="196"/>
      <c r="CN76" s="196"/>
      <c r="CO76" s="105"/>
      <c r="CP76" s="196"/>
    </row>
    <row r="77" spans="1:94" s="337" customFormat="1" ht="151.5" customHeight="1">
      <c r="A77" s="138"/>
      <c r="B77" s="88" t="str">
        <f>IFERROR(VLOOKUP($A77,Riesgos!$A$7:$H$107,2,FALSE),"")</f>
        <v/>
      </c>
      <c r="C77" s="181" t="str">
        <f>IFERROR(VLOOKUP($A77,Riesgos!$A$7:$H$107,7,FALSE),"")</f>
        <v/>
      </c>
      <c r="D77" s="181" t="str">
        <f>IFERROR(VLOOKUP($A77,Riesgos!$A$7:$H$107,8,FALSE),"")</f>
        <v/>
      </c>
      <c r="E77" s="53"/>
      <c r="F77" s="213"/>
      <c r="G77" s="208" t="str">
        <f>IF(ISNUMBER(F77),VLOOKUP(F77,'Listas y tablas'!$AC$2:$AF$7,2,FALSE),"")</f>
        <v/>
      </c>
      <c r="H77" s="213"/>
      <c r="I77" s="213"/>
      <c r="J77" s="213"/>
      <c r="K77" s="213"/>
      <c r="L77" s="213"/>
      <c r="M77" s="213"/>
      <c r="N77" s="213"/>
      <c r="O77" s="213"/>
      <c r="P77" s="213"/>
      <c r="Q77" s="213"/>
      <c r="R77" s="213"/>
      <c r="S77" s="213"/>
      <c r="T77" s="213"/>
      <c r="U77" s="213"/>
      <c r="V77" s="213"/>
      <c r="W77" s="213"/>
      <c r="X77" s="213"/>
      <c r="Y77" s="213"/>
      <c r="Z77" s="213"/>
      <c r="AA77" s="208">
        <f t="shared" si="24"/>
        <v>0</v>
      </c>
      <c r="AB77" s="209" t="str">
        <f t="shared" si="25"/>
        <v/>
      </c>
      <c r="AC77" s="208" t="str">
        <f t="shared" si="26"/>
        <v xml:space="preserve"> </v>
      </c>
      <c r="AD77" s="210" t="str">
        <f>IFERROR(VLOOKUP(AC77,'Listas y tablas'!$AH$3:$AI$17,2,FALSE),"")</f>
        <v/>
      </c>
      <c r="AE77" s="208" t="str">
        <f t="shared" si="27"/>
        <v>C</v>
      </c>
      <c r="AF77" s="211">
        <f t="shared" si="28"/>
        <v>70</v>
      </c>
      <c r="AG77" s="211" t="str">
        <f t="shared" si="29"/>
        <v>C70</v>
      </c>
      <c r="AH77" s="182"/>
      <c r="AI77" s="211" t="str">
        <f t="shared" si="30"/>
        <v/>
      </c>
      <c r="AJ77" s="57"/>
      <c r="AK77" s="57"/>
      <c r="AL77" s="211">
        <f t="shared" si="41"/>
        <v>0</v>
      </c>
      <c r="AM77" s="57"/>
      <c r="AN77" s="211">
        <f t="shared" si="31"/>
        <v>0</v>
      </c>
      <c r="AO77" s="57"/>
      <c r="AP77" s="211">
        <f t="shared" si="32"/>
        <v>0</v>
      </c>
      <c r="AQ77" s="57"/>
      <c r="AR77" s="211">
        <f t="shared" si="33"/>
        <v>0</v>
      </c>
      <c r="AS77" s="57"/>
      <c r="AT77" s="211">
        <f t="shared" si="34"/>
        <v>0</v>
      </c>
      <c r="AU77" s="57"/>
      <c r="AV77" s="211">
        <f t="shared" si="35"/>
        <v>0</v>
      </c>
      <c r="AW77" s="57"/>
      <c r="AX77" s="211">
        <f t="shared" si="36"/>
        <v>0</v>
      </c>
      <c r="AY77" s="211">
        <f t="shared" si="37"/>
        <v>0</v>
      </c>
      <c r="AZ77" s="211">
        <f t="shared" si="38"/>
        <v>0</v>
      </c>
      <c r="BA77" s="211" t="str">
        <f t="shared" si="39"/>
        <v/>
      </c>
      <c r="BB77" s="211" t="str">
        <f>IFERROR(IF(ISNUMBER(BA77),VLOOKUP(BA77,'Listas y tablas'!$AC$2:$AF$7,2,FALSE),""),"")</f>
        <v/>
      </c>
      <c r="BC77" s="211" t="str">
        <f t="shared" si="40"/>
        <v xml:space="preserve"> </v>
      </c>
      <c r="BD77" s="212" t="str">
        <f>IFERROR(VLOOKUP(BC77,'Listas y tablas'!$AH$3:$AI$17,2,FALSE),"")</f>
        <v/>
      </c>
      <c r="BE77" s="157"/>
      <c r="BF77" s="138"/>
      <c r="BG77" s="138"/>
      <c r="BH77" s="138"/>
      <c r="BI77" s="138"/>
      <c r="BJ77" s="138"/>
      <c r="BK77" s="138"/>
      <c r="BL77" s="138"/>
      <c r="BM77" s="138"/>
      <c r="BN77" s="138"/>
      <c r="BO77" s="138"/>
      <c r="BP77" s="138"/>
      <c r="BQ77" s="121"/>
      <c r="BR77" s="121"/>
      <c r="BS77" s="121"/>
      <c r="BT77" s="121"/>
      <c r="BU77" s="121"/>
      <c r="BV77" s="121"/>
      <c r="BW77" s="196"/>
      <c r="BX77" s="196"/>
      <c r="BY77" s="196"/>
      <c r="BZ77" s="196"/>
      <c r="CA77" s="196"/>
      <c r="CB77" s="105"/>
      <c r="CC77" s="196"/>
      <c r="CD77" s="138"/>
      <c r="CE77" s="138"/>
      <c r="CF77" s="138"/>
      <c r="CG77" s="138"/>
      <c r="CH77" s="138"/>
      <c r="CI77" s="138"/>
      <c r="CJ77" s="196"/>
      <c r="CK77" s="196"/>
      <c r="CL77" s="196"/>
      <c r="CM77" s="196"/>
      <c r="CN77" s="196"/>
      <c r="CO77" s="105"/>
      <c r="CP77" s="196"/>
    </row>
    <row r="78" spans="1:94" s="337" customFormat="1" ht="151.5" customHeight="1">
      <c r="A78" s="138"/>
      <c r="B78" s="88" t="str">
        <f>IFERROR(VLOOKUP($A78,Riesgos!$A$7:$H$107,2,FALSE),"")</f>
        <v/>
      </c>
      <c r="C78" s="181" t="str">
        <f>IFERROR(VLOOKUP($A78,Riesgos!$A$7:$H$107,7,FALSE),"")</f>
        <v/>
      </c>
      <c r="D78" s="181" t="str">
        <f>IFERROR(VLOOKUP($A78,Riesgos!$A$7:$H$107,8,FALSE),"")</f>
        <v/>
      </c>
      <c r="E78" s="53"/>
      <c r="F78" s="213"/>
      <c r="G78" s="208" t="str">
        <f>IF(ISNUMBER(F78),VLOOKUP(F78,'Listas y tablas'!$AC$2:$AF$7,2,FALSE),"")</f>
        <v/>
      </c>
      <c r="H78" s="213"/>
      <c r="I78" s="213"/>
      <c r="J78" s="213"/>
      <c r="K78" s="213"/>
      <c r="L78" s="213"/>
      <c r="M78" s="213"/>
      <c r="N78" s="213"/>
      <c r="O78" s="213"/>
      <c r="P78" s="213"/>
      <c r="Q78" s="213"/>
      <c r="R78" s="213"/>
      <c r="S78" s="213"/>
      <c r="T78" s="213"/>
      <c r="U78" s="213"/>
      <c r="V78" s="213"/>
      <c r="W78" s="213"/>
      <c r="X78" s="213"/>
      <c r="Y78" s="213"/>
      <c r="Z78" s="213"/>
      <c r="AA78" s="208">
        <f t="shared" si="24"/>
        <v>0</v>
      </c>
      <c r="AB78" s="209" t="str">
        <f t="shared" si="25"/>
        <v/>
      </c>
      <c r="AC78" s="208" t="str">
        <f t="shared" si="26"/>
        <v xml:space="preserve"> </v>
      </c>
      <c r="AD78" s="210" t="str">
        <f>IFERROR(VLOOKUP(AC78,'Listas y tablas'!$AH$3:$AI$17,2,FALSE),"")</f>
        <v/>
      </c>
      <c r="AE78" s="208" t="str">
        <f t="shared" si="27"/>
        <v>C</v>
      </c>
      <c r="AF78" s="211">
        <f t="shared" si="28"/>
        <v>71</v>
      </c>
      <c r="AG78" s="211" t="str">
        <f t="shared" si="29"/>
        <v>C71</v>
      </c>
      <c r="AH78" s="182"/>
      <c r="AI78" s="211" t="str">
        <f t="shared" si="30"/>
        <v/>
      </c>
      <c r="AJ78" s="57"/>
      <c r="AK78" s="57"/>
      <c r="AL78" s="211">
        <f t="shared" si="41"/>
        <v>0</v>
      </c>
      <c r="AM78" s="57"/>
      <c r="AN78" s="211">
        <f t="shared" si="31"/>
        <v>0</v>
      </c>
      <c r="AO78" s="57"/>
      <c r="AP78" s="211">
        <f t="shared" si="32"/>
        <v>0</v>
      </c>
      <c r="AQ78" s="57"/>
      <c r="AR78" s="211">
        <f t="shared" si="33"/>
        <v>0</v>
      </c>
      <c r="AS78" s="57"/>
      <c r="AT78" s="211">
        <f t="shared" si="34"/>
        <v>0</v>
      </c>
      <c r="AU78" s="57"/>
      <c r="AV78" s="211">
        <f t="shared" si="35"/>
        <v>0</v>
      </c>
      <c r="AW78" s="57"/>
      <c r="AX78" s="211">
        <f t="shared" si="36"/>
        <v>0</v>
      </c>
      <c r="AY78" s="211">
        <f t="shared" si="37"/>
        <v>0</v>
      </c>
      <c r="AZ78" s="211">
        <f t="shared" si="38"/>
        <v>0</v>
      </c>
      <c r="BA78" s="211" t="str">
        <f t="shared" si="39"/>
        <v/>
      </c>
      <c r="BB78" s="211" t="str">
        <f>IFERROR(IF(ISNUMBER(BA78),VLOOKUP(BA78,'Listas y tablas'!$AC$2:$AF$7,2,FALSE),""),"")</f>
        <v/>
      </c>
      <c r="BC78" s="211" t="str">
        <f t="shared" si="40"/>
        <v xml:space="preserve"> </v>
      </c>
      <c r="BD78" s="212" t="str">
        <f>IFERROR(VLOOKUP(BC78,'Listas y tablas'!$AH$3:$AI$17,2,FALSE),"")</f>
        <v/>
      </c>
      <c r="BE78" s="157"/>
      <c r="BF78" s="138"/>
      <c r="BG78" s="138"/>
      <c r="BH78" s="138"/>
      <c r="BI78" s="138"/>
      <c r="BJ78" s="138"/>
      <c r="BK78" s="138"/>
      <c r="BL78" s="138"/>
      <c r="BM78" s="138"/>
      <c r="BN78" s="138"/>
      <c r="BO78" s="138"/>
      <c r="BP78" s="138"/>
      <c r="BQ78" s="121"/>
      <c r="BR78" s="121"/>
      <c r="BS78" s="121"/>
      <c r="BT78" s="121"/>
      <c r="BU78" s="121"/>
      <c r="BV78" s="121"/>
      <c r="BW78" s="196"/>
      <c r="BX78" s="196"/>
      <c r="BY78" s="196"/>
      <c r="BZ78" s="196"/>
      <c r="CA78" s="196"/>
      <c r="CB78" s="105"/>
      <c r="CC78" s="196"/>
      <c r="CD78" s="138"/>
      <c r="CE78" s="138"/>
      <c r="CF78" s="138"/>
      <c r="CG78" s="138"/>
      <c r="CH78" s="138"/>
      <c r="CI78" s="138"/>
      <c r="CJ78" s="196"/>
      <c r="CK78" s="196"/>
      <c r="CL78" s="196"/>
      <c r="CM78" s="196"/>
      <c r="CN78" s="196"/>
      <c r="CO78" s="105"/>
      <c r="CP78" s="196"/>
    </row>
    <row r="79" spans="1:94" s="337" customFormat="1" ht="151.5" customHeight="1">
      <c r="A79" s="138"/>
      <c r="B79" s="88" t="str">
        <f>IFERROR(VLOOKUP($A79,Riesgos!$A$7:$H$107,2,FALSE),"")</f>
        <v/>
      </c>
      <c r="C79" s="181" t="str">
        <f>IFERROR(VLOOKUP($A79,Riesgos!$A$7:$H$107,7,FALSE),"")</f>
        <v/>
      </c>
      <c r="D79" s="181" t="str">
        <f>IFERROR(VLOOKUP($A79,Riesgos!$A$7:$H$107,8,FALSE),"")</f>
        <v/>
      </c>
      <c r="E79" s="53"/>
      <c r="F79" s="213"/>
      <c r="G79" s="208" t="str">
        <f>IF(ISNUMBER(F79),VLOOKUP(F79,'Listas y tablas'!$AC$2:$AF$7,2,FALSE),"")</f>
        <v/>
      </c>
      <c r="H79" s="213"/>
      <c r="I79" s="213"/>
      <c r="J79" s="213"/>
      <c r="K79" s="213"/>
      <c r="L79" s="213"/>
      <c r="M79" s="213"/>
      <c r="N79" s="213"/>
      <c r="O79" s="213"/>
      <c r="P79" s="213"/>
      <c r="Q79" s="213"/>
      <c r="R79" s="213"/>
      <c r="S79" s="213"/>
      <c r="T79" s="213"/>
      <c r="U79" s="213"/>
      <c r="V79" s="213"/>
      <c r="W79" s="213"/>
      <c r="X79" s="213"/>
      <c r="Y79" s="213"/>
      <c r="Z79" s="213"/>
      <c r="AA79" s="208">
        <f t="shared" si="24"/>
        <v>0</v>
      </c>
      <c r="AB79" s="209" t="str">
        <f t="shared" si="25"/>
        <v/>
      </c>
      <c r="AC79" s="208" t="str">
        <f t="shared" si="26"/>
        <v xml:space="preserve"> </v>
      </c>
      <c r="AD79" s="210" t="str">
        <f>IFERROR(VLOOKUP(AC79,'Listas y tablas'!$AH$3:$AI$17,2,FALSE),"")</f>
        <v/>
      </c>
      <c r="AE79" s="208" t="str">
        <f t="shared" si="27"/>
        <v>C</v>
      </c>
      <c r="AF79" s="211">
        <f t="shared" si="28"/>
        <v>72</v>
      </c>
      <c r="AG79" s="211" t="str">
        <f t="shared" si="29"/>
        <v>C72</v>
      </c>
      <c r="AH79" s="182"/>
      <c r="AI79" s="211" t="str">
        <f t="shared" si="30"/>
        <v/>
      </c>
      <c r="AJ79" s="57"/>
      <c r="AK79" s="57"/>
      <c r="AL79" s="211">
        <f t="shared" si="41"/>
        <v>0</v>
      </c>
      <c r="AM79" s="57"/>
      <c r="AN79" s="211">
        <f t="shared" si="31"/>
        <v>0</v>
      </c>
      <c r="AO79" s="57"/>
      <c r="AP79" s="211">
        <f t="shared" si="32"/>
        <v>0</v>
      </c>
      <c r="AQ79" s="57"/>
      <c r="AR79" s="211">
        <f t="shared" si="33"/>
        <v>0</v>
      </c>
      <c r="AS79" s="57"/>
      <c r="AT79" s="211">
        <f t="shared" si="34"/>
        <v>0</v>
      </c>
      <c r="AU79" s="57"/>
      <c r="AV79" s="211">
        <f t="shared" si="35"/>
        <v>0</v>
      </c>
      <c r="AW79" s="57"/>
      <c r="AX79" s="211">
        <f t="shared" si="36"/>
        <v>0</v>
      </c>
      <c r="AY79" s="211">
        <f t="shared" si="37"/>
        <v>0</v>
      </c>
      <c r="AZ79" s="211">
        <f t="shared" si="38"/>
        <v>0</v>
      </c>
      <c r="BA79" s="211" t="str">
        <f t="shared" si="39"/>
        <v/>
      </c>
      <c r="BB79" s="211" t="str">
        <f>IFERROR(IF(ISNUMBER(BA79),VLOOKUP(BA79,'Listas y tablas'!$AC$2:$AF$7,2,FALSE),""),"")</f>
        <v/>
      </c>
      <c r="BC79" s="211" t="str">
        <f t="shared" si="40"/>
        <v xml:space="preserve"> </v>
      </c>
      <c r="BD79" s="212" t="str">
        <f>IFERROR(VLOOKUP(BC79,'Listas y tablas'!$AH$3:$AI$17,2,FALSE),"")</f>
        <v/>
      </c>
      <c r="BE79" s="157"/>
      <c r="BF79" s="138"/>
      <c r="BG79" s="138"/>
      <c r="BH79" s="138"/>
      <c r="BI79" s="138"/>
      <c r="BJ79" s="138"/>
      <c r="BK79" s="138"/>
      <c r="BL79" s="138"/>
      <c r="BM79" s="138"/>
      <c r="BN79" s="138"/>
      <c r="BO79" s="138"/>
      <c r="BP79" s="138"/>
      <c r="BQ79" s="121"/>
      <c r="BR79" s="121"/>
      <c r="BS79" s="121"/>
      <c r="BT79" s="121"/>
      <c r="BU79" s="121"/>
      <c r="BV79" s="121"/>
      <c r="BW79" s="196"/>
      <c r="BX79" s="196"/>
      <c r="BY79" s="196"/>
      <c r="BZ79" s="196"/>
      <c r="CA79" s="196"/>
      <c r="CB79" s="105"/>
      <c r="CC79" s="196"/>
      <c r="CD79" s="138"/>
      <c r="CE79" s="138"/>
      <c r="CF79" s="138"/>
      <c r="CG79" s="138"/>
      <c r="CH79" s="138"/>
      <c r="CI79" s="138"/>
      <c r="CJ79" s="196"/>
      <c r="CK79" s="196"/>
      <c r="CL79" s="196"/>
      <c r="CM79" s="196"/>
      <c r="CN79" s="196"/>
      <c r="CO79" s="105"/>
      <c r="CP79" s="196"/>
    </row>
    <row r="80" spans="1:94" s="337" customFormat="1" ht="151.5" customHeight="1">
      <c r="A80" s="138"/>
      <c r="B80" s="88" t="str">
        <f>IFERROR(VLOOKUP($A80,Riesgos!$A$7:$H$107,2,FALSE),"")</f>
        <v/>
      </c>
      <c r="C80" s="181" t="str">
        <f>IFERROR(VLOOKUP($A80,Riesgos!$A$7:$H$107,7,FALSE),"")</f>
        <v/>
      </c>
      <c r="D80" s="181" t="str">
        <f>IFERROR(VLOOKUP($A80,Riesgos!$A$7:$H$107,8,FALSE),"")</f>
        <v/>
      </c>
      <c r="E80" s="53"/>
      <c r="F80" s="213"/>
      <c r="G80" s="208" t="str">
        <f>IF(ISNUMBER(F80),VLOOKUP(F80,'Listas y tablas'!$AC$2:$AF$7,2,FALSE),"")</f>
        <v/>
      </c>
      <c r="H80" s="213"/>
      <c r="I80" s="213"/>
      <c r="J80" s="213"/>
      <c r="K80" s="213"/>
      <c r="L80" s="213"/>
      <c r="M80" s="213"/>
      <c r="N80" s="213"/>
      <c r="O80" s="213"/>
      <c r="P80" s="213"/>
      <c r="Q80" s="213"/>
      <c r="R80" s="213"/>
      <c r="S80" s="213"/>
      <c r="T80" s="213"/>
      <c r="U80" s="213"/>
      <c r="V80" s="213"/>
      <c r="W80" s="213"/>
      <c r="X80" s="213"/>
      <c r="Y80" s="213"/>
      <c r="Z80" s="213"/>
      <c r="AA80" s="208">
        <f t="shared" si="24"/>
        <v>0</v>
      </c>
      <c r="AB80" s="209" t="str">
        <f t="shared" si="25"/>
        <v/>
      </c>
      <c r="AC80" s="208" t="str">
        <f t="shared" si="26"/>
        <v xml:space="preserve"> </v>
      </c>
      <c r="AD80" s="210" t="str">
        <f>IFERROR(VLOOKUP(AC80,'Listas y tablas'!$AH$3:$AI$17,2,FALSE),"")</f>
        <v/>
      </c>
      <c r="AE80" s="208" t="str">
        <f t="shared" si="27"/>
        <v>C</v>
      </c>
      <c r="AF80" s="211">
        <f t="shared" si="28"/>
        <v>73</v>
      </c>
      <c r="AG80" s="211" t="str">
        <f t="shared" si="29"/>
        <v>C73</v>
      </c>
      <c r="AH80" s="182"/>
      <c r="AI80" s="211" t="str">
        <f t="shared" si="30"/>
        <v/>
      </c>
      <c r="AJ80" s="57"/>
      <c r="AK80" s="57"/>
      <c r="AL80" s="211">
        <f t="shared" si="41"/>
        <v>0</v>
      </c>
      <c r="AM80" s="57"/>
      <c r="AN80" s="211">
        <f t="shared" si="31"/>
        <v>0</v>
      </c>
      <c r="AO80" s="57"/>
      <c r="AP80" s="211">
        <f t="shared" si="32"/>
        <v>0</v>
      </c>
      <c r="AQ80" s="57"/>
      <c r="AR80" s="211">
        <f t="shared" si="33"/>
        <v>0</v>
      </c>
      <c r="AS80" s="57"/>
      <c r="AT80" s="211">
        <f t="shared" si="34"/>
        <v>0</v>
      </c>
      <c r="AU80" s="57"/>
      <c r="AV80" s="211">
        <f t="shared" si="35"/>
        <v>0</v>
      </c>
      <c r="AW80" s="57"/>
      <c r="AX80" s="211">
        <f t="shared" si="36"/>
        <v>0</v>
      </c>
      <c r="AY80" s="211">
        <f t="shared" si="37"/>
        <v>0</v>
      </c>
      <c r="AZ80" s="211">
        <f t="shared" si="38"/>
        <v>0</v>
      </c>
      <c r="BA80" s="211" t="str">
        <f t="shared" si="39"/>
        <v/>
      </c>
      <c r="BB80" s="211" t="str">
        <f>IFERROR(IF(ISNUMBER(BA80),VLOOKUP(BA80,'Listas y tablas'!$AC$2:$AF$7,2,FALSE),""),"")</f>
        <v/>
      </c>
      <c r="BC80" s="211" t="str">
        <f t="shared" si="40"/>
        <v xml:space="preserve"> </v>
      </c>
      <c r="BD80" s="212" t="str">
        <f>IFERROR(VLOOKUP(BC80,'Listas y tablas'!$AH$3:$AI$17,2,FALSE),"")</f>
        <v/>
      </c>
      <c r="BE80" s="157"/>
      <c r="BF80" s="138"/>
      <c r="BG80" s="138"/>
      <c r="BH80" s="138"/>
      <c r="BI80" s="138"/>
      <c r="BJ80" s="138"/>
      <c r="BK80" s="138"/>
      <c r="BL80" s="138"/>
      <c r="BM80" s="138"/>
      <c r="BN80" s="138"/>
      <c r="BO80" s="138"/>
      <c r="BP80" s="138"/>
      <c r="BQ80" s="121"/>
      <c r="BR80" s="121"/>
      <c r="BS80" s="121"/>
      <c r="BT80" s="121"/>
      <c r="BU80" s="121"/>
      <c r="BV80" s="121"/>
      <c r="BW80" s="196"/>
      <c r="BX80" s="196"/>
      <c r="BY80" s="196"/>
      <c r="BZ80" s="196"/>
      <c r="CA80" s="196"/>
      <c r="CB80" s="105"/>
      <c r="CC80" s="196"/>
      <c r="CD80" s="138"/>
      <c r="CE80" s="138"/>
      <c r="CF80" s="138"/>
      <c r="CG80" s="138"/>
      <c r="CH80" s="138"/>
      <c r="CI80" s="138"/>
      <c r="CJ80" s="196"/>
      <c r="CK80" s="196"/>
      <c r="CL80" s="196"/>
      <c r="CM80" s="196"/>
      <c r="CN80" s="196"/>
      <c r="CO80" s="105"/>
      <c r="CP80" s="196"/>
    </row>
    <row r="81" spans="1:94" s="337" customFormat="1" ht="151.5" customHeight="1">
      <c r="A81" s="138"/>
      <c r="B81" s="88" t="str">
        <f>IFERROR(VLOOKUP($A81,Riesgos!$A$7:$H$107,2,FALSE),"")</f>
        <v/>
      </c>
      <c r="C81" s="181" t="str">
        <f>IFERROR(VLOOKUP($A81,Riesgos!$A$7:$H$107,7,FALSE),"")</f>
        <v/>
      </c>
      <c r="D81" s="181" t="str">
        <f>IFERROR(VLOOKUP($A81,Riesgos!$A$7:$H$107,8,FALSE),"")</f>
        <v/>
      </c>
      <c r="E81" s="53"/>
      <c r="F81" s="213"/>
      <c r="G81" s="208" t="str">
        <f>IF(ISNUMBER(F81),VLOOKUP(F81,'Listas y tablas'!$AC$2:$AF$7,2,FALSE),"")</f>
        <v/>
      </c>
      <c r="H81" s="213"/>
      <c r="I81" s="213"/>
      <c r="J81" s="213"/>
      <c r="K81" s="213"/>
      <c r="L81" s="213"/>
      <c r="M81" s="213"/>
      <c r="N81" s="213"/>
      <c r="O81" s="213"/>
      <c r="P81" s="213"/>
      <c r="Q81" s="213"/>
      <c r="R81" s="213"/>
      <c r="S81" s="213"/>
      <c r="T81" s="213"/>
      <c r="U81" s="213"/>
      <c r="V81" s="213"/>
      <c r="W81" s="213"/>
      <c r="X81" s="213"/>
      <c r="Y81" s="213"/>
      <c r="Z81" s="213"/>
      <c r="AA81" s="208">
        <f t="shared" si="24"/>
        <v>0</v>
      </c>
      <c r="AB81" s="209" t="str">
        <f t="shared" si="25"/>
        <v/>
      </c>
      <c r="AC81" s="208" t="str">
        <f t="shared" si="26"/>
        <v xml:space="preserve"> </v>
      </c>
      <c r="AD81" s="210" t="str">
        <f>IFERROR(VLOOKUP(AC81,'Listas y tablas'!$AH$3:$AI$17,2,FALSE),"")</f>
        <v/>
      </c>
      <c r="AE81" s="208" t="str">
        <f t="shared" si="27"/>
        <v>C</v>
      </c>
      <c r="AF81" s="211">
        <f t="shared" si="28"/>
        <v>74</v>
      </c>
      <c r="AG81" s="211" t="str">
        <f t="shared" si="29"/>
        <v>C74</v>
      </c>
      <c r="AH81" s="182"/>
      <c r="AI81" s="211" t="str">
        <f t="shared" si="30"/>
        <v/>
      </c>
      <c r="AJ81" s="57"/>
      <c r="AK81" s="57"/>
      <c r="AL81" s="211">
        <f t="shared" si="41"/>
        <v>0</v>
      </c>
      <c r="AM81" s="57"/>
      <c r="AN81" s="211">
        <f t="shared" si="31"/>
        <v>0</v>
      </c>
      <c r="AO81" s="57"/>
      <c r="AP81" s="211">
        <f t="shared" si="32"/>
        <v>0</v>
      </c>
      <c r="AQ81" s="57"/>
      <c r="AR81" s="211">
        <f t="shared" si="33"/>
        <v>0</v>
      </c>
      <c r="AS81" s="57"/>
      <c r="AT81" s="211">
        <f t="shared" si="34"/>
        <v>0</v>
      </c>
      <c r="AU81" s="57"/>
      <c r="AV81" s="211">
        <f t="shared" si="35"/>
        <v>0</v>
      </c>
      <c r="AW81" s="57"/>
      <c r="AX81" s="211">
        <f t="shared" si="36"/>
        <v>0</v>
      </c>
      <c r="AY81" s="211">
        <f t="shared" si="37"/>
        <v>0</v>
      </c>
      <c r="AZ81" s="211">
        <f t="shared" si="38"/>
        <v>0</v>
      </c>
      <c r="BA81" s="211" t="str">
        <f t="shared" si="39"/>
        <v/>
      </c>
      <c r="BB81" s="211" t="str">
        <f>IFERROR(IF(ISNUMBER(BA81),VLOOKUP(BA81,'Listas y tablas'!$AC$2:$AF$7,2,FALSE),""),"")</f>
        <v/>
      </c>
      <c r="BC81" s="211" t="str">
        <f t="shared" si="40"/>
        <v xml:space="preserve"> </v>
      </c>
      <c r="BD81" s="212" t="str">
        <f>IFERROR(VLOOKUP(BC81,'Listas y tablas'!$AH$3:$AI$17,2,FALSE),"")</f>
        <v/>
      </c>
      <c r="BE81" s="157"/>
      <c r="BF81" s="138"/>
      <c r="BG81" s="138"/>
      <c r="BH81" s="138"/>
      <c r="BI81" s="138"/>
      <c r="BJ81" s="138"/>
      <c r="BK81" s="138"/>
      <c r="BL81" s="138"/>
      <c r="BM81" s="138"/>
      <c r="BN81" s="138"/>
      <c r="BO81" s="138"/>
      <c r="BP81" s="138"/>
      <c r="BQ81" s="121"/>
      <c r="BR81" s="121"/>
      <c r="BS81" s="121"/>
      <c r="BT81" s="121"/>
      <c r="BU81" s="121"/>
      <c r="BV81" s="121"/>
      <c r="BW81" s="196"/>
      <c r="BX81" s="196"/>
      <c r="BY81" s="196"/>
      <c r="BZ81" s="196"/>
      <c r="CA81" s="196"/>
      <c r="CB81" s="105"/>
      <c r="CC81" s="196"/>
      <c r="CD81" s="138"/>
      <c r="CE81" s="138"/>
      <c r="CF81" s="138"/>
      <c r="CG81" s="138"/>
      <c r="CH81" s="138"/>
      <c r="CI81" s="138"/>
      <c r="CJ81" s="196"/>
      <c r="CK81" s="196"/>
      <c r="CL81" s="196"/>
      <c r="CM81" s="196"/>
      <c r="CN81" s="196"/>
      <c r="CO81" s="105"/>
      <c r="CP81" s="196"/>
    </row>
    <row r="82" spans="1:94" s="337" customFormat="1" ht="151.5" customHeight="1">
      <c r="A82" s="138"/>
      <c r="B82" s="88" t="str">
        <f>IFERROR(VLOOKUP($A82,Riesgos!$A$7:$H$107,2,FALSE),"")</f>
        <v/>
      </c>
      <c r="C82" s="181" t="str">
        <f>IFERROR(VLOOKUP($A82,Riesgos!$A$7:$H$107,7,FALSE),"")</f>
        <v/>
      </c>
      <c r="D82" s="181" t="str">
        <f>IFERROR(VLOOKUP($A82,Riesgos!$A$7:$H$107,8,FALSE),"")</f>
        <v/>
      </c>
      <c r="E82" s="53"/>
      <c r="F82" s="213"/>
      <c r="G82" s="208" t="str">
        <f>IF(ISNUMBER(F82),VLOOKUP(F82,'Listas y tablas'!$AC$2:$AF$7,2,FALSE),"")</f>
        <v/>
      </c>
      <c r="H82" s="213"/>
      <c r="I82" s="213"/>
      <c r="J82" s="213"/>
      <c r="K82" s="213"/>
      <c r="L82" s="213"/>
      <c r="M82" s="213"/>
      <c r="N82" s="213"/>
      <c r="O82" s="213"/>
      <c r="P82" s="213"/>
      <c r="Q82" s="213"/>
      <c r="R82" s="213"/>
      <c r="S82" s="213"/>
      <c r="T82" s="213"/>
      <c r="U82" s="213"/>
      <c r="V82" s="213"/>
      <c r="W82" s="213"/>
      <c r="X82" s="213"/>
      <c r="Y82" s="213"/>
      <c r="Z82" s="213"/>
      <c r="AA82" s="208">
        <f t="shared" si="24"/>
        <v>0</v>
      </c>
      <c r="AB82" s="209" t="str">
        <f t="shared" si="25"/>
        <v/>
      </c>
      <c r="AC82" s="208" t="str">
        <f t="shared" si="26"/>
        <v xml:space="preserve"> </v>
      </c>
      <c r="AD82" s="210" t="str">
        <f>IFERROR(VLOOKUP(AC82,'Listas y tablas'!$AH$3:$AI$17,2,FALSE),"")</f>
        <v/>
      </c>
      <c r="AE82" s="208" t="str">
        <f t="shared" si="27"/>
        <v>C</v>
      </c>
      <c r="AF82" s="211">
        <f t="shared" si="28"/>
        <v>75</v>
      </c>
      <c r="AG82" s="211" t="str">
        <f t="shared" si="29"/>
        <v>C75</v>
      </c>
      <c r="AH82" s="182"/>
      <c r="AI82" s="211" t="str">
        <f t="shared" si="30"/>
        <v/>
      </c>
      <c r="AJ82" s="57"/>
      <c r="AK82" s="57"/>
      <c r="AL82" s="211">
        <f t="shared" si="41"/>
        <v>0</v>
      </c>
      <c r="AM82" s="57"/>
      <c r="AN82" s="211">
        <f t="shared" si="31"/>
        <v>0</v>
      </c>
      <c r="AO82" s="57"/>
      <c r="AP82" s="211">
        <f t="shared" si="32"/>
        <v>0</v>
      </c>
      <c r="AQ82" s="57"/>
      <c r="AR82" s="211">
        <f t="shared" si="33"/>
        <v>0</v>
      </c>
      <c r="AS82" s="57"/>
      <c r="AT82" s="211">
        <f t="shared" si="34"/>
        <v>0</v>
      </c>
      <c r="AU82" s="57"/>
      <c r="AV82" s="211">
        <f t="shared" si="35"/>
        <v>0</v>
      </c>
      <c r="AW82" s="57"/>
      <c r="AX82" s="211">
        <f t="shared" si="36"/>
        <v>0</v>
      </c>
      <c r="AY82" s="211">
        <f t="shared" si="37"/>
        <v>0</v>
      </c>
      <c r="AZ82" s="211">
        <f t="shared" si="38"/>
        <v>0</v>
      </c>
      <c r="BA82" s="211" t="str">
        <f t="shared" si="39"/>
        <v/>
      </c>
      <c r="BB82" s="211" t="str">
        <f>IFERROR(IF(ISNUMBER(BA82),VLOOKUP(BA82,'Listas y tablas'!$AC$2:$AF$7,2,FALSE),""),"")</f>
        <v/>
      </c>
      <c r="BC82" s="211" t="str">
        <f t="shared" si="40"/>
        <v xml:space="preserve"> </v>
      </c>
      <c r="BD82" s="212" t="str">
        <f>IFERROR(VLOOKUP(BC82,'Listas y tablas'!$AH$3:$AI$17,2,FALSE),"")</f>
        <v/>
      </c>
      <c r="BE82" s="157"/>
      <c r="BF82" s="138"/>
      <c r="BG82" s="138"/>
      <c r="BH82" s="138"/>
      <c r="BI82" s="138"/>
      <c r="BJ82" s="138"/>
      <c r="BK82" s="138"/>
      <c r="BL82" s="138"/>
      <c r="BM82" s="138"/>
      <c r="BN82" s="138"/>
      <c r="BO82" s="138"/>
      <c r="BP82" s="138"/>
      <c r="BQ82" s="121"/>
      <c r="BR82" s="121"/>
      <c r="BS82" s="121"/>
      <c r="BT82" s="121"/>
      <c r="BU82" s="121"/>
      <c r="BV82" s="121"/>
      <c r="BW82" s="196"/>
      <c r="BX82" s="196"/>
      <c r="BY82" s="196"/>
      <c r="BZ82" s="196"/>
      <c r="CA82" s="196"/>
      <c r="CB82" s="105"/>
      <c r="CC82" s="196"/>
      <c r="CD82" s="138"/>
      <c r="CE82" s="138"/>
      <c r="CF82" s="138"/>
      <c r="CG82" s="138"/>
      <c r="CH82" s="138"/>
      <c r="CI82" s="138"/>
      <c r="CJ82" s="196"/>
      <c r="CK82" s="196"/>
      <c r="CL82" s="196"/>
      <c r="CM82" s="196"/>
      <c r="CN82" s="196"/>
      <c r="CO82" s="105"/>
      <c r="CP82" s="196"/>
    </row>
    <row r="83" spans="1:94" s="337" customFormat="1" ht="151.5" customHeight="1">
      <c r="A83" s="138"/>
      <c r="B83" s="88" t="str">
        <f>IFERROR(VLOOKUP($A83,Riesgos!$A$7:$H$107,2,FALSE),"")</f>
        <v/>
      </c>
      <c r="C83" s="181" t="str">
        <f>IFERROR(VLOOKUP($A83,Riesgos!$A$7:$H$107,7,FALSE),"")</f>
        <v/>
      </c>
      <c r="D83" s="181" t="str">
        <f>IFERROR(VLOOKUP($A83,Riesgos!$A$7:$H$107,8,FALSE),"")</f>
        <v/>
      </c>
      <c r="E83" s="53"/>
      <c r="F83" s="213"/>
      <c r="G83" s="208" t="str">
        <f>IF(ISNUMBER(F83),VLOOKUP(F83,'Listas y tablas'!$AC$2:$AF$7,2,FALSE),"")</f>
        <v/>
      </c>
      <c r="H83" s="213"/>
      <c r="I83" s="213"/>
      <c r="J83" s="213"/>
      <c r="K83" s="213"/>
      <c r="L83" s="213"/>
      <c r="M83" s="213"/>
      <c r="N83" s="213"/>
      <c r="O83" s="213"/>
      <c r="P83" s="213"/>
      <c r="Q83" s="213"/>
      <c r="R83" s="213"/>
      <c r="S83" s="213"/>
      <c r="T83" s="213"/>
      <c r="U83" s="213"/>
      <c r="V83" s="213"/>
      <c r="W83" s="213"/>
      <c r="X83" s="213"/>
      <c r="Y83" s="213"/>
      <c r="Z83" s="213"/>
      <c r="AA83" s="208">
        <f t="shared" si="24"/>
        <v>0</v>
      </c>
      <c r="AB83" s="209" t="str">
        <f t="shared" si="25"/>
        <v/>
      </c>
      <c r="AC83" s="208" t="str">
        <f t="shared" si="26"/>
        <v xml:space="preserve"> </v>
      </c>
      <c r="AD83" s="210" t="str">
        <f>IFERROR(VLOOKUP(AC83,'Listas y tablas'!$AH$3:$AI$17,2,FALSE),"")</f>
        <v/>
      </c>
      <c r="AE83" s="208" t="str">
        <f t="shared" si="27"/>
        <v>C</v>
      </c>
      <c r="AF83" s="211">
        <f t="shared" si="28"/>
        <v>76</v>
      </c>
      <c r="AG83" s="211" t="str">
        <f t="shared" si="29"/>
        <v>C76</v>
      </c>
      <c r="AH83" s="182"/>
      <c r="AI83" s="211" t="str">
        <f t="shared" si="30"/>
        <v/>
      </c>
      <c r="AJ83" s="57"/>
      <c r="AK83" s="57"/>
      <c r="AL83" s="211">
        <f t="shared" si="41"/>
        <v>0</v>
      </c>
      <c r="AM83" s="57"/>
      <c r="AN83" s="211">
        <f t="shared" si="31"/>
        <v>0</v>
      </c>
      <c r="AO83" s="57"/>
      <c r="AP83" s="211">
        <f t="shared" si="32"/>
        <v>0</v>
      </c>
      <c r="AQ83" s="57"/>
      <c r="AR83" s="211">
        <f t="shared" si="33"/>
        <v>0</v>
      </c>
      <c r="AS83" s="57"/>
      <c r="AT83" s="211">
        <f t="shared" si="34"/>
        <v>0</v>
      </c>
      <c r="AU83" s="57"/>
      <c r="AV83" s="211">
        <f t="shared" si="35"/>
        <v>0</v>
      </c>
      <c r="AW83" s="57"/>
      <c r="AX83" s="211">
        <f t="shared" si="36"/>
        <v>0</v>
      </c>
      <c r="AY83" s="211">
        <f t="shared" si="37"/>
        <v>0</v>
      </c>
      <c r="AZ83" s="211">
        <f t="shared" si="38"/>
        <v>0</v>
      </c>
      <c r="BA83" s="211" t="str">
        <f t="shared" si="39"/>
        <v/>
      </c>
      <c r="BB83" s="211" t="str">
        <f>IFERROR(IF(ISNUMBER(BA83),VLOOKUP(BA83,'Listas y tablas'!$AC$2:$AF$7,2,FALSE),""),"")</f>
        <v/>
      </c>
      <c r="BC83" s="211" t="str">
        <f t="shared" si="40"/>
        <v xml:space="preserve"> </v>
      </c>
      <c r="BD83" s="212" t="str">
        <f>IFERROR(VLOOKUP(BC83,'Listas y tablas'!$AH$3:$AI$17,2,FALSE),"")</f>
        <v/>
      </c>
      <c r="BE83" s="157"/>
      <c r="BF83" s="138"/>
      <c r="BG83" s="138"/>
      <c r="BH83" s="138"/>
      <c r="BI83" s="138"/>
      <c r="BJ83" s="138"/>
      <c r="BK83" s="138"/>
      <c r="BL83" s="138"/>
      <c r="BM83" s="138"/>
      <c r="BN83" s="138"/>
      <c r="BO83" s="138"/>
      <c r="BP83" s="138"/>
      <c r="BQ83" s="121"/>
      <c r="BR83" s="121"/>
      <c r="BS83" s="121"/>
      <c r="BT83" s="121"/>
      <c r="BU83" s="121"/>
      <c r="BV83" s="121"/>
      <c r="BW83" s="196"/>
      <c r="BX83" s="196"/>
      <c r="BY83" s="196"/>
      <c r="BZ83" s="196"/>
      <c r="CA83" s="196"/>
      <c r="CB83" s="105"/>
      <c r="CC83" s="196"/>
      <c r="CD83" s="138"/>
      <c r="CE83" s="138"/>
      <c r="CF83" s="138"/>
      <c r="CG83" s="138"/>
      <c r="CH83" s="138"/>
      <c r="CI83" s="138"/>
      <c r="CJ83" s="196"/>
      <c r="CK83" s="196"/>
      <c r="CL83" s="196"/>
      <c r="CM83" s="196"/>
      <c r="CN83" s="196"/>
      <c r="CO83" s="105"/>
      <c r="CP83" s="196"/>
    </row>
    <row r="84" spans="1:94" s="337" customFormat="1" ht="151.5" customHeight="1">
      <c r="A84" s="138"/>
      <c r="B84" s="88" t="str">
        <f>IFERROR(VLOOKUP($A84,Riesgos!$A$7:$H$107,2,FALSE),"")</f>
        <v/>
      </c>
      <c r="C84" s="181" t="str">
        <f>IFERROR(VLOOKUP($A84,Riesgos!$A$7:$H$107,7,FALSE),"")</f>
        <v/>
      </c>
      <c r="D84" s="181" t="str">
        <f>IFERROR(VLOOKUP($A84,Riesgos!$A$7:$H$107,8,FALSE),"")</f>
        <v/>
      </c>
      <c r="E84" s="53"/>
      <c r="F84" s="213"/>
      <c r="G84" s="208" t="str">
        <f>IF(ISNUMBER(F84),VLOOKUP(F84,'Listas y tablas'!$AC$2:$AF$7,2,FALSE),"")</f>
        <v/>
      </c>
      <c r="H84" s="213"/>
      <c r="I84" s="213"/>
      <c r="J84" s="213"/>
      <c r="K84" s="213"/>
      <c r="L84" s="213"/>
      <c r="M84" s="213"/>
      <c r="N84" s="213"/>
      <c r="O84" s="213"/>
      <c r="P84" s="213"/>
      <c r="Q84" s="213"/>
      <c r="R84" s="213"/>
      <c r="S84" s="213"/>
      <c r="T84" s="213"/>
      <c r="U84" s="213"/>
      <c r="V84" s="213"/>
      <c r="W84" s="213"/>
      <c r="X84" s="213"/>
      <c r="Y84" s="213"/>
      <c r="Z84" s="213"/>
      <c r="AA84" s="208">
        <f t="shared" si="24"/>
        <v>0</v>
      </c>
      <c r="AB84" s="209" t="str">
        <f t="shared" si="25"/>
        <v/>
      </c>
      <c r="AC84" s="208" t="str">
        <f t="shared" si="26"/>
        <v xml:space="preserve"> </v>
      </c>
      <c r="AD84" s="210" t="str">
        <f>IFERROR(VLOOKUP(AC84,'Listas y tablas'!$AH$3:$AI$17,2,FALSE),"")</f>
        <v/>
      </c>
      <c r="AE84" s="208" t="str">
        <f t="shared" si="27"/>
        <v>C</v>
      </c>
      <c r="AF84" s="211">
        <f t="shared" si="28"/>
        <v>77</v>
      </c>
      <c r="AG84" s="211" t="str">
        <f t="shared" si="29"/>
        <v>C77</v>
      </c>
      <c r="AH84" s="182"/>
      <c r="AI84" s="211" t="str">
        <f t="shared" si="30"/>
        <v/>
      </c>
      <c r="AJ84" s="57"/>
      <c r="AK84" s="57"/>
      <c r="AL84" s="211">
        <f t="shared" si="41"/>
        <v>0</v>
      </c>
      <c r="AM84" s="57"/>
      <c r="AN84" s="211">
        <f t="shared" si="31"/>
        <v>0</v>
      </c>
      <c r="AO84" s="57"/>
      <c r="AP84" s="211">
        <f t="shared" si="32"/>
        <v>0</v>
      </c>
      <c r="AQ84" s="57"/>
      <c r="AR84" s="211">
        <f t="shared" si="33"/>
        <v>0</v>
      </c>
      <c r="AS84" s="57"/>
      <c r="AT84" s="211">
        <f t="shared" si="34"/>
        <v>0</v>
      </c>
      <c r="AU84" s="57"/>
      <c r="AV84" s="211">
        <f t="shared" si="35"/>
        <v>0</v>
      </c>
      <c r="AW84" s="57"/>
      <c r="AX84" s="211">
        <f t="shared" si="36"/>
        <v>0</v>
      </c>
      <c r="AY84" s="211">
        <f t="shared" si="37"/>
        <v>0</v>
      </c>
      <c r="AZ84" s="211">
        <f t="shared" si="38"/>
        <v>0</v>
      </c>
      <c r="BA84" s="211" t="str">
        <f t="shared" si="39"/>
        <v/>
      </c>
      <c r="BB84" s="211" t="str">
        <f>IFERROR(IF(ISNUMBER(BA84),VLOOKUP(BA84,'Listas y tablas'!$AC$2:$AF$7,2,FALSE),""),"")</f>
        <v/>
      </c>
      <c r="BC84" s="211" t="str">
        <f t="shared" si="40"/>
        <v xml:space="preserve"> </v>
      </c>
      <c r="BD84" s="212" t="str">
        <f>IFERROR(VLOOKUP(BC84,'Listas y tablas'!$AH$3:$AI$17,2,FALSE),"")</f>
        <v/>
      </c>
      <c r="BE84" s="157"/>
      <c r="BF84" s="138"/>
      <c r="BG84" s="138"/>
      <c r="BH84" s="138"/>
      <c r="BI84" s="138"/>
      <c r="BJ84" s="138"/>
      <c r="BK84" s="138"/>
      <c r="BL84" s="138"/>
      <c r="BM84" s="138"/>
      <c r="BN84" s="138"/>
      <c r="BO84" s="138"/>
      <c r="BP84" s="138"/>
      <c r="BQ84" s="121"/>
      <c r="BR84" s="121"/>
      <c r="BS84" s="121"/>
      <c r="BT84" s="121"/>
      <c r="BU84" s="121"/>
      <c r="BV84" s="121"/>
      <c r="BW84" s="196"/>
      <c r="BX84" s="196"/>
      <c r="BY84" s="196"/>
      <c r="BZ84" s="196"/>
      <c r="CA84" s="196"/>
      <c r="CB84" s="105"/>
      <c r="CC84" s="196"/>
      <c r="CD84" s="138"/>
      <c r="CE84" s="138"/>
      <c r="CF84" s="138"/>
      <c r="CG84" s="138"/>
      <c r="CH84" s="138"/>
      <c r="CI84" s="138"/>
      <c r="CJ84" s="196"/>
      <c r="CK84" s="196"/>
      <c r="CL84" s="196"/>
      <c r="CM84" s="196"/>
      <c r="CN84" s="196"/>
      <c r="CO84" s="105"/>
      <c r="CP84" s="196"/>
    </row>
    <row r="85" spans="1:94" s="337" customFormat="1" ht="151.5" customHeight="1">
      <c r="A85" s="138"/>
      <c r="B85" s="88" t="str">
        <f>IFERROR(VLOOKUP($A85,Riesgos!$A$7:$H$107,2,FALSE),"")</f>
        <v/>
      </c>
      <c r="C85" s="181" t="str">
        <f>IFERROR(VLOOKUP($A85,Riesgos!$A$7:$H$107,7,FALSE),"")</f>
        <v/>
      </c>
      <c r="D85" s="181" t="str">
        <f>IFERROR(VLOOKUP($A85,Riesgos!$A$7:$H$107,8,FALSE),"")</f>
        <v/>
      </c>
      <c r="E85" s="53"/>
      <c r="F85" s="213"/>
      <c r="G85" s="208" t="str">
        <f>IF(ISNUMBER(F85),VLOOKUP(F85,'Listas y tablas'!$AC$2:$AF$7,2,FALSE),"")</f>
        <v/>
      </c>
      <c r="H85" s="213"/>
      <c r="I85" s="213"/>
      <c r="J85" s="213"/>
      <c r="K85" s="213"/>
      <c r="L85" s="213"/>
      <c r="M85" s="213"/>
      <c r="N85" s="213"/>
      <c r="O85" s="213"/>
      <c r="P85" s="213"/>
      <c r="Q85" s="213"/>
      <c r="R85" s="213"/>
      <c r="S85" s="213"/>
      <c r="T85" s="213"/>
      <c r="U85" s="213"/>
      <c r="V85" s="213"/>
      <c r="W85" s="213"/>
      <c r="X85" s="213"/>
      <c r="Y85" s="213"/>
      <c r="Z85" s="213"/>
      <c r="AA85" s="208">
        <f t="shared" si="24"/>
        <v>0</v>
      </c>
      <c r="AB85" s="209" t="str">
        <f t="shared" si="25"/>
        <v/>
      </c>
      <c r="AC85" s="208" t="str">
        <f t="shared" si="26"/>
        <v xml:space="preserve"> </v>
      </c>
      <c r="AD85" s="210" t="str">
        <f>IFERROR(VLOOKUP(AC85,'Listas y tablas'!$AH$3:$AI$17,2,FALSE),"")</f>
        <v/>
      </c>
      <c r="AE85" s="208" t="str">
        <f t="shared" si="27"/>
        <v>C</v>
      </c>
      <c r="AF85" s="211">
        <f t="shared" si="28"/>
        <v>78</v>
      </c>
      <c r="AG85" s="211" t="str">
        <f t="shared" si="29"/>
        <v>C78</v>
      </c>
      <c r="AH85" s="182"/>
      <c r="AI85" s="211" t="str">
        <f t="shared" si="30"/>
        <v/>
      </c>
      <c r="AJ85" s="57"/>
      <c r="AK85" s="57"/>
      <c r="AL85" s="211">
        <f t="shared" si="41"/>
        <v>0</v>
      </c>
      <c r="AM85" s="57"/>
      <c r="AN85" s="211">
        <f t="shared" si="31"/>
        <v>0</v>
      </c>
      <c r="AO85" s="57"/>
      <c r="AP85" s="211">
        <f t="shared" si="32"/>
        <v>0</v>
      </c>
      <c r="AQ85" s="57"/>
      <c r="AR85" s="211">
        <f t="shared" si="33"/>
        <v>0</v>
      </c>
      <c r="AS85" s="57"/>
      <c r="AT85" s="211">
        <f t="shared" si="34"/>
        <v>0</v>
      </c>
      <c r="AU85" s="57"/>
      <c r="AV85" s="211">
        <f t="shared" si="35"/>
        <v>0</v>
      </c>
      <c r="AW85" s="57"/>
      <c r="AX85" s="211">
        <f t="shared" si="36"/>
        <v>0</v>
      </c>
      <c r="AY85" s="211">
        <f t="shared" si="37"/>
        <v>0</v>
      </c>
      <c r="AZ85" s="211">
        <f t="shared" si="38"/>
        <v>0</v>
      </c>
      <c r="BA85" s="211" t="str">
        <f t="shared" si="39"/>
        <v/>
      </c>
      <c r="BB85" s="211" t="str">
        <f>IFERROR(IF(ISNUMBER(BA85),VLOOKUP(BA85,'Listas y tablas'!$AC$2:$AF$7,2,FALSE),""),"")</f>
        <v/>
      </c>
      <c r="BC85" s="211" t="str">
        <f t="shared" si="40"/>
        <v xml:space="preserve"> </v>
      </c>
      <c r="BD85" s="212" t="str">
        <f>IFERROR(VLOOKUP(BC85,'Listas y tablas'!$AH$3:$AI$17,2,FALSE),"")</f>
        <v/>
      </c>
      <c r="BE85" s="157"/>
      <c r="BF85" s="138"/>
      <c r="BG85" s="138"/>
      <c r="BH85" s="138"/>
      <c r="BI85" s="138"/>
      <c r="BJ85" s="138"/>
      <c r="BK85" s="138"/>
      <c r="BL85" s="138"/>
      <c r="BM85" s="138"/>
      <c r="BN85" s="138"/>
      <c r="BO85" s="138"/>
      <c r="BP85" s="138"/>
      <c r="BQ85" s="121"/>
      <c r="BR85" s="121"/>
      <c r="BS85" s="121"/>
      <c r="BT85" s="121"/>
      <c r="BU85" s="121"/>
      <c r="BV85" s="121"/>
      <c r="BW85" s="196"/>
      <c r="BX85" s="196"/>
      <c r="BY85" s="196"/>
      <c r="BZ85" s="196"/>
      <c r="CA85" s="196"/>
      <c r="CB85" s="105"/>
      <c r="CC85" s="196"/>
      <c r="CD85" s="138"/>
      <c r="CE85" s="138"/>
      <c r="CF85" s="138"/>
      <c r="CG85" s="138"/>
      <c r="CH85" s="138"/>
      <c r="CI85" s="138"/>
      <c r="CJ85" s="196"/>
      <c r="CK85" s="196"/>
      <c r="CL85" s="196"/>
      <c r="CM85" s="196"/>
      <c r="CN85" s="196"/>
      <c r="CO85" s="105"/>
      <c r="CP85" s="196"/>
    </row>
    <row r="86" spans="1:94" s="337" customFormat="1" ht="151.5" customHeight="1">
      <c r="A86" s="138"/>
      <c r="B86" s="88" t="str">
        <f>IFERROR(VLOOKUP($A86,Riesgos!$A$7:$H$107,2,FALSE),"")</f>
        <v/>
      </c>
      <c r="C86" s="181" t="str">
        <f>IFERROR(VLOOKUP($A86,Riesgos!$A$7:$H$107,7,FALSE),"")</f>
        <v/>
      </c>
      <c r="D86" s="181" t="str">
        <f>IFERROR(VLOOKUP($A86,Riesgos!$A$7:$H$107,8,FALSE),"")</f>
        <v/>
      </c>
      <c r="E86" s="53"/>
      <c r="F86" s="213"/>
      <c r="G86" s="208" t="str">
        <f>IF(ISNUMBER(F86),VLOOKUP(F86,'Listas y tablas'!$AC$2:$AF$7,2,FALSE),"")</f>
        <v/>
      </c>
      <c r="H86" s="213"/>
      <c r="I86" s="213"/>
      <c r="J86" s="213"/>
      <c r="K86" s="213"/>
      <c r="L86" s="213"/>
      <c r="M86" s="213"/>
      <c r="N86" s="213"/>
      <c r="O86" s="213"/>
      <c r="P86" s="213"/>
      <c r="Q86" s="213"/>
      <c r="R86" s="213"/>
      <c r="S86" s="213"/>
      <c r="T86" s="213"/>
      <c r="U86" s="213"/>
      <c r="V86" s="213"/>
      <c r="W86" s="213"/>
      <c r="X86" s="213"/>
      <c r="Y86" s="213"/>
      <c r="Z86" s="213"/>
      <c r="AA86" s="208">
        <f t="shared" si="24"/>
        <v>0</v>
      </c>
      <c r="AB86" s="209" t="str">
        <f t="shared" si="25"/>
        <v/>
      </c>
      <c r="AC86" s="208" t="str">
        <f t="shared" si="26"/>
        <v xml:space="preserve"> </v>
      </c>
      <c r="AD86" s="210" t="str">
        <f>IFERROR(VLOOKUP(AC86,'Listas y tablas'!$AH$3:$AI$17,2,FALSE),"")</f>
        <v/>
      </c>
      <c r="AE86" s="208" t="str">
        <f t="shared" si="27"/>
        <v>C</v>
      </c>
      <c r="AF86" s="211">
        <f t="shared" si="28"/>
        <v>79</v>
      </c>
      <c r="AG86" s="211" t="str">
        <f t="shared" si="29"/>
        <v>C79</v>
      </c>
      <c r="AH86" s="182"/>
      <c r="AI86" s="211" t="str">
        <f t="shared" si="30"/>
        <v/>
      </c>
      <c r="AJ86" s="57"/>
      <c r="AK86" s="57"/>
      <c r="AL86" s="211">
        <f t="shared" si="41"/>
        <v>0</v>
      </c>
      <c r="AM86" s="57"/>
      <c r="AN86" s="211">
        <f t="shared" si="31"/>
        <v>0</v>
      </c>
      <c r="AO86" s="57"/>
      <c r="AP86" s="211">
        <f t="shared" si="32"/>
        <v>0</v>
      </c>
      <c r="AQ86" s="57"/>
      <c r="AR86" s="211">
        <f t="shared" si="33"/>
        <v>0</v>
      </c>
      <c r="AS86" s="57"/>
      <c r="AT86" s="211">
        <f t="shared" si="34"/>
        <v>0</v>
      </c>
      <c r="AU86" s="57"/>
      <c r="AV86" s="211">
        <f t="shared" si="35"/>
        <v>0</v>
      </c>
      <c r="AW86" s="57"/>
      <c r="AX86" s="211">
        <f t="shared" si="36"/>
        <v>0</v>
      </c>
      <c r="AY86" s="211">
        <f t="shared" si="37"/>
        <v>0</v>
      </c>
      <c r="AZ86" s="211">
        <f t="shared" si="38"/>
        <v>0</v>
      </c>
      <c r="BA86" s="211" t="str">
        <f t="shared" si="39"/>
        <v/>
      </c>
      <c r="BB86" s="211" t="str">
        <f>IFERROR(IF(ISNUMBER(BA86),VLOOKUP(BA86,'Listas y tablas'!$AC$2:$AF$7,2,FALSE),""),"")</f>
        <v/>
      </c>
      <c r="BC86" s="211" t="str">
        <f t="shared" si="40"/>
        <v xml:space="preserve"> </v>
      </c>
      <c r="BD86" s="212" t="str">
        <f>IFERROR(VLOOKUP(BC86,'Listas y tablas'!$AH$3:$AI$17,2,FALSE),"")</f>
        <v/>
      </c>
      <c r="BE86" s="157"/>
      <c r="BF86" s="138"/>
      <c r="BG86" s="138"/>
      <c r="BH86" s="138"/>
      <c r="BI86" s="138"/>
      <c r="BJ86" s="138"/>
      <c r="BK86" s="138"/>
      <c r="BL86" s="138"/>
      <c r="BM86" s="138"/>
      <c r="BN86" s="138"/>
      <c r="BO86" s="138"/>
      <c r="BP86" s="138"/>
      <c r="BQ86" s="121"/>
      <c r="BR86" s="121"/>
      <c r="BS86" s="121"/>
      <c r="BT86" s="121"/>
      <c r="BU86" s="121"/>
      <c r="BV86" s="121"/>
      <c r="BW86" s="196"/>
      <c r="BX86" s="196"/>
      <c r="BY86" s="196"/>
      <c r="BZ86" s="196"/>
      <c r="CA86" s="196"/>
      <c r="CB86" s="105"/>
      <c r="CC86" s="196"/>
      <c r="CD86" s="138"/>
      <c r="CE86" s="138"/>
      <c r="CF86" s="138"/>
      <c r="CG86" s="138"/>
      <c r="CH86" s="138"/>
      <c r="CI86" s="138"/>
      <c r="CJ86" s="196"/>
      <c r="CK86" s="196"/>
      <c r="CL86" s="196"/>
      <c r="CM86" s="196"/>
      <c r="CN86" s="196"/>
      <c r="CO86" s="105"/>
      <c r="CP86" s="196"/>
    </row>
    <row r="87" spans="1:94" s="337" customFormat="1" ht="151.5" customHeight="1">
      <c r="A87" s="138"/>
      <c r="B87" s="88" t="str">
        <f>IFERROR(VLOOKUP($A87,Riesgos!$A$7:$H$107,2,FALSE),"")</f>
        <v/>
      </c>
      <c r="C87" s="181" t="str">
        <f>IFERROR(VLOOKUP($A87,Riesgos!$A$7:$H$107,7,FALSE),"")</f>
        <v/>
      </c>
      <c r="D87" s="181" t="str">
        <f>IFERROR(VLOOKUP($A87,Riesgos!$A$7:$H$107,8,FALSE),"")</f>
        <v/>
      </c>
      <c r="E87" s="53"/>
      <c r="F87" s="213"/>
      <c r="G87" s="208" t="str">
        <f>IF(ISNUMBER(F87),VLOOKUP(F87,'Listas y tablas'!$AC$2:$AF$7,2,FALSE),"")</f>
        <v/>
      </c>
      <c r="H87" s="213"/>
      <c r="I87" s="213"/>
      <c r="J87" s="213"/>
      <c r="K87" s="213"/>
      <c r="L87" s="213"/>
      <c r="M87" s="213"/>
      <c r="N87" s="213"/>
      <c r="O87" s="213"/>
      <c r="P87" s="213"/>
      <c r="Q87" s="213"/>
      <c r="R87" s="213"/>
      <c r="S87" s="213"/>
      <c r="T87" s="213"/>
      <c r="U87" s="213"/>
      <c r="V87" s="213"/>
      <c r="W87" s="213"/>
      <c r="X87" s="213"/>
      <c r="Y87" s="213"/>
      <c r="Z87" s="213"/>
      <c r="AA87" s="208">
        <f t="shared" si="24"/>
        <v>0</v>
      </c>
      <c r="AB87" s="209" t="str">
        <f t="shared" si="25"/>
        <v/>
      </c>
      <c r="AC87" s="208" t="str">
        <f t="shared" si="26"/>
        <v xml:space="preserve"> </v>
      </c>
      <c r="AD87" s="210" t="str">
        <f>IFERROR(VLOOKUP(AC87,'Listas y tablas'!$AH$3:$AI$17,2,FALSE),"")</f>
        <v/>
      </c>
      <c r="AE87" s="208" t="str">
        <f t="shared" si="27"/>
        <v>C</v>
      </c>
      <c r="AF87" s="211">
        <f t="shared" si="28"/>
        <v>80</v>
      </c>
      <c r="AG87" s="211" t="str">
        <f t="shared" si="29"/>
        <v>C80</v>
      </c>
      <c r="AH87" s="182"/>
      <c r="AI87" s="211" t="str">
        <f t="shared" si="30"/>
        <v/>
      </c>
      <c r="AJ87" s="57"/>
      <c r="AK87" s="57"/>
      <c r="AL87" s="211">
        <f t="shared" si="41"/>
        <v>0</v>
      </c>
      <c r="AM87" s="57"/>
      <c r="AN87" s="211">
        <f t="shared" si="31"/>
        <v>0</v>
      </c>
      <c r="AO87" s="57"/>
      <c r="AP87" s="211">
        <f t="shared" si="32"/>
        <v>0</v>
      </c>
      <c r="AQ87" s="57"/>
      <c r="AR87" s="211">
        <f t="shared" si="33"/>
        <v>0</v>
      </c>
      <c r="AS87" s="57"/>
      <c r="AT87" s="211">
        <f t="shared" si="34"/>
        <v>0</v>
      </c>
      <c r="AU87" s="57"/>
      <c r="AV87" s="211">
        <f t="shared" si="35"/>
        <v>0</v>
      </c>
      <c r="AW87" s="57"/>
      <c r="AX87" s="211">
        <f t="shared" si="36"/>
        <v>0</v>
      </c>
      <c r="AY87" s="211">
        <f t="shared" si="37"/>
        <v>0</v>
      </c>
      <c r="AZ87" s="211">
        <f t="shared" si="38"/>
        <v>0</v>
      </c>
      <c r="BA87" s="211" t="str">
        <f t="shared" si="39"/>
        <v/>
      </c>
      <c r="BB87" s="211" t="str">
        <f>IFERROR(IF(ISNUMBER(BA87),VLOOKUP(BA87,'Listas y tablas'!$AC$2:$AF$7,2,FALSE),""),"")</f>
        <v/>
      </c>
      <c r="BC87" s="211" t="str">
        <f t="shared" si="40"/>
        <v xml:space="preserve"> </v>
      </c>
      <c r="BD87" s="212" t="str">
        <f>IFERROR(VLOOKUP(BC87,'Listas y tablas'!$AH$3:$AI$17,2,FALSE),"")</f>
        <v/>
      </c>
      <c r="BE87" s="157"/>
      <c r="BF87" s="138"/>
      <c r="BG87" s="138"/>
      <c r="BH87" s="138"/>
      <c r="BI87" s="138"/>
      <c r="BJ87" s="138"/>
      <c r="BK87" s="138"/>
      <c r="BL87" s="138"/>
      <c r="BM87" s="138"/>
      <c r="BN87" s="138"/>
      <c r="BO87" s="138"/>
      <c r="BP87" s="138"/>
      <c r="BQ87" s="121"/>
      <c r="BR87" s="121"/>
      <c r="BS87" s="121"/>
      <c r="BT87" s="121"/>
      <c r="BU87" s="121"/>
      <c r="BV87" s="121"/>
      <c r="BW87" s="196"/>
      <c r="BX87" s="196"/>
      <c r="BY87" s="196"/>
      <c r="BZ87" s="196"/>
      <c r="CA87" s="196"/>
      <c r="CB87" s="105"/>
      <c r="CC87" s="196"/>
      <c r="CD87" s="138"/>
      <c r="CE87" s="138"/>
      <c r="CF87" s="138"/>
      <c r="CG87" s="138"/>
      <c r="CH87" s="138"/>
      <c r="CI87" s="138"/>
      <c r="CJ87" s="196"/>
      <c r="CK87" s="196"/>
      <c r="CL87" s="196"/>
      <c r="CM87" s="196"/>
      <c r="CN87" s="196"/>
      <c r="CO87" s="105"/>
      <c r="CP87" s="196"/>
    </row>
    <row r="88" spans="1:94" s="337" customFormat="1" ht="151.5" customHeight="1">
      <c r="A88" s="138"/>
      <c r="B88" s="88" t="str">
        <f>IFERROR(VLOOKUP($A88,Riesgos!$A$7:$H$107,2,FALSE),"")</f>
        <v/>
      </c>
      <c r="C88" s="181" t="str">
        <f>IFERROR(VLOOKUP($A88,Riesgos!$A$7:$H$107,7,FALSE),"")</f>
        <v/>
      </c>
      <c r="D88" s="181" t="str">
        <f>IFERROR(VLOOKUP($A88,Riesgos!$A$7:$H$107,8,FALSE),"")</f>
        <v/>
      </c>
      <c r="E88" s="53"/>
      <c r="F88" s="213"/>
      <c r="G88" s="208" t="str">
        <f>IF(ISNUMBER(F88),VLOOKUP(F88,'Listas y tablas'!$AC$2:$AF$7,2,FALSE),"")</f>
        <v/>
      </c>
      <c r="H88" s="213"/>
      <c r="I88" s="213"/>
      <c r="J88" s="213"/>
      <c r="K88" s="213"/>
      <c r="L88" s="213"/>
      <c r="M88" s="213"/>
      <c r="N88" s="213"/>
      <c r="O88" s="213"/>
      <c r="P88" s="213"/>
      <c r="Q88" s="213"/>
      <c r="R88" s="213"/>
      <c r="S88" s="213"/>
      <c r="T88" s="213"/>
      <c r="U88" s="213"/>
      <c r="V88" s="213"/>
      <c r="W88" s="213"/>
      <c r="X88" s="213"/>
      <c r="Y88" s="213"/>
      <c r="Z88" s="213"/>
      <c r="AA88" s="208">
        <f t="shared" si="24"/>
        <v>0</v>
      </c>
      <c r="AB88" s="209" t="str">
        <f t="shared" si="25"/>
        <v/>
      </c>
      <c r="AC88" s="208" t="str">
        <f t="shared" si="26"/>
        <v xml:space="preserve"> </v>
      </c>
      <c r="AD88" s="210" t="str">
        <f>IFERROR(VLOOKUP(AC88,'Listas y tablas'!$AH$3:$AI$17,2,FALSE),"")</f>
        <v/>
      </c>
      <c r="AE88" s="208" t="str">
        <f t="shared" si="27"/>
        <v>C</v>
      </c>
      <c r="AF88" s="211">
        <f t="shared" si="28"/>
        <v>81</v>
      </c>
      <c r="AG88" s="211" t="str">
        <f t="shared" si="29"/>
        <v>C81</v>
      </c>
      <c r="AH88" s="182"/>
      <c r="AI88" s="211" t="str">
        <f t="shared" si="30"/>
        <v/>
      </c>
      <c r="AJ88" s="57"/>
      <c r="AK88" s="57"/>
      <c r="AL88" s="211">
        <f t="shared" si="41"/>
        <v>0</v>
      </c>
      <c r="AM88" s="57"/>
      <c r="AN88" s="211">
        <f t="shared" si="31"/>
        <v>0</v>
      </c>
      <c r="AO88" s="57"/>
      <c r="AP88" s="211">
        <f t="shared" si="32"/>
        <v>0</v>
      </c>
      <c r="AQ88" s="57"/>
      <c r="AR88" s="211">
        <f t="shared" si="33"/>
        <v>0</v>
      </c>
      <c r="AS88" s="57"/>
      <c r="AT88" s="211">
        <f t="shared" si="34"/>
        <v>0</v>
      </c>
      <c r="AU88" s="57"/>
      <c r="AV88" s="211">
        <f t="shared" si="35"/>
        <v>0</v>
      </c>
      <c r="AW88" s="57"/>
      <c r="AX88" s="211">
        <f t="shared" si="36"/>
        <v>0</v>
      </c>
      <c r="AY88" s="211">
        <f t="shared" si="37"/>
        <v>0</v>
      </c>
      <c r="AZ88" s="211">
        <f t="shared" si="38"/>
        <v>0</v>
      </c>
      <c r="BA88" s="211" t="str">
        <f t="shared" si="39"/>
        <v/>
      </c>
      <c r="BB88" s="211" t="str">
        <f>IFERROR(IF(ISNUMBER(BA88),VLOOKUP(BA88,'Listas y tablas'!$AC$2:$AF$7,2,FALSE),""),"")</f>
        <v/>
      </c>
      <c r="BC88" s="211" t="str">
        <f t="shared" si="40"/>
        <v xml:space="preserve"> </v>
      </c>
      <c r="BD88" s="212" t="str">
        <f>IFERROR(VLOOKUP(BC88,'Listas y tablas'!$AH$3:$AI$17,2,FALSE),"")</f>
        <v/>
      </c>
      <c r="BE88" s="157"/>
      <c r="BF88" s="138"/>
      <c r="BG88" s="138"/>
      <c r="BH88" s="138"/>
      <c r="BI88" s="138"/>
      <c r="BJ88" s="138"/>
      <c r="BK88" s="138"/>
      <c r="BL88" s="138"/>
      <c r="BM88" s="138"/>
      <c r="BN88" s="138"/>
      <c r="BO88" s="138"/>
      <c r="BP88" s="138"/>
      <c r="BQ88" s="121"/>
      <c r="BR88" s="121"/>
      <c r="BS88" s="121"/>
      <c r="BT88" s="121"/>
      <c r="BU88" s="121"/>
      <c r="BV88" s="121"/>
      <c r="BW88" s="196"/>
      <c r="BX88" s="196"/>
      <c r="BY88" s="196"/>
      <c r="BZ88" s="196"/>
      <c r="CA88" s="196"/>
      <c r="CB88" s="105"/>
      <c r="CC88" s="196"/>
      <c r="CD88" s="138"/>
      <c r="CE88" s="138"/>
      <c r="CF88" s="138"/>
      <c r="CG88" s="138"/>
      <c r="CH88" s="138"/>
      <c r="CI88" s="138"/>
      <c r="CJ88" s="196"/>
      <c r="CK88" s="196"/>
      <c r="CL88" s="196"/>
      <c r="CM88" s="196"/>
      <c r="CN88" s="196"/>
      <c r="CO88" s="105"/>
      <c r="CP88" s="196"/>
    </row>
    <row r="89" spans="1:94" s="337" customFormat="1" ht="151.5" customHeight="1">
      <c r="A89" s="138"/>
      <c r="B89" s="88" t="str">
        <f>IFERROR(VLOOKUP($A89,Riesgos!$A$7:$H$107,2,FALSE),"")</f>
        <v/>
      </c>
      <c r="C89" s="181" t="str">
        <f>IFERROR(VLOOKUP($A89,Riesgos!$A$7:$H$107,7,FALSE),"")</f>
        <v/>
      </c>
      <c r="D89" s="181" t="str">
        <f>IFERROR(VLOOKUP($A89,Riesgos!$A$7:$H$107,8,FALSE),"")</f>
        <v/>
      </c>
      <c r="E89" s="53"/>
      <c r="F89" s="213"/>
      <c r="G89" s="208" t="str">
        <f>IF(ISNUMBER(F89),VLOOKUP(F89,'Listas y tablas'!$AC$2:$AF$7,2,FALSE),"")</f>
        <v/>
      </c>
      <c r="H89" s="213"/>
      <c r="I89" s="213"/>
      <c r="J89" s="213"/>
      <c r="K89" s="213"/>
      <c r="L89" s="213"/>
      <c r="M89" s="213"/>
      <c r="N89" s="213"/>
      <c r="O89" s="213"/>
      <c r="P89" s="213"/>
      <c r="Q89" s="213"/>
      <c r="R89" s="213"/>
      <c r="S89" s="213"/>
      <c r="T89" s="213"/>
      <c r="U89" s="213"/>
      <c r="V89" s="213"/>
      <c r="W89" s="213"/>
      <c r="X89" s="213"/>
      <c r="Y89" s="213"/>
      <c r="Z89" s="213"/>
      <c r="AA89" s="208">
        <f t="shared" si="24"/>
        <v>0</v>
      </c>
      <c r="AB89" s="209" t="str">
        <f t="shared" si="25"/>
        <v/>
      </c>
      <c r="AC89" s="208" t="str">
        <f t="shared" si="26"/>
        <v xml:space="preserve"> </v>
      </c>
      <c r="AD89" s="210" t="str">
        <f>IFERROR(VLOOKUP(AC89,'Listas y tablas'!$AH$3:$AI$17,2,FALSE),"")</f>
        <v/>
      </c>
      <c r="AE89" s="208" t="str">
        <f t="shared" si="27"/>
        <v>C</v>
      </c>
      <c r="AF89" s="211">
        <f t="shared" si="28"/>
        <v>82</v>
      </c>
      <c r="AG89" s="211" t="str">
        <f t="shared" si="29"/>
        <v>C82</v>
      </c>
      <c r="AH89" s="182"/>
      <c r="AI89" s="211" t="str">
        <f t="shared" si="30"/>
        <v/>
      </c>
      <c r="AJ89" s="57"/>
      <c r="AK89" s="57"/>
      <c r="AL89" s="211">
        <f t="shared" si="41"/>
        <v>0</v>
      </c>
      <c r="AM89" s="57"/>
      <c r="AN89" s="211">
        <f t="shared" si="31"/>
        <v>0</v>
      </c>
      <c r="AO89" s="57"/>
      <c r="AP89" s="211">
        <f t="shared" si="32"/>
        <v>0</v>
      </c>
      <c r="AQ89" s="57"/>
      <c r="AR89" s="211">
        <f t="shared" si="33"/>
        <v>0</v>
      </c>
      <c r="AS89" s="57"/>
      <c r="AT89" s="211">
        <f t="shared" si="34"/>
        <v>0</v>
      </c>
      <c r="AU89" s="57"/>
      <c r="AV89" s="211">
        <f t="shared" si="35"/>
        <v>0</v>
      </c>
      <c r="AW89" s="57"/>
      <c r="AX89" s="211">
        <f t="shared" si="36"/>
        <v>0</v>
      </c>
      <c r="AY89" s="211">
        <f t="shared" si="37"/>
        <v>0</v>
      </c>
      <c r="AZ89" s="211">
        <f t="shared" si="38"/>
        <v>0</v>
      </c>
      <c r="BA89" s="211" t="str">
        <f t="shared" si="39"/>
        <v/>
      </c>
      <c r="BB89" s="211" t="str">
        <f>IFERROR(IF(ISNUMBER(BA89),VLOOKUP(BA89,'Listas y tablas'!$AC$2:$AF$7,2,FALSE),""),"")</f>
        <v/>
      </c>
      <c r="BC89" s="211" t="str">
        <f t="shared" si="40"/>
        <v xml:space="preserve"> </v>
      </c>
      <c r="BD89" s="212" t="str">
        <f>IFERROR(VLOOKUP(BC89,'Listas y tablas'!$AH$3:$AI$17,2,FALSE),"")</f>
        <v/>
      </c>
      <c r="BE89" s="157"/>
      <c r="BF89" s="138"/>
      <c r="BG89" s="138"/>
      <c r="BH89" s="138"/>
      <c r="BI89" s="138"/>
      <c r="BJ89" s="138"/>
      <c r="BK89" s="138"/>
      <c r="BL89" s="138"/>
      <c r="BM89" s="138"/>
      <c r="BN89" s="138"/>
      <c r="BO89" s="138"/>
      <c r="BP89" s="138"/>
      <c r="BQ89" s="121"/>
      <c r="BR89" s="121"/>
      <c r="BS89" s="121"/>
      <c r="BT89" s="121"/>
      <c r="BU89" s="121"/>
      <c r="BV89" s="121"/>
      <c r="BW89" s="196"/>
      <c r="BX89" s="196"/>
      <c r="BY89" s="196"/>
      <c r="BZ89" s="196"/>
      <c r="CA89" s="196"/>
      <c r="CB89" s="105"/>
      <c r="CC89" s="196"/>
      <c r="CD89" s="138"/>
      <c r="CE89" s="138"/>
      <c r="CF89" s="138"/>
      <c r="CG89" s="138"/>
      <c r="CH89" s="138"/>
      <c r="CI89" s="138"/>
      <c r="CJ89" s="196"/>
      <c r="CK89" s="196"/>
      <c r="CL89" s="196"/>
      <c r="CM89" s="196"/>
      <c r="CN89" s="196"/>
      <c r="CO89" s="105"/>
      <c r="CP89" s="196"/>
    </row>
    <row r="90" spans="1:94" s="337" customFormat="1" ht="151.5" customHeight="1">
      <c r="A90" s="138"/>
      <c r="B90" s="88" t="str">
        <f>IFERROR(VLOOKUP($A90,Riesgos!$A$7:$H$107,2,FALSE),"")</f>
        <v/>
      </c>
      <c r="C90" s="181" t="str">
        <f>IFERROR(VLOOKUP($A90,Riesgos!$A$7:$H$107,7,FALSE),"")</f>
        <v/>
      </c>
      <c r="D90" s="181" t="str">
        <f>IFERROR(VLOOKUP($A90,Riesgos!$A$7:$H$107,8,FALSE),"")</f>
        <v/>
      </c>
      <c r="E90" s="53"/>
      <c r="F90" s="213"/>
      <c r="G90" s="208" t="str">
        <f>IF(ISNUMBER(F90),VLOOKUP(F90,'Listas y tablas'!$AC$2:$AF$7,2,FALSE),"")</f>
        <v/>
      </c>
      <c r="H90" s="213"/>
      <c r="I90" s="213"/>
      <c r="J90" s="213"/>
      <c r="K90" s="213"/>
      <c r="L90" s="213"/>
      <c r="M90" s="213"/>
      <c r="N90" s="213"/>
      <c r="O90" s="213"/>
      <c r="P90" s="213"/>
      <c r="Q90" s="213"/>
      <c r="R90" s="213"/>
      <c r="S90" s="213"/>
      <c r="T90" s="213"/>
      <c r="U90" s="213"/>
      <c r="V90" s="213"/>
      <c r="W90" s="213"/>
      <c r="X90" s="213"/>
      <c r="Y90" s="213"/>
      <c r="Z90" s="213"/>
      <c r="AA90" s="208">
        <f t="shared" si="24"/>
        <v>0</v>
      </c>
      <c r="AB90" s="209" t="str">
        <f t="shared" si="25"/>
        <v/>
      </c>
      <c r="AC90" s="208" t="str">
        <f t="shared" si="26"/>
        <v xml:space="preserve"> </v>
      </c>
      <c r="AD90" s="210" t="str">
        <f>IFERROR(VLOOKUP(AC90,'Listas y tablas'!$AH$3:$AI$17,2,FALSE),"")</f>
        <v/>
      </c>
      <c r="AE90" s="208" t="str">
        <f t="shared" si="27"/>
        <v>C</v>
      </c>
      <c r="AF90" s="211">
        <f t="shared" si="28"/>
        <v>83</v>
      </c>
      <c r="AG90" s="211" t="str">
        <f t="shared" si="29"/>
        <v>C83</v>
      </c>
      <c r="AH90" s="182"/>
      <c r="AI90" s="211" t="str">
        <f t="shared" si="30"/>
        <v/>
      </c>
      <c r="AJ90" s="57"/>
      <c r="AK90" s="57"/>
      <c r="AL90" s="211">
        <f t="shared" si="41"/>
        <v>0</v>
      </c>
      <c r="AM90" s="57"/>
      <c r="AN90" s="211">
        <f t="shared" si="31"/>
        <v>0</v>
      </c>
      <c r="AO90" s="57"/>
      <c r="AP90" s="211">
        <f t="shared" si="32"/>
        <v>0</v>
      </c>
      <c r="AQ90" s="57"/>
      <c r="AR90" s="211">
        <f t="shared" si="33"/>
        <v>0</v>
      </c>
      <c r="AS90" s="57"/>
      <c r="AT90" s="211">
        <f t="shared" si="34"/>
        <v>0</v>
      </c>
      <c r="AU90" s="57"/>
      <c r="AV90" s="211">
        <f t="shared" si="35"/>
        <v>0</v>
      </c>
      <c r="AW90" s="57"/>
      <c r="AX90" s="211">
        <f t="shared" si="36"/>
        <v>0</v>
      </c>
      <c r="AY90" s="211">
        <f t="shared" si="37"/>
        <v>0</v>
      </c>
      <c r="AZ90" s="211">
        <f t="shared" si="38"/>
        <v>0</v>
      </c>
      <c r="BA90" s="211" t="str">
        <f t="shared" si="39"/>
        <v/>
      </c>
      <c r="BB90" s="211" t="str">
        <f>IFERROR(IF(ISNUMBER(BA90),VLOOKUP(BA90,'Listas y tablas'!$AC$2:$AF$7,2,FALSE),""),"")</f>
        <v/>
      </c>
      <c r="BC90" s="211" t="str">
        <f t="shared" si="40"/>
        <v xml:space="preserve"> </v>
      </c>
      <c r="BD90" s="212" t="str">
        <f>IFERROR(VLOOKUP(BC90,'Listas y tablas'!$AH$3:$AI$17,2,FALSE),"")</f>
        <v/>
      </c>
      <c r="BE90" s="157"/>
      <c r="BF90" s="138"/>
      <c r="BG90" s="138"/>
      <c r="BH90" s="138"/>
      <c r="BI90" s="138"/>
      <c r="BJ90" s="138"/>
      <c r="BK90" s="138"/>
      <c r="BL90" s="138"/>
      <c r="BM90" s="138"/>
      <c r="BN90" s="138"/>
      <c r="BO90" s="138"/>
      <c r="BP90" s="138"/>
      <c r="BQ90" s="121"/>
      <c r="BR90" s="121"/>
      <c r="BS90" s="121"/>
      <c r="BT90" s="121"/>
      <c r="BU90" s="121"/>
      <c r="BV90" s="121"/>
      <c r="BW90" s="196"/>
      <c r="BX90" s="196"/>
      <c r="BY90" s="196"/>
      <c r="BZ90" s="196"/>
      <c r="CA90" s="196"/>
      <c r="CB90" s="105"/>
      <c r="CC90" s="196"/>
      <c r="CD90" s="138"/>
      <c r="CE90" s="138"/>
      <c r="CF90" s="138"/>
      <c r="CG90" s="138"/>
      <c r="CH90" s="138"/>
      <c r="CI90" s="138"/>
      <c r="CJ90" s="196"/>
      <c r="CK90" s="196"/>
      <c r="CL90" s="196"/>
      <c r="CM90" s="196"/>
      <c r="CN90" s="196"/>
      <c r="CO90" s="105"/>
      <c r="CP90" s="196"/>
    </row>
    <row r="91" spans="1:94" s="337" customFormat="1" ht="151.5" customHeight="1">
      <c r="A91" s="138"/>
      <c r="B91" s="88" t="str">
        <f>IFERROR(VLOOKUP($A91,Riesgos!$A$7:$H$107,2,FALSE),"")</f>
        <v/>
      </c>
      <c r="C91" s="181" t="str">
        <f>IFERROR(VLOOKUP($A91,Riesgos!$A$7:$H$107,7,FALSE),"")</f>
        <v/>
      </c>
      <c r="D91" s="181" t="str">
        <f>IFERROR(VLOOKUP($A91,Riesgos!$A$7:$H$107,8,FALSE),"")</f>
        <v/>
      </c>
      <c r="E91" s="53"/>
      <c r="F91" s="213"/>
      <c r="G91" s="208" t="str">
        <f>IF(ISNUMBER(F91),VLOOKUP(F91,'Listas y tablas'!$AC$2:$AF$7,2,FALSE),"")</f>
        <v/>
      </c>
      <c r="H91" s="213"/>
      <c r="I91" s="213"/>
      <c r="J91" s="213"/>
      <c r="K91" s="213"/>
      <c r="L91" s="213"/>
      <c r="M91" s="213"/>
      <c r="N91" s="213"/>
      <c r="O91" s="213"/>
      <c r="P91" s="213"/>
      <c r="Q91" s="213"/>
      <c r="R91" s="213"/>
      <c r="S91" s="213"/>
      <c r="T91" s="213"/>
      <c r="U91" s="213"/>
      <c r="V91" s="213"/>
      <c r="W91" s="213"/>
      <c r="X91" s="213"/>
      <c r="Y91" s="213"/>
      <c r="Z91" s="213"/>
      <c r="AA91" s="208">
        <f t="shared" si="24"/>
        <v>0</v>
      </c>
      <c r="AB91" s="209" t="str">
        <f t="shared" si="25"/>
        <v/>
      </c>
      <c r="AC91" s="208" t="str">
        <f t="shared" si="26"/>
        <v xml:space="preserve"> </v>
      </c>
      <c r="AD91" s="210" t="str">
        <f>IFERROR(VLOOKUP(AC91,'Listas y tablas'!$AH$3:$AI$17,2,FALSE),"")</f>
        <v/>
      </c>
      <c r="AE91" s="208" t="str">
        <f t="shared" si="27"/>
        <v>C</v>
      </c>
      <c r="AF91" s="211">
        <f t="shared" si="28"/>
        <v>84</v>
      </c>
      <c r="AG91" s="211" t="str">
        <f t="shared" si="29"/>
        <v>C84</v>
      </c>
      <c r="AH91" s="182"/>
      <c r="AI91" s="211" t="str">
        <f t="shared" si="30"/>
        <v/>
      </c>
      <c r="AJ91" s="57"/>
      <c r="AK91" s="57"/>
      <c r="AL91" s="211">
        <f t="shared" si="41"/>
        <v>0</v>
      </c>
      <c r="AM91" s="57"/>
      <c r="AN91" s="211">
        <f t="shared" si="31"/>
        <v>0</v>
      </c>
      <c r="AO91" s="57"/>
      <c r="AP91" s="211">
        <f t="shared" si="32"/>
        <v>0</v>
      </c>
      <c r="AQ91" s="57"/>
      <c r="AR91" s="211">
        <f t="shared" si="33"/>
        <v>0</v>
      </c>
      <c r="AS91" s="57"/>
      <c r="AT91" s="211">
        <f t="shared" si="34"/>
        <v>0</v>
      </c>
      <c r="AU91" s="57"/>
      <c r="AV91" s="211">
        <f t="shared" si="35"/>
        <v>0</v>
      </c>
      <c r="AW91" s="57"/>
      <c r="AX91" s="211">
        <f t="shared" si="36"/>
        <v>0</v>
      </c>
      <c r="AY91" s="211">
        <f t="shared" si="37"/>
        <v>0</v>
      </c>
      <c r="AZ91" s="211">
        <f t="shared" si="38"/>
        <v>0</v>
      </c>
      <c r="BA91" s="211" t="str">
        <f t="shared" si="39"/>
        <v/>
      </c>
      <c r="BB91" s="211" t="str">
        <f>IFERROR(IF(ISNUMBER(BA91),VLOOKUP(BA91,'Listas y tablas'!$AC$2:$AF$7,2,FALSE),""),"")</f>
        <v/>
      </c>
      <c r="BC91" s="211" t="str">
        <f t="shared" si="40"/>
        <v xml:space="preserve"> </v>
      </c>
      <c r="BD91" s="212" t="str">
        <f>IFERROR(VLOOKUP(BC91,'Listas y tablas'!$AH$3:$AI$17,2,FALSE),"")</f>
        <v/>
      </c>
      <c r="BE91" s="157"/>
      <c r="BF91" s="138"/>
      <c r="BG91" s="138"/>
      <c r="BH91" s="138"/>
      <c r="BI91" s="138"/>
      <c r="BJ91" s="138"/>
      <c r="BK91" s="138"/>
      <c r="BL91" s="138"/>
      <c r="BM91" s="138"/>
      <c r="BN91" s="138"/>
      <c r="BO91" s="138"/>
      <c r="BP91" s="138"/>
      <c r="BQ91" s="121"/>
      <c r="BR91" s="121"/>
      <c r="BS91" s="121"/>
      <c r="BT91" s="121"/>
      <c r="BU91" s="121"/>
      <c r="BV91" s="121"/>
      <c r="BW91" s="196"/>
      <c r="BX91" s="196"/>
      <c r="BY91" s="196"/>
      <c r="BZ91" s="196"/>
      <c r="CA91" s="196"/>
      <c r="CB91" s="105"/>
      <c r="CC91" s="196"/>
      <c r="CD91" s="138"/>
      <c r="CE91" s="138"/>
      <c r="CF91" s="138"/>
      <c r="CG91" s="138"/>
      <c r="CH91" s="138"/>
      <c r="CI91" s="138"/>
      <c r="CJ91" s="196"/>
      <c r="CK91" s="196"/>
      <c r="CL91" s="196"/>
      <c r="CM91" s="196"/>
      <c r="CN91" s="196"/>
      <c r="CO91" s="105"/>
      <c r="CP91" s="196"/>
    </row>
    <row r="92" spans="1:94" s="337" customFormat="1" ht="151.5" customHeight="1">
      <c r="A92" s="138"/>
      <c r="B92" s="88" t="str">
        <f>IFERROR(VLOOKUP($A92,Riesgos!$A$7:$H$107,2,FALSE),"")</f>
        <v/>
      </c>
      <c r="C92" s="181" t="str">
        <f>IFERROR(VLOOKUP($A92,Riesgos!$A$7:$H$107,7,FALSE),"")</f>
        <v/>
      </c>
      <c r="D92" s="181" t="str">
        <f>IFERROR(VLOOKUP($A92,Riesgos!$A$7:$H$107,8,FALSE),"")</f>
        <v/>
      </c>
      <c r="E92" s="53"/>
      <c r="F92" s="213"/>
      <c r="G92" s="208" t="str">
        <f>IF(ISNUMBER(F92),VLOOKUP(F92,'Listas y tablas'!$AC$2:$AF$7,2,FALSE),"")</f>
        <v/>
      </c>
      <c r="H92" s="213"/>
      <c r="I92" s="213"/>
      <c r="J92" s="213"/>
      <c r="K92" s="213"/>
      <c r="L92" s="213"/>
      <c r="M92" s="213"/>
      <c r="N92" s="213"/>
      <c r="O92" s="213"/>
      <c r="P92" s="213"/>
      <c r="Q92" s="213"/>
      <c r="R92" s="213"/>
      <c r="S92" s="213"/>
      <c r="T92" s="213"/>
      <c r="U92" s="213"/>
      <c r="V92" s="213"/>
      <c r="W92" s="213"/>
      <c r="X92" s="213"/>
      <c r="Y92" s="213"/>
      <c r="Z92" s="213"/>
      <c r="AA92" s="208">
        <f t="shared" si="24"/>
        <v>0</v>
      </c>
      <c r="AB92" s="209" t="str">
        <f t="shared" si="25"/>
        <v/>
      </c>
      <c r="AC92" s="208" t="str">
        <f t="shared" si="26"/>
        <v xml:space="preserve"> </v>
      </c>
      <c r="AD92" s="210" t="str">
        <f>IFERROR(VLOOKUP(AC92,'Listas y tablas'!$AH$3:$AI$17,2,FALSE),"")</f>
        <v/>
      </c>
      <c r="AE92" s="208" t="str">
        <f t="shared" si="27"/>
        <v>C</v>
      </c>
      <c r="AF92" s="211">
        <f t="shared" si="28"/>
        <v>85</v>
      </c>
      <c r="AG92" s="211" t="str">
        <f t="shared" si="29"/>
        <v>C85</v>
      </c>
      <c r="AH92" s="182"/>
      <c r="AI92" s="211" t="str">
        <f t="shared" si="30"/>
        <v/>
      </c>
      <c r="AJ92" s="57"/>
      <c r="AK92" s="57"/>
      <c r="AL92" s="211">
        <f t="shared" si="41"/>
        <v>0</v>
      </c>
      <c r="AM92" s="57"/>
      <c r="AN92" s="211">
        <f t="shared" si="31"/>
        <v>0</v>
      </c>
      <c r="AO92" s="57"/>
      <c r="AP92" s="211">
        <f t="shared" si="32"/>
        <v>0</v>
      </c>
      <c r="AQ92" s="57"/>
      <c r="AR92" s="211">
        <f t="shared" si="33"/>
        <v>0</v>
      </c>
      <c r="AS92" s="57"/>
      <c r="AT92" s="211">
        <f t="shared" si="34"/>
        <v>0</v>
      </c>
      <c r="AU92" s="57"/>
      <c r="AV92" s="211">
        <f t="shared" si="35"/>
        <v>0</v>
      </c>
      <c r="AW92" s="57"/>
      <c r="AX92" s="211">
        <f t="shared" si="36"/>
        <v>0</v>
      </c>
      <c r="AY92" s="211">
        <f t="shared" si="37"/>
        <v>0</v>
      </c>
      <c r="AZ92" s="211">
        <f t="shared" si="38"/>
        <v>0</v>
      </c>
      <c r="BA92" s="211" t="str">
        <f t="shared" si="39"/>
        <v/>
      </c>
      <c r="BB92" s="211" t="str">
        <f>IFERROR(IF(ISNUMBER(BA92),VLOOKUP(BA92,'Listas y tablas'!$AC$2:$AF$7,2,FALSE),""),"")</f>
        <v/>
      </c>
      <c r="BC92" s="211" t="str">
        <f t="shared" si="40"/>
        <v xml:space="preserve"> </v>
      </c>
      <c r="BD92" s="212" t="str">
        <f>IFERROR(VLOOKUP(BC92,'Listas y tablas'!$AH$3:$AI$17,2,FALSE),"")</f>
        <v/>
      </c>
      <c r="BE92" s="157"/>
      <c r="BF92" s="138"/>
      <c r="BG92" s="138"/>
      <c r="BH92" s="138"/>
      <c r="BI92" s="138"/>
      <c r="BJ92" s="138"/>
      <c r="BK92" s="138"/>
      <c r="BL92" s="138"/>
      <c r="BM92" s="138"/>
      <c r="BN92" s="138"/>
      <c r="BO92" s="138"/>
      <c r="BP92" s="138"/>
      <c r="BQ92" s="121"/>
      <c r="BR92" s="121"/>
      <c r="BS92" s="121"/>
      <c r="BT92" s="121"/>
      <c r="BU92" s="121"/>
      <c r="BV92" s="121"/>
      <c r="BW92" s="196"/>
      <c r="BX92" s="196"/>
      <c r="BY92" s="196"/>
      <c r="BZ92" s="196"/>
      <c r="CA92" s="196"/>
      <c r="CB92" s="105"/>
      <c r="CC92" s="196"/>
      <c r="CD92" s="138"/>
      <c r="CE92" s="138"/>
      <c r="CF92" s="138"/>
      <c r="CG92" s="138"/>
      <c r="CH92" s="138"/>
      <c r="CI92" s="138"/>
      <c r="CJ92" s="196"/>
      <c r="CK92" s="196"/>
      <c r="CL92" s="196"/>
      <c r="CM92" s="196"/>
      <c r="CN92" s="196"/>
      <c r="CO92" s="105"/>
      <c r="CP92" s="196"/>
    </row>
    <row r="93" spans="1:94" s="337" customFormat="1" ht="151.5" customHeight="1">
      <c r="A93" s="138"/>
      <c r="B93" s="88" t="str">
        <f>IFERROR(VLOOKUP($A93,Riesgos!$A$7:$H$107,2,FALSE),"")</f>
        <v/>
      </c>
      <c r="C93" s="181" t="str">
        <f>IFERROR(VLOOKUP($A93,Riesgos!$A$7:$H$107,7,FALSE),"")</f>
        <v/>
      </c>
      <c r="D93" s="181" t="str">
        <f>IFERROR(VLOOKUP($A93,Riesgos!$A$7:$H$107,8,FALSE),"")</f>
        <v/>
      </c>
      <c r="E93" s="53"/>
      <c r="F93" s="213"/>
      <c r="G93" s="208" t="str">
        <f>IF(ISNUMBER(F93),VLOOKUP(F93,'Listas y tablas'!$AC$2:$AF$7,2,FALSE),"")</f>
        <v/>
      </c>
      <c r="H93" s="213"/>
      <c r="I93" s="213"/>
      <c r="J93" s="213"/>
      <c r="K93" s="213"/>
      <c r="L93" s="213"/>
      <c r="M93" s="213"/>
      <c r="N93" s="213"/>
      <c r="O93" s="213"/>
      <c r="P93" s="213"/>
      <c r="Q93" s="213"/>
      <c r="R93" s="213"/>
      <c r="S93" s="213"/>
      <c r="T93" s="213"/>
      <c r="U93" s="213"/>
      <c r="V93" s="213"/>
      <c r="W93" s="213"/>
      <c r="X93" s="213"/>
      <c r="Y93" s="213"/>
      <c r="Z93" s="213"/>
      <c r="AA93" s="208">
        <f t="shared" si="24"/>
        <v>0</v>
      </c>
      <c r="AB93" s="209" t="str">
        <f t="shared" si="25"/>
        <v/>
      </c>
      <c r="AC93" s="208" t="str">
        <f t="shared" si="26"/>
        <v xml:space="preserve"> </v>
      </c>
      <c r="AD93" s="210" t="str">
        <f>IFERROR(VLOOKUP(AC93,'Listas y tablas'!$AH$3:$AI$17,2,FALSE),"")</f>
        <v/>
      </c>
      <c r="AE93" s="208" t="str">
        <f t="shared" si="27"/>
        <v>C</v>
      </c>
      <c r="AF93" s="211">
        <f t="shared" si="28"/>
        <v>86</v>
      </c>
      <c r="AG93" s="211" t="str">
        <f t="shared" si="29"/>
        <v>C86</v>
      </c>
      <c r="AH93" s="182"/>
      <c r="AI93" s="211" t="str">
        <f t="shared" si="30"/>
        <v/>
      </c>
      <c r="AJ93" s="57"/>
      <c r="AK93" s="57"/>
      <c r="AL93" s="211">
        <f t="shared" si="41"/>
        <v>0</v>
      </c>
      <c r="AM93" s="57"/>
      <c r="AN93" s="211">
        <f t="shared" si="31"/>
        <v>0</v>
      </c>
      <c r="AO93" s="57"/>
      <c r="AP93" s="211">
        <f t="shared" si="32"/>
        <v>0</v>
      </c>
      <c r="AQ93" s="57"/>
      <c r="AR93" s="211">
        <f t="shared" si="33"/>
        <v>0</v>
      </c>
      <c r="AS93" s="57"/>
      <c r="AT93" s="211">
        <f t="shared" si="34"/>
        <v>0</v>
      </c>
      <c r="AU93" s="57"/>
      <c r="AV93" s="211">
        <f t="shared" si="35"/>
        <v>0</v>
      </c>
      <c r="AW93" s="57"/>
      <c r="AX93" s="211">
        <f t="shared" si="36"/>
        <v>0</v>
      </c>
      <c r="AY93" s="211">
        <f t="shared" si="37"/>
        <v>0</v>
      </c>
      <c r="AZ93" s="211">
        <f t="shared" si="38"/>
        <v>0</v>
      </c>
      <c r="BA93" s="211" t="str">
        <f t="shared" si="39"/>
        <v/>
      </c>
      <c r="BB93" s="211" t="str">
        <f>IFERROR(IF(ISNUMBER(BA93),VLOOKUP(BA93,'Listas y tablas'!$AC$2:$AF$7,2,FALSE),""),"")</f>
        <v/>
      </c>
      <c r="BC93" s="211" t="str">
        <f t="shared" si="40"/>
        <v xml:space="preserve"> </v>
      </c>
      <c r="BD93" s="212" t="str">
        <f>IFERROR(VLOOKUP(BC93,'Listas y tablas'!$AH$3:$AI$17,2,FALSE),"")</f>
        <v/>
      </c>
      <c r="BE93" s="157"/>
      <c r="BF93" s="138"/>
      <c r="BG93" s="138"/>
      <c r="BH93" s="138"/>
      <c r="BI93" s="138"/>
      <c r="BJ93" s="138"/>
      <c r="BK93" s="138"/>
      <c r="BL93" s="138"/>
      <c r="BM93" s="138"/>
      <c r="BN93" s="138"/>
      <c r="BO93" s="138"/>
      <c r="BP93" s="138"/>
      <c r="BQ93" s="121"/>
      <c r="BR93" s="121"/>
      <c r="BS93" s="121"/>
      <c r="BT93" s="121"/>
      <c r="BU93" s="121"/>
      <c r="BV93" s="121"/>
      <c r="BW93" s="196"/>
      <c r="BX93" s="196"/>
      <c r="BY93" s="196"/>
      <c r="BZ93" s="196"/>
      <c r="CA93" s="196"/>
      <c r="CB93" s="105"/>
      <c r="CC93" s="196"/>
      <c r="CD93" s="138"/>
      <c r="CE93" s="138"/>
      <c r="CF93" s="138"/>
      <c r="CG93" s="138"/>
      <c r="CH93" s="138"/>
      <c r="CI93" s="138"/>
      <c r="CJ93" s="196"/>
      <c r="CK93" s="196"/>
      <c r="CL93" s="196"/>
      <c r="CM93" s="196"/>
      <c r="CN93" s="196"/>
      <c r="CO93" s="105"/>
      <c r="CP93" s="196"/>
    </row>
    <row r="94" spans="1:94" s="337" customFormat="1" ht="151.5" customHeight="1">
      <c r="A94" s="138"/>
      <c r="B94" s="88" t="str">
        <f>IFERROR(VLOOKUP($A94,Riesgos!$A$7:$H$107,2,FALSE),"")</f>
        <v/>
      </c>
      <c r="C94" s="181" t="str">
        <f>IFERROR(VLOOKUP($A94,Riesgos!$A$7:$H$107,7,FALSE),"")</f>
        <v/>
      </c>
      <c r="D94" s="181" t="str">
        <f>IFERROR(VLOOKUP($A94,Riesgos!$A$7:$H$107,8,FALSE),"")</f>
        <v/>
      </c>
      <c r="E94" s="53"/>
      <c r="F94" s="213"/>
      <c r="G94" s="208" t="str">
        <f>IF(ISNUMBER(F94),VLOOKUP(F94,'Listas y tablas'!$AC$2:$AF$7,2,FALSE),"")</f>
        <v/>
      </c>
      <c r="H94" s="213"/>
      <c r="I94" s="213"/>
      <c r="J94" s="213"/>
      <c r="K94" s="213"/>
      <c r="L94" s="213"/>
      <c r="M94" s="213"/>
      <c r="N94" s="213"/>
      <c r="O94" s="213"/>
      <c r="P94" s="213"/>
      <c r="Q94" s="213"/>
      <c r="R94" s="213"/>
      <c r="S94" s="213"/>
      <c r="T94" s="213"/>
      <c r="U94" s="213"/>
      <c r="V94" s="213"/>
      <c r="W94" s="213"/>
      <c r="X94" s="213"/>
      <c r="Y94" s="213"/>
      <c r="Z94" s="213"/>
      <c r="AA94" s="208">
        <f t="shared" si="24"/>
        <v>0</v>
      </c>
      <c r="AB94" s="209" t="str">
        <f t="shared" si="25"/>
        <v/>
      </c>
      <c r="AC94" s="208" t="str">
        <f t="shared" si="26"/>
        <v xml:space="preserve"> </v>
      </c>
      <c r="AD94" s="210" t="str">
        <f>IFERROR(VLOOKUP(AC94,'Listas y tablas'!$AH$3:$AI$17,2,FALSE),"")</f>
        <v/>
      </c>
      <c r="AE94" s="208" t="str">
        <f t="shared" si="27"/>
        <v>C</v>
      </c>
      <c r="AF94" s="211">
        <f t="shared" si="28"/>
        <v>87</v>
      </c>
      <c r="AG94" s="211" t="str">
        <f t="shared" si="29"/>
        <v>C87</v>
      </c>
      <c r="AH94" s="182"/>
      <c r="AI94" s="211" t="str">
        <f t="shared" si="30"/>
        <v/>
      </c>
      <c r="AJ94" s="57"/>
      <c r="AK94" s="57"/>
      <c r="AL94" s="211">
        <f t="shared" si="41"/>
        <v>0</v>
      </c>
      <c r="AM94" s="57"/>
      <c r="AN94" s="211">
        <f t="shared" si="31"/>
        <v>0</v>
      </c>
      <c r="AO94" s="57"/>
      <c r="AP94" s="211">
        <f t="shared" si="32"/>
        <v>0</v>
      </c>
      <c r="AQ94" s="57"/>
      <c r="AR94" s="211">
        <f t="shared" si="33"/>
        <v>0</v>
      </c>
      <c r="AS94" s="57"/>
      <c r="AT94" s="211">
        <f t="shared" si="34"/>
        <v>0</v>
      </c>
      <c r="AU94" s="57"/>
      <c r="AV94" s="211">
        <f t="shared" si="35"/>
        <v>0</v>
      </c>
      <c r="AW94" s="57"/>
      <c r="AX94" s="211">
        <f t="shared" si="36"/>
        <v>0</v>
      </c>
      <c r="AY94" s="211">
        <f t="shared" si="37"/>
        <v>0</v>
      </c>
      <c r="AZ94" s="211">
        <f t="shared" si="38"/>
        <v>0</v>
      </c>
      <c r="BA94" s="211" t="str">
        <f t="shared" si="39"/>
        <v/>
      </c>
      <c r="BB94" s="211" t="str">
        <f>IFERROR(IF(ISNUMBER(BA94),VLOOKUP(BA94,'Listas y tablas'!$AC$2:$AF$7,2,FALSE),""),"")</f>
        <v/>
      </c>
      <c r="BC94" s="211" t="str">
        <f t="shared" si="40"/>
        <v xml:space="preserve"> </v>
      </c>
      <c r="BD94" s="212" t="str">
        <f>IFERROR(VLOOKUP(BC94,'Listas y tablas'!$AH$3:$AI$17,2,FALSE),"")</f>
        <v/>
      </c>
      <c r="BE94" s="157"/>
      <c r="BF94" s="138"/>
      <c r="BG94" s="138"/>
      <c r="BH94" s="138"/>
      <c r="BI94" s="138"/>
      <c r="BJ94" s="138"/>
      <c r="BK94" s="138"/>
      <c r="BL94" s="138"/>
      <c r="BM94" s="138"/>
      <c r="BN94" s="138"/>
      <c r="BO94" s="138"/>
      <c r="BP94" s="138"/>
      <c r="BQ94" s="121"/>
      <c r="BR94" s="121"/>
      <c r="BS94" s="121"/>
      <c r="BT94" s="121"/>
      <c r="BU94" s="121"/>
      <c r="BV94" s="121"/>
      <c r="BW94" s="196"/>
      <c r="BX94" s="196"/>
      <c r="BY94" s="196"/>
      <c r="BZ94" s="196"/>
      <c r="CA94" s="196"/>
      <c r="CB94" s="105"/>
      <c r="CC94" s="196"/>
      <c r="CD94" s="138"/>
      <c r="CE94" s="138"/>
      <c r="CF94" s="138"/>
      <c r="CG94" s="138"/>
      <c r="CH94" s="138"/>
      <c r="CI94" s="138"/>
      <c r="CJ94" s="196"/>
      <c r="CK94" s="196"/>
      <c r="CL94" s="196"/>
      <c r="CM94" s="196"/>
      <c r="CN94" s="196"/>
      <c r="CO94" s="105"/>
      <c r="CP94" s="196"/>
    </row>
    <row r="95" spans="1:94" s="337" customFormat="1" ht="151.5" customHeight="1">
      <c r="A95" s="138"/>
      <c r="B95" s="88" t="str">
        <f>IFERROR(VLOOKUP($A95,Riesgos!$A$7:$H$107,2,FALSE),"")</f>
        <v/>
      </c>
      <c r="C95" s="181" t="str">
        <f>IFERROR(VLOOKUP($A95,Riesgos!$A$7:$H$107,7,FALSE),"")</f>
        <v/>
      </c>
      <c r="D95" s="181" t="str">
        <f>IFERROR(VLOOKUP($A95,Riesgos!$A$7:$H$107,8,FALSE),"")</f>
        <v/>
      </c>
      <c r="E95" s="53"/>
      <c r="F95" s="213"/>
      <c r="G95" s="208" t="str">
        <f>IF(ISNUMBER(F95),VLOOKUP(F95,'Listas y tablas'!$AC$2:$AF$7,2,FALSE),"")</f>
        <v/>
      </c>
      <c r="H95" s="213"/>
      <c r="I95" s="213"/>
      <c r="J95" s="213"/>
      <c r="K95" s="213"/>
      <c r="L95" s="213"/>
      <c r="M95" s="213"/>
      <c r="N95" s="213"/>
      <c r="O95" s="213"/>
      <c r="P95" s="213"/>
      <c r="Q95" s="213"/>
      <c r="R95" s="213"/>
      <c r="S95" s="213"/>
      <c r="T95" s="213"/>
      <c r="U95" s="213"/>
      <c r="V95" s="213"/>
      <c r="W95" s="213"/>
      <c r="X95" s="213"/>
      <c r="Y95" s="213"/>
      <c r="Z95" s="213"/>
      <c r="AA95" s="208">
        <f t="shared" si="24"/>
        <v>0</v>
      </c>
      <c r="AB95" s="209" t="str">
        <f t="shared" si="25"/>
        <v/>
      </c>
      <c r="AC95" s="208" t="str">
        <f t="shared" si="26"/>
        <v xml:space="preserve"> </v>
      </c>
      <c r="AD95" s="210" t="str">
        <f>IFERROR(VLOOKUP(AC95,'Listas y tablas'!$AH$3:$AI$17,2,FALSE),"")</f>
        <v/>
      </c>
      <c r="AE95" s="208" t="str">
        <f t="shared" si="27"/>
        <v>C</v>
      </c>
      <c r="AF95" s="211">
        <f t="shared" si="28"/>
        <v>88</v>
      </c>
      <c r="AG95" s="211" t="str">
        <f t="shared" si="29"/>
        <v>C88</v>
      </c>
      <c r="AH95" s="182"/>
      <c r="AI95" s="211" t="str">
        <f t="shared" si="30"/>
        <v/>
      </c>
      <c r="AJ95" s="57"/>
      <c r="AK95" s="57"/>
      <c r="AL95" s="211">
        <f t="shared" si="41"/>
        <v>0</v>
      </c>
      <c r="AM95" s="57"/>
      <c r="AN95" s="211">
        <f t="shared" si="31"/>
        <v>0</v>
      </c>
      <c r="AO95" s="57"/>
      <c r="AP95" s="211">
        <f t="shared" si="32"/>
        <v>0</v>
      </c>
      <c r="AQ95" s="57"/>
      <c r="AR95" s="211">
        <f t="shared" si="33"/>
        <v>0</v>
      </c>
      <c r="AS95" s="57"/>
      <c r="AT95" s="211">
        <f t="shared" si="34"/>
        <v>0</v>
      </c>
      <c r="AU95" s="57"/>
      <c r="AV95" s="211">
        <f t="shared" si="35"/>
        <v>0</v>
      </c>
      <c r="AW95" s="57"/>
      <c r="AX95" s="211">
        <f t="shared" si="36"/>
        <v>0</v>
      </c>
      <c r="AY95" s="211">
        <f t="shared" si="37"/>
        <v>0</v>
      </c>
      <c r="AZ95" s="211">
        <f t="shared" si="38"/>
        <v>0</v>
      </c>
      <c r="BA95" s="211" t="str">
        <f t="shared" si="39"/>
        <v/>
      </c>
      <c r="BB95" s="211" t="str">
        <f>IFERROR(IF(ISNUMBER(BA95),VLOOKUP(BA95,'Listas y tablas'!$AC$2:$AF$7,2,FALSE),""),"")</f>
        <v/>
      </c>
      <c r="BC95" s="211" t="str">
        <f t="shared" si="40"/>
        <v xml:space="preserve"> </v>
      </c>
      <c r="BD95" s="212" t="str">
        <f>IFERROR(VLOOKUP(BC95,'Listas y tablas'!$AH$3:$AI$17,2,FALSE),"")</f>
        <v/>
      </c>
      <c r="BE95" s="157"/>
      <c r="BF95" s="138"/>
      <c r="BG95" s="138"/>
      <c r="BH95" s="138"/>
      <c r="BI95" s="138"/>
      <c r="BJ95" s="138"/>
      <c r="BK95" s="138"/>
      <c r="BL95" s="138"/>
      <c r="BM95" s="138"/>
      <c r="BN95" s="138"/>
      <c r="BO95" s="138"/>
      <c r="BP95" s="138"/>
      <c r="BQ95" s="121"/>
      <c r="BR95" s="121"/>
      <c r="BS95" s="121"/>
      <c r="BT95" s="121"/>
      <c r="BU95" s="121"/>
      <c r="BV95" s="121"/>
      <c r="BW95" s="196"/>
      <c r="BX95" s="196"/>
      <c r="BY95" s="196"/>
      <c r="BZ95" s="196"/>
      <c r="CA95" s="196"/>
      <c r="CB95" s="105"/>
      <c r="CC95" s="196"/>
      <c r="CD95" s="138"/>
      <c r="CE95" s="138"/>
      <c r="CF95" s="138"/>
      <c r="CG95" s="138"/>
      <c r="CH95" s="138"/>
      <c r="CI95" s="138"/>
      <c r="CJ95" s="196"/>
      <c r="CK95" s="196"/>
      <c r="CL95" s="196"/>
      <c r="CM95" s="196"/>
      <c r="CN95" s="196"/>
      <c r="CO95" s="105"/>
      <c r="CP95" s="196"/>
    </row>
    <row r="96" spans="1:94" s="337" customFormat="1" ht="151.5" customHeight="1">
      <c r="A96" s="138"/>
      <c r="B96" s="88" t="str">
        <f>IFERROR(VLOOKUP($A96,Riesgos!$A$7:$H$107,2,FALSE),"")</f>
        <v/>
      </c>
      <c r="C96" s="181" t="str">
        <f>IFERROR(VLOOKUP($A96,Riesgos!$A$7:$H$107,7,FALSE),"")</f>
        <v/>
      </c>
      <c r="D96" s="181" t="str">
        <f>IFERROR(VLOOKUP($A96,Riesgos!$A$7:$H$107,8,FALSE),"")</f>
        <v/>
      </c>
      <c r="E96" s="53"/>
      <c r="F96" s="213"/>
      <c r="G96" s="208" t="str">
        <f>IF(ISNUMBER(F96),VLOOKUP(F96,'Listas y tablas'!$AC$2:$AF$7,2,FALSE),"")</f>
        <v/>
      </c>
      <c r="H96" s="213"/>
      <c r="I96" s="213"/>
      <c r="J96" s="213"/>
      <c r="K96" s="213"/>
      <c r="L96" s="213"/>
      <c r="M96" s="213"/>
      <c r="N96" s="213"/>
      <c r="O96" s="213"/>
      <c r="P96" s="213"/>
      <c r="Q96" s="213"/>
      <c r="R96" s="213"/>
      <c r="S96" s="213"/>
      <c r="T96" s="213"/>
      <c r="U96" s="213"/>
      <c r="V96" s="213"/>
      <c r="W96" s="213"/>
      <c r="X96" s="213"/>
      <c r="Y96" s="213"/>
      <c r="Z96" s="213"/>
      <c r="AA96" s="208">
        <f t="shared" si="24"/>
        <v>0</v>
      </c>
      <c r="AB96" s="209" t="str">
        <f t="shared" si="25"/>
        <v/>
      </c>
      <c r="AC96" s="208" t="str">
        <f t="shared" si="26"/>
        <v xml:space="preserve"> </v>
      </c>
      <c r="AD96" s="210" t="str">
        <f>IFERROR(VLOOKUP(AC96,'Listas y tablas'!$AH$3:$AI$17,2,FALSE),"")</f>
        <v/>
      </c>
      <c r="AE96" s="208" t="str">
        <f t="shared" si="27"/>
        <v>C</v>
      </c>
      <c r="AF96" s="211">
        <f t="shared" si="28"/>
        <v>89</v>
      </c>
      <c r="AG96" s="211" t="str">
        <f t="shared" si="29"/>
        <v>C89</v>
      </c>
      <c r="AH96" s="182"/>
      <c r="AI96" s="211" t="str">
        <f t="shared" si="30"/>
        <v/>
      </c>
      <c r="AJ96" s="57"/>
      <c r="AK96" s="57"/>
      <c r="AL96" s="211">
        <f t="shared" si="41"/>
        <v>0</v>
      </c>
      <c r="AM96" s="57"/>
      <c r="AN96" s="211">
        <f t="shared" si="31"/>
        <v>0</v>
      </c>
      <c r="AO96" s="57"/>
      <c r="AP96" s="211">
        <f t="shared" si="32"/>
        <v>0</v>
      </c>
      <c r="AQ96" s="57"/>
      <c r="AR96" s="211">
        <f t="shared" si="33"/>
        <v>0</v>
      </c>
      <c r="AS96" s="57"/>
      <c r="AT96" s="211">
        <f t="shared" si="34"/>
        <v>0</v>
      </c>
      <c r="AU96" s="57"/>
      <c r="AV96" s="211">
        <f t="shared" si="35"/>
        <v>0</v>
      </c>
      <c r="AW96" s="57"/>
      <c r="AX96" s="211">
        <f t="shared" si="36"/>
        <v>0</v>
      </c>
      <c r="AY96" s="211">
        <f t="shared" si="37"/>
        <v>0</v>
      </c>
      <c r="AZ96" s="211">
        <f t="shared" si="38"/>
        <v>0</v>
      </c>
      <c r="BA96" s="211" t="str">
        <f t="shared" si="39"/>
        <v/>
      </c>
      <c r="BB96" s="211" t="str">
        <f>IFERROR(IF(ISNUMBER(BA96),VLOOKUP(BA96,'Listas y tablas'!$AC$2:$AF$7,2,FALSE),""),"")</f>
        <v/>
      </c>
      <c r="BC96" s="211" t="str">
        <f t="shared" si="40"/>
        <v xml:space="preserve"> </v>
      </c>
      <c r="BD96" s="212" t="str">
        <f>IFERROR(VLOOKUP(BC96,'Listas y tablas'!$AH$3:$AI$17,2,FALSE),"")</f>
        <v/>
      </c>
      <c r="BE96" s="157"/>
      <c r="BF96" s="138"/>
      <c r="BG96" s="138"/>
      <c r="BH96" s="138"/>
      <c r="BI96" s="138"/>
      <c r="BJ96" s="138"/>
      <c r="BK96" s="138"/>
      <c r="BL96" s="138"/>
      <c r="BM96" s="138"/>
      <c r="BN96" s="138"/>
      <c r="BO96" s="138"/>
      <c r="BP96" s="138"/>
      <c r="BQ96" s="121"/>
      <c r="BR96" s="121"/>
      <c r="BS96" s="121"/>
      <c r="BT96" s="121"/>
      <c r="BU96" s="121"/>
      <c r="BV96" s="121"/>
      <c r="BW96" s="196"/>
      <c r="BX96" s="196"/>
      <c r="BY96" s="196"/>
      <c r="BZ96" s="196"/>
      <c r="CA96" s="196"/>
      <c r="CB96" s="105"/>
      <c r="CC96" s="196"/>
      <c r="CD96" s="138"/>
      <c r="CE96" s="138"/>
      <c r="CF96" s="138"/>
      <c r="CG96" s="138"/>
      <c r="CH96" s="138"/>
      <c r="CI96" s="138"/>
      <c r="CJ96" s="196"/>
      <c r="CK96" s="196"/>
      <c r="CL96" s="196"/>
      <c r="CM96" s="196"/>
      <c r="CN96" s="196"/>
      <c r="CO96" s="105"/>
      <c r="CP96" s="196"/>
    </row>
    <row r="97" spans="1:94" s="337" customFormat="1" ht="151.5" customHeight="1">
      <c r="A97" s="138"/>
      <c r="B97" s="88" t="str">
        <f>IFERROR(VLOOKUP($A97,Riesgos!$A$7:$H$107,2,FALSE),"")</f>
        <v/>
      </c>
      <c r="C97" s="181" t="str">
        <f>IFERROR(VLOOKUP($A97,Riesgos!$A$7:$H$107,7,FALSE),"")</f>
        <v/>
      </c>
      <c r="D97" s="181" t="str">
        <f>IFERROR(VLOOKUP($A97,Riesgos!$A$7:$H$107,8,FALSE),"")</f>
        <v/>
      </c>
      <c r="E97" s="53"/>
      <c r="F97" s="213"/>
      <c r="G97" s="208" t="str">
        <f>IF(ISNUMBER(F97),VLOOKUP(F97,'Listas y tablas'!$AC$2:$AF$7,2,FALSE),"")</f>
        <v/>
      </c>
      <c r="H97" s="213"/>
      <c r="I97" s="213"/>
      <c r="J97" s="213"/>
      <c r="K97" s="213"/>
      <c r="L97" s="213"/>
      <c r="M97" s="213"/>
      <c r="N97" s="213"/>
      <c r="O97" s="213"/>
      <c r="P97" s="213"/>
      <c r="Q97" s="213"/>
      <c r="R97" s="213"/>
      <c r="S97" s="213"/>
      <c r="T97" s="213"/>
      <c r="U97" s="213"/>
      <c r="V97" s="213"/>
      <c r="W97" s="213"/>
      <c r="X97" s="213"/>
      <c r="Y97" s="213"/>
      <c r="Z97" s="213"/>
      <c r="AA97" s="208">
        <f t="shared" si="24"/>
        <v>0</v>
      </c>
      <c r="AB97" s="209" t="str">
        <f t="shared" si="25"/>
        <v/>
      </c>
      <c r="AC97" s="208" t="str">
        <f t="shared" si="26"/>
        <v xml:space="preserve"> </v>
      </c>
      <c r="AD97" s="210" t="str">
        <f>IFERROR(VLOOKUP(AC97,'Listas y tablas'!$AH$3:$AI$17,2,FALSE),"")</f>
        <v/>
      </c>
      <c r="AE97" s="208" t="str">
        <f t="shared" si="27"/>
        <v>C</v>
      </c>
      <c r="AF97" s="211">
        <f t="shared" si="28"/>
        <v>90</v>
      </c>
      <c r="AG97" s="211" t="str">
        <f t="shared" si="29"/>
        <v>C90</v>
      </c>
      <c r="AH97" s="182"/>
      <c r="AI97" s="211" t="str">
        <f t="shared" si="30"/>
        <v/>
      </c>
      <c r="AJ97" s="57"/>
      <c r="AK97" s="57"/>
      <c r="AL97" s="211">
        <f t="shared" si="41"/>
        <v>0</v>
      </c>
      <c r="AM97" s="57"/>
      <c r="AN97" s="211">
        <f t="shared" si="31"/>
        <v>0</v>
      </c>
      <c r="AO97" s="57"/>
      <c r="AP97" s="211">
        <f t="shared" si="32"/>
        <v>0</v>
      </c>
      <c r="AQ97" s="57"/>
      <c r="AR97" s="211">
        <f t="shared" si="33"/>
        <v>0</v>
      </c>
      <c r="AS97" s="57"/>
      <c r="AT97" s="211">
        <f t="shared" si="34"/>
        <v>0</v>
      </c>
      <c r="AU97" s="57"/>
      <c r="AV97" s="211">
        <f t="shared" si="35"/>
        <v>0</v>
      </c>
      <c r="AW97" s="57"/>
      <c r="AX97" s="211">
        <f t="shared" si="36"/>
        <v>0</v>
      </c>
      <c r="AY97" s="211">
        <f t="shared" si="37"/>
        <v>0</v>
      </c>
      <c r="AZ97" s="211">
        <f t="shared" si="38"/>
        <v>0</v>
      </c>
      <c r="BA97" s="211" t="str">
        <f t="shared" si="39"/>
        <v/>
      </c>
      <c r="BB97" s="211" t="str">
        <f>IFERROR(IF(ISNUMBER(BA97),VLOOKUP(BA97,'Listas y tablas'!$AC$2:$AF$7,2,FALSE),""),"")</f>
        <v/>
      </c>
      <c r="BC97" s="211" t="str">
        <f t="shared" si="40"/>
        <v xml:space="preserve"> </v>
      </c>
      <c r="BD97" s="212" t="str">
        <f>IFERROR(VLOOKUP(BC97,'Listas y tablas'!$AH$3:$AI$17,2,FALSE),"")</f>
        <v/>
      </c>
      <c r="BE97" s="157"/>
      <c r="BF97" s="138"/>
      <c r="BG97" s="138"/>
      <c r="BH97" s="138"/>
      <c r="BI97" s="138"/>
      <c r="BJ97" s="138"/>
      <c r="BK97" s="138"/>
      <c r="BL97" s="138"/>
      <c r="BM97" s="138"/>
      <c r="BN97" s="138"/>
      <c r="BO97" s="138"/>
      <c r="BP97" s="138"/>
      <c r="BQ97" s="121"/>
      <c r="BR97" s="121"/>
      <c r="BS97" s="121"/>
      <c r="BT97" s="121"/>
      <c r="BU97" s="121"/>
      <c r="BV97" s="121"/>
      <c r="BW97" s="196"/>
      <c r="BX97" s="196"/>
      <c r="BY97" s="196"/>
      <c r="BZ97" s="196"/>
      <c r="CA97" s="196"/>
      <c r="CB97" s="105"/>
      <c r="CC97" s="196"/>
      <c r="CD97" s="138"/>
      <c r="CE97" s="138"/>
      <c r="CF97" s="138"/>
      <c r="CG97" s="138"/>
      <c r="CH97" s="138"/>
      <c r="CI97" s="138"/>
      <c r="CJ97" s="196"/>
      <c r="CK97" s="196"/>
      <c r="CL97" s="196"/>
      <c r="CM97" s="196"/>
      <c r="CN97" s="196"/>
      <c r="CO97" s="105"/>
      <c r="CP97" s="196"/>
    </row>
    <row r="98" spans="1:94" s="337" customFormat="1" ht="151.5" customHeight="1">
      <c r="A98" s="138"/>
      <c r="B98" s="88" t="str">
        <f>IFERROR(VLOOKUP($A98,Riesgos!$A$7:$H$107,2,FALSE),"")</f>
        <v/>
      </c>
      <c r="C98" s="181" t="str">
        <f>IFERROR(VLOOKUP($A98,Riesgos!$A$7:$H$107,7,FALSE),"")</f>
        <v/>
      </c>
      <c r="D98" s="181" t="str">
        <f>IFERROR(VLOOKUP($A98,Riesgos!$A$7:$H$107,8,FALSE),"")</f>
        <v/>
      </c>
      <c r="E98" s="53"/>
      <c r="F98" s="213"/>
      <c r="G98" s="208" t="str">
        <f>IF(ISNUMBER(F98),VLOOKUP(F98,'Listas y tablas'!$AC$2:$AF$7,2,FALSE),"")</f>
        <v/>
      </c>
      <c r="H98" s="213"/>
      <c r="I98" s="213"/>
      <c r="J98" s="213"/>
      <c r="K98" s="213"/>
      <c r="L98" s="213"/>
      <c r="M98" s="213"/>
      <c r="N98" s="213"/>
      <c r="O98" s="213"/>
      <c r="P98" s="213"/>
      <c r="Q98" s="213"/>
      <c r="R98" s="213"/>
      <c r="S98" s="213"/>
      <c r="T98" s="213"/>
      <c r="U98" s="213"/>
      <c r="V98" s="213"/>
      <c r="W98" s="213"/>
      <c r="X98" s="213"/>
      <c r="Y98" s="213"/>
      <c r="Z98" s="213"/>
      <c r="AA98" s="208">
        <f t="shared" si="24"/>
        <v>0</v>
      </c>
      <c r="AB98" s="209" t="str">
        <f t="shared" si="25"/>
        <v/>
      </c>
      <c r="AC98" s="208" t="str">
        <f t="shared" si="26"/>
        <v xml:space="preserve"> </v>
      </c>
      <c r="AD98" s="210" t="str">
        <f>IFERROR(VLOOKUP(AC98,'Listas y tablas'!$AH$3:$AI$17,2,FALSE),"")</f>
        <v/>
      </c>
      <c r="AE98" s="208" t="str">
        <f t="shared" si="27"/>
        <v>C</v>
      </c>
      <c r="AF98" s="211">
        <f t="shared" si="28"/>
        <v>91</v>
      </c>
      <c r="AG98" s="211" t="str">
        <f t="shared" si="29"/>
        <v>C91</v>
      </c>
      <c r="AH98" s="182"/>
      <c r="AI98" s="211" t="str">
        <f t="shared" si="30"/>
        <v/>
      </c>
      <c r="AJ98" s="57"/>
      <c r="AK98" s="57"/>
      <c r="AL98" s="211">
        <f t="shared" si="41"/>
        <v>0</v>
      </c>
      <c r="AM98" s="57"/>
      <c r="AN98" s="211">
        <f t="shared" si="31"/>
        <v>0</v>
      </c>
      <c r="AO98" s="57"/>
      <c r="AP98" s="211">
        <f t="shared" si="32"/>
        <v>0</v>
      </c>
      <c r="AQ98" s="57"/>
      <c r="AR98" s="211">
        <f t="shared" si="33"/>
        <v>0</v>
      </c>
      <c r="AS98" s="57"/>
      <c r="AT98" s="211">
        <f t="shared" si="34"/>
        <v>0</v>
      </c>
      <c r="AU98" s="57"/>
      <c r="AV98" s="211">
        <f t="shared" si="35"/>
        <v>0</v>
      </c>
      <c r="AW98" s="57"/>
      <c r="AX98" s="211">
        <f t="shared" si="36"/>
        <v>0</v>
      </c>
      <c r="AY98" s="211">
        <f t="shared" si="37"/>
        <v>0</v>
      </c>
      <c r="AZ98" s="211">
        <f t="shared" si="38"/>
        <v>0</v>
      </c>
      <c r="BA98" s="211" t="str">
        <f t="shared" si="39"/>
        <v/>
      </c>
      <c r="BB98" s="211" t="str">
        <f>IFERROR(IF(ISNUMBER(BA98),VLOOKUP(BA98,'Listas y tablas'!$AC$2:$AF$7,2,FALSE),""),"")</f>
        <v/>
      </c>
      <c r="BC98" s="211" t="str">
        <f t="shared" si="40"/>
        <v xml:space="preserve"> </v>
      </c>
      <c r="BD98" s="212" t="str">
        <f>IFERROR(VLOOKUP(BC98,'Listas y tablas'!$AH$3:$AI$17,2,FALSE),"")</f>
        <v/>
      </c>
      <c r="BE98" s="157"/>
      <c r="BF98" s="138"/>
      <c r="BG98" s="138"/>
      <c r="BH98" s="138"/>
      <c r="BI98" s="138"/>
      <c r="BJ98" s="138"/>
      <c r="BK98" s="138"/>
      <c r="BL98" s="138"/>
      <c r="BM98" s="138"/>
      <c r="BN98" s="138"/>
      <c r="BO98" s="138"/>
      <c r="BP98" s="138"/>
      <c r="BQ98" s="121"/>
      <c r="BR98" s="121"/>
      <c r="BS98" s="121"/>
      <c r="BT98" s="121"/>
      <c r="BU98" s="121"/>
      <c r="BV98" s="121"/>
      <c r="BW98" s="196"/>
      <c r="BX98" s="196"/>
      <c r="BY98" s="196"/>
      <c r="BZ98" s="196"/>
      <c r="CA98" s="196"/>
      <c r="CB98" s="105"/>
      <c r="CC98" s="196"/>
      <c r="CD98" s="138"/>
      <c r="CE98" s="138"/>
      <c r="CF98" s="138"/>
      <c r="CG98" s="138"/>
      <c r="CH98" s="138"/>
      <c r="CI98" s="138"/>
      <c r="CJ98" s="196"/>
      <c r="CK98" s="196"/>
      <c r="CL98" s="196"/>
      <c r="CM98" s="196"/>
      <c r="CN98" s="196"/>
      <c r="CO98" s="105"/>
      <c r="CP98" s="196"/>
    </row>
    <row r="99" spans="1:94" s="337" customFormat="1" ht="151.5" customHeight="1">
      <c r="A99" s="138"/>
      <c r="B99" s="88" t="str">
        <f>IFERROR(VLOOKUP($A99,Riesgos!$A$7:$H$107,2,FALSE),"")</f>
        <v/>
      </c>
      <c r="C99" s="181" t="str">
        <f>IFERROR(VLOOKUP($A99,Riesgos!$A$7:$H$107,7,FALSE),"")</f>
        <v/>
      </c>
      <c r="D99" s="181" t="str">
        <f>IFERROR(VLOOKUP($A99,Riesgos!$A$7:$H$107,8,FALSE),"")</f>
        <v/>
      </c>
      <c r="E99" s="53"/>
      <c r="F99" s="213"/>
      <c r="G99" s="208" t="str">
        <f>IF(ISNUMBER(F99),VLOOKUP(F99,'Listas y tablas'!$AC$2:$AF$7,2,FALSE),"")</f>
        <v/>
      </c>
      <c r="H99" s="213"/>
      <c r="I99" s="213"/>
      <c r="J99" s="213"/>
      <c r="K99" s="213"/>
      <c r="L99" s="213"/>
      <c r="M99" s="213"/>
      <c r="N99" s="213"/>
      <c r="O99" s="213"/>
      <c r="P99" s="213"/>
      <c r="Q99" s="213"/>
      <c r="R99" s="213"/>
      <c r="S99" s="213"/>
      <c r="T99" s="213"/>
      <c r="U99" s="213"/>
      <c r="V99" s="213"/>
      <c r="W99" s="213"/>
      <c r="X99" s="213"/>
      <c r="Y99" s="213"/>
      <c r="Z99" s="213"/>
      <c r="AA99" s="208">
        <f t="shared" si="24"/>
        <v>0</v>
      </c>
      <c r="AB99" s="209" t="str">
        <f t="shared" si="25"/>
        <v/>
      </c>
      <c r="AC99" s="208" t="str">
        <f t="shared" si="26"/>
        <v xml:space="preserve"> </v>
      </c>
      <c r="AD99" s="210" t="str">
        <f>IFERROR(VLOOKUP(AC99,'Listas y tablas'!$AH$3:$AI$17,2,FALSE),"")</f>
        <v/>
      </c>
      <c r="AE99" s="208" t="str">
        <f t="shared" si="27"/>
        <v>C</v>
      </c>
      <c r="AF99" s="211">
        <f t="shared" si="28"/>
        <v>92</v>
      </c>
      <c r="AG99" s="211" t="str">
        <f t="shared" si="29"/>
        <v>C92</v>
      </c>
      <c r="AH99" s="182"/>
      <c r="AI99" s="211" t="str">
        <f t="shared" si="30"/>
        <v/>
      </c>
      <c r="AJ99" s="57"/>
      <c r="AK99" s="57"/>
      <c r="AL99" s="211">
        <f t="shared" si="41"/>
        <v>0</v>
      </c>
      <c r="AM99" s="57"/>
      <c r="AN99" s="211">
        <f t="shared" si="31"/>
        <v>0</v>
      </c>
      <c r="AO99" s="57"/>
      <c r="AP99" s="211">
        <f t="shared" si="32"/>
        <v>0</v>
      </c>
      <c r="AQ99" s="57"/>
      <c r="AR99" s="211">
        <f t="shared" si="33"/>
        <v>0</v>
      </c>
      <c r="AS99" s="57"/>
      <c r="AT99" s="211">
        <f t="shared" si="34"/>
        <v>0</v>
      </c>
      <c r="AU99" s="57"/>
      <c r="AV99" s="211">
        <f t="shared" si="35"/>
        <v>0</v>
      </c>
      <c r="AW99" s="57"/>
      <c r="AX99" s="211">
        <f t="shared" si="36"/>
        <v>0</v>
      </c>
      <c r="AY99" s="211">
        <f t="shared" si="37"/>
        <v>0</v>
      </c>
      <c r="AZ99" s="211">
        <f t="shared" si="38"/>
        <v>0</v>
      </c>
      <c r="BA99" s="211" t="str">
        <f t="shared" si="39"/>
        <v/>
      </c>
      <c r="BB99" s="211" t="str">
        <f>IFERROR(IF(ISNUMBER(BA99),VLOOKUP(BA99,'Listas y tablas'!$AC$2:$AF$7,2,FALSE),""),"")</f>
        <v/>
      </c>
      <c r="BC99" s="211" t="str">
        <f t="shared" si="40"/>
        <v xml:space="preserve"> </v>
      </c>
      <c r="BD99" s="212" t="str">
        <f>IFERROR(VLOOKUP(BC99,'Listas y tablas'!$AH$3:$AI$17,2,FALSE),"")</f>
        <v/>
      </c>
      <c r="BE99" s="157"/>
      <c r="BF99" s="138"/>
      <c r="BG99" s="138"/>
      <c r="BH99" s="138"/>
      <c r="BI99" s="138"/>
      <c r="BJ99" s="138"/>
      <c r="BK99" s="138"/>
      <c r="BL99" s="138"/>
      <c r="BM99" s="138"/>
      <c r="BN99" s="138"/>
      <c r="BO99" s="138"/>
      <c r="BP99" s="138"/>
      <c r="BQ99" s="121"/>
      <c r="BR99" s="121"/>
      <c r="BS99" s="121"/>
      <c r="BT99" s="121"/>
      <c r="BU99" s="121"/>
      <c r="BV99" s="121"/>
      <c r="BW99" s="196"/>
      <c r="BX99" s="196"/>
      <c r="BY99" s="196"/>
      <c r="BZ99" s="196"/>
      <c r="CA99" s="196"/>
      <c r="CB99" s="105"/>
      <c r="CC99" s="196"/>
      <c r="CD99" s="138"/>
      <c r="CE99" s="138"/>
      <c r="CF99" s="138"/>
      <c r="CG99" s="138"/>
      <c r="CH99" s="138"/>
      <c r="CI99" s="138"/>
      <c r="CJ99" s="196"/>
      <c r="CK99" s="196"/>
      <c r="CL99" s="196"/>
      <c r="CM99" s="196"/>
      <c r="CN99" s="196"/>
      <c r="CO99" s="105"/>
      <c r="CP99" s="196"/>
    </row>
    <row r="100" spans="1:94" s="337" customFormat="1" ht="151.5" customHeight="1">
      <c r="A100" s="138"/>
      <c r="B100" s="88" t="str">
        <f>IFERROR(VLOOKUP($A100,Riesgos!$A$7:$H$107,2,FALSE),"")</f>
        <v/>
      </c>
      <c r="C100" s="181" t="str">
        <f>IFERROR(VLOOKUP($A100,Riesgos!$A$7:$H$107,7,FALSE),"")</f>
        <v/>
      </c>
      <c r="D100" s="181" t="str">
        <f>IFERROR(VLOOKUP($A100,Riesgos!$A$7:$H$107,8,FALSE),"")</f>
        <v/>
      </c>
      <c r="E100" s="53"/>
      <c r="F100" s="213"/>
      <c r="G100" s="208" t="str">
        <f>IF(ISNUMBER(F100),VLOOKUP(F100,'Listas y tablas'!$AC$2:$AF$7,2,FALSE),"")</f>
        <v/>
      </c>
      <c r="H100" s="213"/>
      <c r="I100" s="213"/>
      <c r="J100" s="213"/>
      <c r="K100" s="213"/>
      <c r="L100" s="213"/>
      <c r="M100" s="213"/>
      <c r="N100" s="213"/>
      <c r="O100" s="213"/>
      <c r="P100" s="213"/>
      <c r="Q100" s="213"/>
      <c r="R100" s="213"/>
      <c r="S100" s="213"/>
      <c r="T100" s="213"/>
      <c r="U100" s="213"/>
      <c r="V100" s="213"/>
      <c r="W100" s="213"/>
      <c r="X100" s="213"/>
      <c r="Y100" s="213"/>
      <c r="Z100" s="213"/>
      <c r="AA100" s="208">
        <f t="shared" si="24"/>
        <v>0</v>
      </c>
      <c r="AB100" s="209" t="str">
        <f t="shared" si="25"/>
        <v/>
      </c>
      <c r="AC100" s="208" t="str">
        <f t="shared" si="26"/>
        <v xml:space="preserve"> </v>
      </c>
      <c r="AD100" s="210" t="str">
        <f>IFERROR(VLOOKUP(AC100,'Listas y tablas'!$AH$3:$AI$17,2,FALSE),"")</f>
        <v/>
      </c>
      <c r="AE100" s="208" t="str">
        <f t="shared" si="27"/>
        <v>C</v>
      </c>
      <c r="AF100" s="211">
        <f t="shared" si="28"/>
        <v>93</v>
      </c>
      <c r="AG100" s="211" t="str">
        <f t="shared" si="29"/>
        <v>C93</v>
      </c>
      <c r="AH100" s="182"/>
      <c r="AI100" s="211" t="str">
        <f t="shared" si="30"/>
        <v/>
      </c>
      <c r="AJ100" s="57"/>
      <c r="AK100" s="57"/>
      <c r="AL100" s="211">
        <f t="shared" si="41"/>
        <v>0</v>
      </c>
      <c r="AM100" s="57"/>
      <c r="AN100" s="211">
        <f t="shared" si="31"/>
        <v>0</v>
      </c>
      <c r="AO100" s="57"/>
      <c r="AP100" s="211">
        <f t="shared" si="32"/>
        <v>0</v>
      </c>
      <c r="AQ100" s="57"/>
      <c r="AR100" s="211">
        <f t="shared" si="33"/>
        <v>0</v>
      </c>
      <c r="AS100" s="57"/>
      <c r="AT100" s="211">
        <f t="shared" si="34"/>
        <v>0</v>
      </c>
      <c r="AU100" s="57"/>
      <c r="AV100" s="211">
        <f t="shared" si="35"/>
        <v>0</v>
      </c>
      <c r="AW100" s="57"/>
      <c r="AX100" s="211">
        <f t="shared" si="36"/>
        <v>0</v>
      </c>
      <c r="AY100" s="211">
        <f t="shared" si="37"/>
        <v>0</v>
      </c>
      <c r="AZ100" s="211">
        <f t="shared" si="38"/>
        <v>0</v>
      </c>
      <c r="BA100" s="211" t="str">
        <f t="shared" si="39"/>
        <v/>
      </c>
      <c r="BB100" s="211" t="str">
        <f>IFERROR(IF(ISNUMBER(BA100),VLOOKUP(BA100,'Listas y tablas'!$AC$2:$AF$7,2,FALSE),""),"")</f>
        <v/>
      </c>
      <c r="BC100" s="211" t="str">
        <f t="shared" si="40"/>
        <v xml:space="preserve"> </v>
      </c>
      <c r="BD100" s="212" t="str">
        <f>IFERROR(VLOOKUP(BC100,'Listas y tablas'!$AH$3:$AI$17,2,FALSE),"")</f>
        <v/>
      </c>
      <c r="BE100" s="157"/>
      <c r="BF100" s="138"/>
      <c r="BG100" s="138"/>
      <c r="BH100" s="138"/>
      <c r="BI100" s="138"/>
      <c r="BJ100" s="138"/>
      <c r="BK100" s="138"/>
      <c r="BL100" s="138"/>
      <c r="BM100" s="138"/>
      <c r="BN100" s="138"/>
      <c r="BO100" s="138"/>
      <c r="BP100" s="138"/>
      <c r="BQ100" s="121"/>
      <c r="BR100" s="121"/>
      <c r="BS100" s="121"/>
      <c r="BT100" s="121"/>
      <c r="BU100" s="121"/>
      <c r="BV100" s="121"/>
      <c r="BW100" s="196"/>
      <c r="BX100" s="196"/>
      <c r="BY100" s="196"/>
      <c r="BZ100" s="196"/>
      <c r="CA100" s="196"/>
      <c r="CB100" s="105"/>
      <c r="CC100" s="196"/>
      <c r="CD100" s="138"/>
      <c r="CE100" s="138"/>
      <c r="CF100" s="138"/>
      <c r="CG100" s="138"/>
      <c r="CH100" s="138"/>
      <c r="CI100" s="138"/>
      <c r="CJ100" s="196"/>
      <c r="CK100" s="196"/>
      <c r="CL100" s="196"/>
      <c r="CM100" s="196"/>
      <c r="CN100" s="196"/>
      <c r="CO100" s="105"/>
      <c r="CP100" s="196"/>
    </row>
    <row r="101" spans="1:94" s="337" customFormat="1" ht="151.5" customHeight="1">
      <c r="A101" s="138"/>
      <c r="B101" s="88" t="str">
        <f>IFERROR(VLOOKUP($A101,Riesgos!$A$7:$H$107,2,FALSE),"")</f>
        <v/>
      </c>
      <c r="C101" s="181" t="str">
        <f>IFERROR(VLOOKUP($A101,Riesgos!$A$7:$H$107,7,FALSE),"")</f>
        <v/>
      </c>
      <c r="D101" s="181" t="str">
        <f>IFERROR(VLOOKUP($A101,Riesgos!$A$7:$H$107,8,FALSE),"")</f>
        <v/>
      </c>
      <c r="E101" s="53"/>
      <c r="F101" s="213"/>
      <c r="G101" s="208" t="str">
        <f>IF(ISNUMBER(F101),VLOOKUP(F101,'Listas y tablas'!$AC$2:$AF$7,2,FALSE),"")</f>
        <v/>
      </c>
      <c r="H101" s="213"/>
      <c r="I101" s="213"/>
      <c r="J101" s="213"/>
      <c r="K101" s="213"/>
      <c r="L101" s="213"/>
      <c r="M101" s="213"/>
      <c r="N101" s="213"/>
      <c r="O101" s="213"/>
      <c r="P101" s="213"/>
      <c r="Q101" s="213"/>
      <c r="R101" s="213"/>
      <c r="S101" s="213"/>
      <c r="T101" s="213"/>
      <c r="U101" s="213"/>
      <c r="V101" s="213"/>
      <c r="W101" s="213"/>
      <c r="X101" s="213"/>
      <c r="Y101" s="213"/>
      <c r="Z101" s="213"/>
      <c r="AA101" s="208">
        <f t="shared" si="24"/>
        <v>0</v>
      </c>
      <c r="AB101" s="209" t="str">
        <f t="shared" si="25"/>
        <v/>
      </c>
      <c r="AC101" s="208" t="str">
        <f t="shared" si="26"/>
        <v xml:space="preserve"> </v>
      </c>
      <c r="AD101" s="210" t="str">
        <f>IFERROR(VLOOKUP(AC101,'Listas y tablas'!$AH$3:$AI$17,2,FALSE),"")</f>
        <v/>
      </c>
      <c r="AE101" s="208" t="str">
        <f t="shared" si="27"/>
        <v>C</v>
      </c>
      <c r="AF101" s="211">
        <f t="shared" si="28"/>
        <v>94</v>
      </c>
      <c r="AG101" s="211" t="str">
        <f t="shared" si="29"/>
        <v>C94</v>
      </c>
      <c r="AH101" s="182"/>
      <c r="AI101" s="211" t="str">
        <f t="shared" si="30"/>
        <v/>
      </c>
      <c r="AJ101" s="57"/>
      <c r="AK101" s="57"/>
      <c r="AL101" s="211">
        <f t="shared" si="41"/>
        <v>0</v>
      </c>
      <c r="AM101" s="57"/>
      <c r="AN101" s="211">
        <f t="shared" si="31"/>
        <v>0</v>
      </c>
      <c r="AO101" s="57"/>
      <c r="AP101" s="211">
        <f t="shared" si="32"/>
        <v>0</v>
      </c>
      <c r="AQ101" s="57"/>
      <c r="AR101" s="211">
        <f t="shared" si="33"/>
        <v>0</v>
      </c>
      <c r="AS101" s="57"/>
      <c r="AT101" s="211">
        <f t="shared" si="34"/>
        <v>0</v>
      </c>
      <c r="AU101" s="57"/>
      <c r="AV101" s="211">
        <f t="shared" si="35"/>
        <v>0</v>
      </c>
      <c r="AW101" s="57"/>
      <c r="AX101" s="211">
        <f t="shared" si="36"/>
        <v>0</v>
      </c>
      <c r="AY101" s="211">
        <f t="shared" si="37"/>
        <v>0</v>
      </c>
      <c r="AZ101" s="211">
        <f t="shared" si="38"/>
        <v>0</v>
      </c>
      <c r="BA101" s="211" t="str">
        <f t="shared" si="39"/>
        <v/>
      </c>
      <c r="BB101" s="211" t="str">
        <f>IFERROR(IF(ISNUMBER(BA101),VLOOKUP(BA101,'Listas y tablas'!$AC$2:$AF$7,2,FALSE),""),"")</f>
        <v/>
      </c>
      <c r="BC101" s="211" t="str">
        <f t="shared" si="40"/>
        <v xml:space="preserve"> </v>
      </c>
      <c r="BD101" s="212" t="str">
        <f>IFERROR(VLOOKUP(BC101,'Listas y tablas'!$AH$3:$AI$17,2,FALSE),"")</f>
        <v/>
      </c>
      <c r="BE101" s="157"/>
      <c r="BF101" s="138"/>
      <c r="BG101" s="138"/>
      <c r="BH101" s="138"/>
      <c r="BI101" s="138"/>
      <c r="BJ101" s="138"/>
      <c r="BK101" s="138"/>
      <c r="BL101" s="138"/>
      <c r="BM101" s="138"/>
      <c r="BN101" s="138"/>
      <c r="BO101" s="138"/>
      <c r="BP101" s="138"/>
      <c r="BQ101" s="121"/>
      <c r="BR101" s="121"/>
      <c r="BS101" s="121"/>
      <c r="BT101" s="121"/>
      <c r="BU101" s="121"/>
      <c r="BV101" s="121"/>
      <c r="BW101" s="196"/>
      <c r="BX101" s="196"/>
      <c r="BY101" s="196"/>
      <c r="BZ101" s="196"/>
      <c r="CA101" s="196"/>
      <c r="CB101" s="105"/>
      <c r="CC101" s="196"/>
      <c r="CD101" s="138"/>
      <c r="CE101" s="138"/>
      <c r="CF101" s="138"/>
      <c r="CG101" s="138"/>
      <c r="CH101" s="138"/>
      <c r="CI101" s="138"/>
      <c r="CJ101" s="196"/>
      <c r="CK101" s="196"/>
      <c r="CL101" s="196"/>
      <c r="CM101" s="196"/>
      <c r="CN101" s="196"/>
      <c r="CO101" s="105"/>
      <c r="CP101" s="196"/>
    </row>
    <row r="102" spans="1:94" s="337" customFormat="1" ht="151.5" customHeight="1">
      <c r="A102" s="138"/>
      <c r="B102" s="88" t="str">
        <f>IFERROR(VLOOKUP($A102,Riesgos!$A$7:$H$107,2,FALSE),"")</f>
        <v/>
      </c>
      <c r="C102" s="181" t="str">
        <f>IFERROR(VLOOKUP($A102,Riesgos!$A$7:$H$107,7,FALSE),"")</f>
        <v/>
      </c>
      <c r="D102" s="181" t="str">
        <f>IFERROR(VLOOKUP($A102,Riesgos!$A$7:$H$107,8,FALSE),"")</f>
        <v/>
      </c>
      <c r="E102" s="53"/>
      <c r="F102" s="213"/>
      <c r="G102" s="208" t="str">
        <f>IF(ISNUMBER(F102),VLOOKUP(F102,'Listas y tablas'!$AC$2:$AF$7,2,FALSE),"")</f>
        <v/>
      </c>
      <c r="H102" s="213"/>
      <c r="I102" s="213"/>
      <c r="J102" s="213"/>
      <c r="K102" s="213"/>
      <c r="L102" s="213"/>
      <c r="M102" s="213"/>
      <c r="N102" s="213"/>
      <c r="O102" s="213"/>
      <c r="P102" s="213"/>
      <c r="Q102" s="213"/>
      <c r="R102" s="213"/>
      <c r="S102" s="213"/>
      <c r="T102" s="213"/>
      <c r="U102" s="213"/>
      <c r="V102" s="213"/>
      <c r="W102" s="213"/>
      <c r="X102" s="213"/>
      <c r="Y102" s="213"/>
      <c r="Z102" s="213"/>
      <c r="AA102" s="208">
        <f t="shared" si="24"/>
        <v>0</v>
      </c>
      <c r="AB102" s="209" t="str">
        <f t="shared" si="25"/>
        <v/>
      </c>
      <c r="AC102" s="208" t="str">
        <f t="shared" si="26"/>
        <v xml:space="preserve"> </v>
      </c>
      <c r="AD102" s="210" t="str">
        <f>IFERROR(VLOOKUP(AC102,'Listas y tablas'!$AH$3:$AI$17,2,FALSE),"")</f>
        <v/>
      </c>
      <c r="AE102" s="208" t="str">
        <f t="shared" si="27"/>
        <v>C</v>
      </c>
      <c r="AF102" s="211">
        <f t="shared" si="28"/>
        <v>95</v>
      </c>
      <c r="AG102" s="211" t="str">
        <f t="shared" si="29"/>
        <v>C95</v>
      </c>
      <c r="AH102" s="182"/>
      <c r="AI102" s="211" t="str">
        <f t="shared" si="30"/>
        <v/>
      </c>
      <c r="AJ102" s="57"/>
      <c r="AK102" s="57"/>
      <c r="AL102" s="211">
        <f t="shared" si="41"/>
        <v>0</v>
      </c>
      <c r="AM102" s="57"/>
      <c r="AN102" s="211">
        <f t="shared" si="31"/>
        <v>0</v>
      </c>
      <c r="AO102" s="57"/>
      <c r="AP102" s="211">
        <f t="shared" si="32"/>
        <v>0</v>
      </c>
      <c r="AQ102" s="57"/>
      <c r="AR102" s="211">
        <f t="shared" si="33"/>
        <v>0</v>
      </c>
      <c r="AS102" s="57"/>
      <c r="AT102" s="211">
        <f t="shared" si="34"/>
        <v>0</v>
      </c>
      <c r="AU102" s="57"/>
      <c r="AV102" s="211">
        <f t="shared" si="35"/>
        <v>0</v>
      </c>
      <c r="AW102" s="57"/>
      <c r="AX102" s="211">
        <f t="shared" si="36"/>
        <v>0</v>
      </c>
      <c r="AY102" s="211">
        <f t="shared" si="37"/>
        <v>0</v>
      </c>
      <c r="AZ102" s="211">
        <f t="shared" si="38"/>
        <v>0</v>
      </c>
      <c r="BA102" s="211" t="str">
        <f t="shared" si="39"/>
        <v/>
      </c>
      <c r="BB102" s="211" t="str">
        <f>IFERROR(IF(ISNUMBER(BA102),VLOOKUP(BA102,'Listas y tablas'!$AC$2:$AF$7,2,FALSE),""),"")</f>
        <v/>
      </c>
      <c r="BC102" s="211" t="str">
        <f t="shared" si="40"/>
        <v xml:space="preserve"> </v>
      </c>
      <c r="BD102" s="212" t="str">
        <f>IFERROR(VLOOKUP(BC102,'Listas y tablas'!$AH$3:$AI$17,2,FALSE),"")</f>
        <v/>
      </c>
      <c r="BE102" s="157"/>
      <c r="BF102" s="138"/>
      <c r="BG102" s="138"/>
      <c r="BH102" s="138"/>
      <c r="BI102" s="138"/>
      <c r="BJ102" s="138"/>
      <c r="BK102" s="138"/>
      <c r="BL102" s="138"/>
      <c r="BM102" s="138"/>
      <c r="BN102" s="138"/>
      <c r="BO102" s="138"/>
      <c r="BP102" s="138"/>
      <c r="BQ102" s="121"/>
      <c r="BR102" s="121"/>
      <c r="BS102" s="121"/>
      <c r="BT102" s="121"/>
      <c r="BU102" s="121"/>
      <c r="BV102" s="121"/>
      <c r="BW102" s="196"/>
      <c r="BX102" s="196"/>
      <c r="BY102" s="196"/>
      <c r="BZ102" s="196"/>
      <c r="CA102" s="196"/>
      <c r="CB102" s="105"/>
      <c r="CC102" s="196"/>
      <c r="CD102" s="138"/>
      <c r="CE102" s="138"/>
      <c r="CF102" s="138"/>
      <c r="CG102" s="138"/>
      <c r="CH102" s="138"/>
      <c r="CI102" s="138"/>
      <c r="CJ102" s="196"/>
      <c r="CK102" s="196"/>
      <c r="CL102" s="196"/>
      <c r="CM102" s="196"/>
      <c r="CN102" s="196"/>
      <c r="CO102" s="105"/>
      <c r="CP102" s="196"/>
    </row>
    <row r="103" spans="1:94" s="337" customFormat="1" ht="151.5" customHeight="1">
      <c r="A103" s="138"/>
      <c r="B103" s="88" t="str">
        <f>IFERROR(VLOOKUP($A103,Riesgos!$A$7:$H$107,2,FALSE),"")</f>
        <v/>
      </c>
      <c r="C103" s="181" t="str">
        <f>IFERROR(VLOOKUP($A103,Riesgos!$A$7:$H$107,7,FALSE),"")</f>
        <v/>
      </c>
      <c r="D103" s="181" t="str">
        <f>IFERROR(VLOOKUP($A103,Riesgos!$A$7:$H$107,8,FALSE),"")</f>
        <v/>
      </c>
      <c r="E103" s="53"/>
      <c r="F103" s="213"/>
      <c r="G103" s="208" t="str">
        <f>IF(ISNUMBER(F103),VLOOKUP(F103,'Listas y tablas'!$AC$2:$AF$7,2,FALSE),"")</f>
        <v/>
      </c>
      <c r="H103" s="213"/>
      <c r="I103" s="213"/>
      <c r="J103" s="213"/>
      <c r="K103" s="213"/>
      <c r="L103" s="213"/>
      <c r="M103" s="213"/>
      <c r="N103" s="213"/>
      <c r="O103" s="213"/>
      <c r="P103" s="213"/>
      <c r="Q103" s="213"/>
      <c r="R103" s="213"/>
      <c r="S103" s="213"/>
      <c r="T103" s="213"/>
      <c r="U103" s="213"/>
      <c r="V103" s="213"/>
      <c r="W103" s="213"/>
      <c r="X103" s="213"/>
      <c r="Y103" s="213"/>
      <c r="Z103" s="213"/>
      <c r="AA103" s="208">
        <f t="shared" si="24"/>
        <v>0</v>
      </c>
      <c r="AB103" s="209" t="str">
        <f t="shared" si="25"/>
        <v/>
      </c>
      <c r="AC103" s="208" t="str">
        <f t="shared" si="26"/>
        <v xml:space="preserve"> </v>
      </c>
      <c r="AD103" s="210" t="str">
        <f>IFERROR(VLOOKUP(AC103,'Listas y tablas'!$AH$3:$AI$17,2,FALSE),"")</f>
        <v/>
      </c>
      <c r="AE103" s="208" t="str">
        <f t="shared" si="27"/>
        <v>C</v>
      </c>
      <c r="AF103" s="211">
        <f t="shared" si="28"/>
        <v>96</v>
      </c>
      <c r="AG103" s="211" t="str">
        <f t="shared" si="29"/>
        <v>C96</v>
      </c>
      <c r="AH103" s="182"/>
      <c r="AI103" s="211" t="str">
        <f t="shared" si="30"/>
        <v/>
      </c>
      <c r="AJ103" s="57"/>
      <c r="AK103" s="57"/>
      <c r="AL103" s="211">
        <f t="shared" si="41"/>
        <v>0</v>
      </c>
      <c r="AM103" s="57"/>
      <c r="AN103" s="211">
        <f t="shared" si="31"/>
        <v>0</v>
      </c>
      <c r="AO103" s="57"/>
      <c r="AP103" s="211">
        <f t="shared" si="32"/>
        <v>0</v>
      </c>
      <c r="AQ103" s="57"/>
      <c r="AR103" s="211">
        <f t="shared" si="33"/>
        <v>0</v>
      </c>
      <c r="AS103" s="57"/>
      <c r="AT103" s="211">
        <f t="shared" si="34"/>
        <v>0</v>
      </c>
      <c r="AU103" s="57"/>
      <c r="AV103" s="211">
        <f t="shared" si="35"/>
        <v>0</v>
      </c>
      <c r="AW103" s="57"/>
      <c r="AX103" s="211">
        <f t="shared" si="36"/>
        <v>0</v>
      </c>
      <c r="AY103" s="211">
        <f t="shared" si="37"/>
        <v>0</v>
      </c>
      <c r="AZ103" s="211">
        <f t="shared" si="38"/>
        <v>0</v>
      </c>
      <c r="BA103" s="211" t="str">
        <f t="shared" si="39"/>
        <v/>
      </c>
      <c r="BB103" s="211" t="str">
        <f>IFERROR(IF(ISNUMBER(BA103),VLOOKUP(BA103,'Listas y tablas'!$AC$2:$AF$7,2,FALSE),""),"")</f>
        <v/>
      </c>
      <c r="BC103" s="211" t="str">
        <f t="shared" si="40"/>
        <v xml:space="preserve"> </v>
      </c>
      <c r="BD103" s="212" t="str">
        <f>IFERROR(VLOOKUP(BC103,'Listas y tablas'!$AH$3:$AI$17,2,FALSE),"")</f>
        <v/>
      </c>
      <c r="BE103" s="157"/>
      <c r="BF103" s="138"/>
      <c r="BG103" s="138"/>
      <c r="BH103" s="138"/>
      <c r="BI103" s="138"/>
      <c r="BJ103" s="138"/>
      <c r="BK103" s="138"/>
      <c r="BL103" s="138"/>
      <c r="BM103" s="138"/>
      <c r="BN103" s="138"/>
      <c r="BO103" s="138"/>
      <c r="BP103" s="138"/>
      <c r="BQ103" s="121"/>
      <c r="BR103" s="121"/>
      <c r="BS103" s="121"/>
      <c r="BT103" s="121"/>
      <c r="BU103" s="121"/>
      <c r="BV103" s="121"/>
      <c r="BW103" s="196"/>
      <c r="BX103" s="196"/>
      <c r="BY103" s="196"/>
      <c r="BZ103" s="196"/>
      <c r="CA103" s="196"/>
      <c r="CB103" s="105"/>
      <c r="CC103" s="196"/>
      <c r="CD103" s="138"/>
      <c r="CE103" s="138"/>
      <c r="CF103" s="138"/>
      <c r="CG103" s="138"/>
      <c r="CH103" s="138"/>
      <c r="CI103" s="138"/>
      <c r="CJ103" s="196"/>
      <c r="CK103" s="196"/>
      <c r="CL103" s="196"/>
      <c r="CM103" s="196"/>
      <c r="CN103" s="196"/>
      <c r="CO103" s="105"/>
      <c r="CP103" s="196"/>
    </row>
    <row r="104" spans="1:94" s="337" customFormat="1" ht="151.5" customHeight="1">
      <c r="A104" s="138"/>
      <c r="B104" s="88" t="str">
        <f>IFERROR(VLOOKUP($A104,Riesgos!$A$7:$H$107,2,FALSE),"")</f>
        <v/>
      </c>
      <c r="C104" s="181" t="str">
        <f>IFERROR(VLOOKUP($A104,Riesgos!$A$7:$H$107,7,FALSE),"")</f>
        <v/>
      </c>
      <c r="D104" s="181" t="str">
        <f>IFERROR(VLOOKUP($A104,Riesgos!$A$7:$H$107,8,FALSE),"")</f>
        <v/>
      </c>
      <c r="E104" s="53"/>
      <c r="F104" s="213"/>
      <c r="G104" s="208" t="str">
        <f>IF(ISNUMBER(F104),VLOOKUP(F104,'Listas y tablas'!$AC$2:$AF$7,2,FALSE),"")</f>
        <v/>
      </c>
      <c r="H104" s="213"/>
      <c r="I104" s="213"/>
      <c r="J104" s="213"/>
      <c r="K104" s="213"/>
      <c r="L104" s="213"/>
      <c r="M104" s="213"/>
      <c r="N104" s="213"/>
      <c r="O104" s="213"/>
      <c r="P104" s="213"/>
      <c r="Q104" s="213"/>
      <c r="R104" s="213"/>
      <c r="S104" s="213"/>
      <c r="T104" s="213"/>
      <c r="U104" s="213"/>
      <c r="V104" s="213"/>
      <c r="W104" s="213"/>
      <c r="X104" s="213"/>
      <c r="Y104" s="213"/>
      <c r="Z104" s="213"/>
      <c r="AA104" s="208">
        <f t="shared" si="24"/>
        <v>0</v>
      </c>
      <c r="AB104" s="209" t="str">
        <f t="shared" si="25"/>
        <v/>
      </c>
      <c r="AC104" s="208" t="str">
        <f t="shared" si="26"/>
        <v xml:space="preserve"> </v>
      </c>
      <c r="AD104" s="210" t="str">
        <f>IFERROR(VLOOKUP(AC104,'Listas y tablas'!$AH$3:$AI$17,2,FALSE),"")</f>
        <v/>
      </c>
      <c r="AE104" s="208" t="str">
        <f t="shared" si="27"/>
        <v>C</v>
      </c>
      <c r="AF104" s="211">
        <f t="shared" si="28"/>
        <v>97</v>
      </c>
      <c r="AG104" s="211" t="str">
        <f t="shared" si="29"/>
        <v>C97</v>
      </c>
      <c r="AH104" s="182"/>
      <c r="AI104" s="211" t="str">
        <f t="shared" si="30"/>
        <v/>
      </c>
      <c r="AJ104" s="57"/>
      <c r="AK104" s="57"/>
      <c r="AL104" s="211">
        <f t="shared" si="41"/>
        <v>0</v>
      </c>
      <c r="AM104" s="57"/>
      <c r="AN104" s="211">
        <f t="shared" si="31"/>
        <v>0</v>
      </c>
      <c r="AO104" s="57"/>
      <c r="AP104" s="211">
        <f t="shared" si="32"/>
        <v>0</v>
      </c>
      <c r="AQ104" s="57"/>
      <c r="AR104" s="211">
        <f t="shared" si="33"/>
        <v>0</v>
      </c>
      <c r="AS104" s="57"/>
      <c r="AT104" s="211">
        <f t="shared" si="34"/>
        <v>0</v>
      </c>
      <c r="AU104" s="57"/>
      <c r="AV104" s="211">
        <f t="shared" si="35"/>
        <v>0</v>
      </c>
      <c r="AW104" s="57"/>
      <c r="AX104" s="211">
        <f t="shared" si="36"/>
        <v>0</v>
      </c>
      <c r="AY104" s="211">
        <f t="shared" si="37"/>
        <v>0</v>
      </c>
      <c r="AZ104" s="211">
        <f t="shared" si="38"/>
        <v>0</v>
      </c>
      <c r="BA104" s="211" t="str">
        <f t="shared" si="39"/>
        <v/>
      </c>
      <c r="BB104" s="211" t="str">
        <f>IFERROR(IF(ISNUMBER(BA104),VLOOKUP(BA104,'Listas y tablas'!$AC$2:$AF$7,2,FALSE),""),"")</f>
        <v/>
      </c>
      <c r="BC104" s="211" t="str">
        <f t="shared" si="40"/>
        <v xml:space="preserve"> </v>
      </c>
      <c r="BD104" s="212" t="str">
        <f>IFERROR(VLOOKUP(BC104,'Listas y tablas'!$AH$3:$AI$17,2,FALSE),"")</f>
        <v/>
      </c>
      <c r="BE104" s="157"/>
      <c r="BF104" s="138"/>
      <c r="BG104" s="138"/>
      <c r="BH104" s="138"/>
      <c r="BI104" s="138"/>
      <c r="BJ104" s="138"/>
      <c r="BK104" s="138"/>
      <c r="BL104" s="138"/>
      <c r="BM104" s="138"/>
      <c r="BN104" s="138"/>
      <c r="BO104" s="138"/>
      <c r="BP104" s="138"/>
      <c r="BQ104" s="121"/>
      <c r="BR104" s="121"/>
      <c r="BS104" s="121"/>
      <c r="BT104" s="121"/>
      <c r="BU104" s="121"/>
      <c r="BV104" s="121"/>
      <c r="BW104" s="196"/>
      <c r="BX104" s="196"/>
      <c r="BY104" s="196"/>
      <c r="BZ104" s="196"/>
      <c r="CA104" s="196"/>
      <c r="CB104" s="105"/>
      <c r="CC104" s="196"/>
      <c r="CD104" s="138"/>
      <c r="CE104" s="138"/>
      <c r="CF104" s="138"/>
      <c r="CG104" s="138"/>
      <c r="CH104" s="138"/>
      <c r="CI104" s="138"/>
      <c r="CJ104" s="196"/>
      <c r="CK104" s="196"/>
      <c r="CL104" s="196"/>
      <c r="CM104" s="196"/>
      <c r="CN104" s="196"/>
      <c r="CO104" s="105"/>
      <c r="CP104" s="196"/>
    </row>
    <row r="105" spans="1:94" s="337" customFormat="1" ht="151.5" customHeight="1">
      <c r="A105" s="138"/>
      <c r="B105" s="88" t="str">
        <f>IFERROR(VLOOKUP($A105,Riesgos!$A$7:$H$107,2,FALSE),"")</f>
        <v/>
      </c>
      <c r="C105" s="181" t="str">
        <f>IFERROR(VLOOKUP($A105,Riesgos!$A$7:$H$107,7,FALSE),"")</f>
        <v/>
      </c>
      <c r="D105" s="181" t="str">
        <f>IFERROR(VLOOKUP($A105,Riesgos!$A$7:$H$107,8,FALSE),"")</f>
        <v/>
      </c>
      <c r="E105" s="53"/>
      <c r="F105" s="213"/>
      <c r="G105" s="208" t="str">
        <f>IF(ISNUMBER(F105),VLOOKUP(F105,'Listas y tablas'!$AC$2:$AF$7,2,FALSE),"")</f>
        <v/>
      </c>
      <c r="H105" s="213"/>
      <c r="I105" s="213"/>
      <c r="J105" s="213"/>
      <c r="K105" s="213"/>
      <c r="L105" s="213"/>
      <c r="M105" s="213"/>
      <c r="N105" s="213"/>
      <c r="O105" s="213"/>
      <c r="P105" s="213"/>
      <c r="Q105" s="213"/>
      <c r="R105" s="213"/>
      <c r="S105" s="213"/>
      <c r="T105" s="213"/>
      <c r="U105" s="213"/>
      <c r="V105" s="213"/>
      <c r="W105" s="213"/>
      <c r="X105" s="213"/>
      <c r="Y105" s="213"/>
      <c r="Z105" s="213"/>
      <c r="AA105" s="208">
        <f t="shared" si="24"/>
        <v>0</v>
      </c>
      <c r="AB105" s="209" t="str">
        <f t="shared" si="25"/>
        <v/>
      </c>
      <c r="AC105" s="208" t="str">
        <f t="shared" si="26"/>
        <v xml:space="preserve"> </v>
      </c>
      <c r="AD105" s="210" t="str">
        <f>IFERROR(VLOOKUP(AC105,'Listas y tablas'!$AH$3:$AI$17,2,FALSE),"")</f>
        <v/>
      </c>
      <c r="AE105" s="208" t="str">
        <f t="shared" si="27"/>
        <v>C</v>
      </c>
      <c r="AF105" s="211">
        <f t="shared" si="28"/>
        <v>98</v>
      </c>
      <c r="AG105" s="211" t="str">
        <f t="shared" si="29"/>
        <v>C98</v>
      </c>
      <c r="AH105" s="182"/>
      <c r="AI105" s="211" t="str">
        <f t="shared" si="30"/>
        <v/>
      </c>
      <c r="AJ105" s="57"/>
      <c r="AK105" s="57"/>
      <c r="AL105" s="211">
        <f t="shared" si="41"/>
        <v>0</v>
      </c>
      <c r="AM105" s="57"/>
      <c r="AN105" s="211">
        <f t="shared" si="31"/>
        <v>0</v>
      </c>
      <c r="AO105" s="57"/>
      <c r="AP105" s="211">
        <f t="shared" si="32"/>
        <v>0</v>
      </c>
      <c r="AQ105" s="57"/>
      <c r="AR105" s="211">
        <f t="shared" si="33"/>
        <v>0</v>
      </c>
      <c r="AS105" s="57"/>
      <c r="AT105" s="211">
        <f t="shared" si="34"/>
        <v>0</v>
      </c>
      <c r="AU105" s="57"/>
      <c r="AV105" s="211">
        <f t="shared" si="35"/>
        <v>0</v>
      </c>
      <c r="AW105" s="57"/>
      <c r="AX105" s="211">
        <f t="shared" si="36"/>
        <v>0</v>
      </c>
      <c r="AY105" s="211">
        <f t="shared" si="37"/>
        <v>0</v>
      </c>
      <c r="AZ105" s="211">
        <f t="shared" si="38"/>
        <v>0</v>
      </c>
      <c r="BA105" s="211" t="str">
        <f t="shared" si="39"/>
        <v/>
      </c>
      <c r="BB105" s="211" t="str">
        <f>IFERROR(IF(ISNUMBER(BA105),VLOOKUP(BA105,'Listas y tablas'!$AC$2:$AF$7,2,FALSE),""),"")</f>
        <v/>
      </c>
      <c r="BC105" s="211" t="str">
        <f t="shared" si="40"/>
        <v xml:space="preserve"> </v>
      </c>
      <c r="BD105" s="212" t="str">
        <f>IFERROR(VLOOKUP(BC105,'Listas y tablas'!$AH$3:$AI$17,2,FALSE),"")</f>
        <v/>
      </c>
      <c r="BE105" s="157"/>
      <c r="BF105" s="138"/>
      <c r="BG105" s="138"/>
      <c r="BH105" s="138"/>
      <c r="BI105" s="138"/>
      <c r="BJ105" s="138"/>
      <c r="BK105" s="138"/>
      <c r="BL105" s="138"/>
      <c r="BM105" s="138"/>
      <c r="BN105" s="138"/>
      <c r="BO105" s="138"/>
      <c r="BP105" s="138"/>
      <c r="BQ105" s="121"/>
      <c r="BR105" s="121"/>
      <c r="BS105" s="121"/>
      <c r="BT105" s="121"/>
      <c r="BU105" s="121"/>
      <c r="BV105" s="121"/>
      <c r="BW105" s="196"/>
      <c r="BX105" s="196"/>
      <c r="BY105" s="196"/>
      <c r="BZ105" s="196"/>
      <c r="CA105" s="196"/>
      <c r="CB105" s="105"/>
      <c r="CC105" s="196"/>
      <c r="CD105" s="138"/>
      <c r="CE105" s="138"/>
      <c r="CF105" s="138"/>
      <c r="CG105" s="138"/>
      <c r="CH105" s="138"/>
      <c r="CI105" s="138"/>
      <c r="CJ105" s="196"/>
      <c r="CK105" s="196"/>
      <c r="CL105" s="196"/>
      <c r="CM105" s="196"/>
      <c r="CN105" s="196"/>
      <c r="CO105" s="105"/>
      <c r="CP105" s="196"/>
    </row>
    <row r="106" spans="1:94" s="337" customFormat="1" ht="151.5" customHeight="1">
      <c r="A106" s="138"/>
      <c r="B106" s="88" t="str">
        <f>IFERROR(VLOOKUP($A106,Riesgos!$A$7:$H$107,2,FALSE),"")</f>
        <v/>
      </c>
      <c r="C106" s="181" t="str">
        <f>IFERROR(VLOOKUP($A106,Riesgos!$A$7:$H$107,7,FALSE),"")</f>
        <v/>
      </c>
      <c r="D106" s="181" t="str">
        <f>IFERROR(VLOOKUP($A106,Riesgos!$A$7:$H$107,8,FALSE),"")</f>
        <v/>
      </c>
      <c r="E106" s="53"/>
      <c r="F106" s="213"/>
      <c r="G106" s="208" t="str">
        <f>IF(ISNUMBER(F106),VLOOKUP(F106,'Listas y tablas'!$AC$2:$AF$7,2,FALSE),"")</f>
        <v/>
      </c>
      <c r="H106" s="213"/>
      <c r="I106" s="213"/>
      <c r="J106" s="213"/>
      <c r="K106" s="213"/>
      <c r="L106" s="213"/>
      <c r="M106" s="213"/>
      <c r="N106" s="213"/>
      <c r="O106" s="213"/>
      <c r="P106" s="213"/>
      <c r="Q106" s="213"/>
      <c r="R106" s="213"/>
      <c r="S106" s="213"/>
      <c r="T106" s="213"/>
      <c r="U106" s="213"/>
      <c r="V106" s="213"/>
      <c r="W106" s="213"/>
      <c r="X106" s="213"/>
      <c r="Y106" s="213"/>
      <c r="Z106" s="213"/>
      <c r="AA106" s="208">
        <f t="shared" si="24"/>
        <v>0</v>
      </c>
      <c r="AB106" s="209" t="str">
        <f t="shared" si="25"/>
        <v/>
      </c>
      <c r="AC106" s="208" t="str">
        <f t="shared" si="26"/>
        <v xml:space="preserve"> </v>
      </c>
      <c r="AD106" s="210" t="str">
        <f>IFERROR(VLOOKUP(AC106,'Listas y tablas'!$AH$3:$AI$17,2,FALSE),"")</f>
        <v/>
      </c>
      <c r="AE106" s="208" t="str">
        <f t="shared" si="27"/>
        <v>C</v>
      </c>
      <c r="AF106" s="211">
        <f t="shared" si="28"/>
        <v>99</v>
      </c>
      <c r="AG106" s="211" t="str">
        <f t="shared" si="29"/>
        <v>C99</v>
      </c>
      <c r="AH106" s="182"/>
      <c r="AI106" s="211" t="str">
        <f t="shared" si="30"/>
        <v/>
      </c>
      <c r="AJ106" s="57"/>
      <c r="AK106" s="57"/>
      <c r="AL106" s="211">
        <f t="shared" si="41"/>
        <v>0</v>
      </c>
      <c r="AM106" s="57"/>
      <c r="AN106" s="211">
        <f t="shared" si="31"/>
        <v>0</v>
      </c>
      <c r="AO106" s="57"/>
      <c r="AP106" s="211">
        <f t="shared" si="32"/>
        <v>0</v>
      </c>
      <c r="AQ106" s="57"/>
      <c r="AR106" s="211">
        <f t="shared" si="33"/>
        <v>0</v>
      </c>
      <c r="AS106" s="57"/>
      <c r="AT106" s="211">
        <f t="shared" si="34"/>
        <v>0</v>
      </c>
      <c r="AU106" s="57"/>
      <c r="AV106" s="211">
        <f t="shared" si="35"/>
        <v>0</v>
      </c>
      <c r="AW106" s="57"/>
      <c r="AX106" s="211">
        <f t="shared" si="36"/>
        <v>0</v>
      </c>
      <c r="AY106" s="211">
        <f t="shared" si="37"/>
        <v>0</v>
      </c>
      <c r="AZ106" s="211">
        <f t="shared" si="38"/>
        <v>0</v>
      </c>
      <c r="BA106" s="211" t="str">
        <f t="shared" si="39"/>
        <v/>
      </c>
      <c r="BB106" s="211" t="str">
        <f>IFERROR(IF(ISNUMBER(BA106),VLOOKUP(BA106,'Listas y tablas'!$AC$2:$AF$7,2,FALSE),""),"")</f>
        <v/>
      </c>
      <c r="BC106" s="211" t="str">
        <f t="shared" si="40"/>
        <v xml:space="preserve"> </v>
      </c>
      <c r="BD106" s="212" t="str">
        <f>IFERROR(VLOOKUP(BC106,'Listas y tablas'!$AH$3:$AI$17,2,FALSE),"")</f>
        <v/>
      </c>
      <c r="BE106" s="157"/>
      <c r="BF106" s="138"/>
      <c r="BG106" s="138"/>
      <c r="BH106" s="138"/>
      <c r="BI106" s="138"/>
      <c r="BJ106" s="138"/>
      <c r="BK106" s="138"/>
      <c r="BL106" s="138"/>
      <c r="BM106" s="138"/>
      <c r="BN106" s="138"/>
      <c r="BO106" s="138"/>
      <c r="BP106" s="138"/>
      <c r="BQ106" s="121"/>
      <c r="BR106" s="121"/>
      <c r="BS106" s="121"/>
      <c r="BT106" s="121"/>
      <c r="BU106" s="121"/>
      <c r="BV106" s="121"/>
      <c r="BW106" s="196"/>
      <c r="BX106" s="196"/>
      <c r="BY106" s="196"/>
      <c r="BZ106" s="196"/>
      <c r="CA106" s="196"/>
      <c r="CB106" s="105"/>
      <c r="CC106" s="196"/>
      <c r="CD106" s="138"/>
      <c r="CE106" s="138"/>
      <c r="CF106" s="138"/>
      <c r="CG106" s="138"/>
      <c r="CH106" s="138"/>
      <c r="CI106" s="138"/>
      <c r="CJ106" s="196"/>
      <c r="CK106" s="196"/>
      <c r="CL106" s="196"/>
      <c r="CM106" s="196"/>
      <c r="CN106" s="196"/>
      <c r="CO106" s="105"/>
      <c r="CP106" s="196"/>
    </row>
    <row r="107" spans="1:94" s="337" customFormat="1" ht="151.5" customHeight="1">
      <c r="A107" s="138"/>
      <c r="B107" s="88" t="str">
        <f>IFERROR(VLOOKUP($A107,Riesgos!$A$7:$H$107,2,FALSE),"")</f>
        <v/>
      </c>
      <c r="C107" s="181" t="str">
        <f>IFERROR(VLOOKUP($A107,Riesgos!$A$7:$H$107,7,FALSE),"")</f>
        <v/>
      </c>
      <c r="D107" s="181" t="str">
        <f>IFERROR(VLOOKUP($A107,Riesgos!$A$7:$H$107,8,FALSE),"")</f>
        <v/>
      </c>
      <c r="E107" s="53"/>
      <c r="F107" s="213"/>
      <c r="G107" s="208" t="str">
        <f>IF(ISNUMBER(F107),VLOOKUP(F107,'Listas y tablas'!$AC$2:$AF$7,2,FALSE),"")</f>
        <v/>
      </c>
      <c r="H107" s="213"/>
      <c r="I107" s="213"/>
      <c r="J107" s="213"/>
      <c r="K107" s="213"/>
      <c r="L107" s="213"/>
      <c r="M107" s="213"/>
      <c r="N107" s="213"/>
      <c r="O107" s="213"/>
      <c r="P107" s="213"/>
      <c r="Q107" s="213"/>
      <c r="R107" s="213"/>
      <c r="S107" s="213"/>
      <c r="T107" s="213"/>
      <c r="U107" s="213"/>
      <c r="V107" s="213"/>
      <c r="W107" s="213"/>
      <c r="X107" s="213"/>
      <c r="Y107" s="213"/>
      <c r="Z107" s="213"/>
      <c r="AA107" s="208">
        <f t="shared" si="24"/>
        <v>0</v>
      </c>
      <c r="AB107" s="209" t="str">
        <f t="shared" si="25"/>
        <v/>
      </c>
      <c r="AC107" s="208" t="str">
        <f t="shared" si="26"/>
        <v xml:space="preserve"> </v>
      </c>
      <c r="AD107" s="210" t="str">
        <f>IFERROR(VLOOKUP(AC107,'Listas y tablas'!$AH$3:$AI$17,2,FALSE),"")</f>
        <v/>
      </c>
      <c r="AE107" s="208" t="str">
        <f t="shared" si="27"/>
        <v>C</v>
      </c>
      <c r="AF107" s="211">
        <f t="shared" si="28"/>
        <v>100</v>
      </c>
      <c r="AG107" s="211" t="str">
        <f t="shared" si="29"/>
        <v>C100</v>
      </c>
      <c r="AH107" s="182"/>
      <c r="AI107" s="211" t="str">
        <f t="shared" si="30"/>
        <v/>
      </c>
      <c r="AJ107" s="57"/>
      <c r="AK107" s="57"/>
      <c r="AL107" s="211">
        <f t="shared" si="41"/>
        <v>0</v>
      </c>
      <c r="AM107" s="57"/>
      <c r="AN107" s="211">
        <f t="shared" si="31"/>
        <v>0</v>
      </c>
      <c r="AO107" s="57"/>
      <c r="AP107" s="211">
        <f t="shared" si="32"/>
        <v>0</v>
      </c>
      <c r="AQ107" s="57"/>
      <c r="AR107" s="211">
        <f t="shared" si="33"/>
        <v>0</v>
      </c>
      <c r="AS107" s="57"/>
      <c r="AT107" s="211">
        <f t="shared" si="34"/>
        <v>0</v>
      </c>
      <c r="AU107" s="57"/>
      <c r="AV107" s="211">
        <f t="shared" si="35"/>
        <v>0</v>
      </c>
      <c r="AW107" s="57"/>
      <c r="AX107" s="211">
        <f t="shared" si="36"/>
        <v>0</v>
      </c>
      <c r="AY107" s="211">
        <f t="shared" si="37"/>
        <v>0</v>
      </c>
      <c r="AZ107" s="211">
        <f t="shared" si="38"/>
        <v>0</v>
      </c>
      <c r="BA107" s="211" t="str">
        <f t="shared" si="39"/>
        <v/>
      </c>
      <c r="BB107" s="211" t="str">
        <f>IFERROR(IF(ISNUMBER(BA107),VLOOKUP(BA107,'Listas y tablas'!$AC$2:$AF$7,2,FALSE),""),"")</f>
        <v/>
      </c>
      <c r="BC107" s="211" t="str">
        <f t="shared" si="40"/>
        <v xml:space="preserve"> </v>
      </c>
      <c r="BD107" s="212" t="str">
        <f>IFERROR(VLOOKUP(BC107,'Listas y tablas'!$AH$3:$AI$17,2,FALSE),"")</f>
        <v/>
      </c>
      <c r="BE107" s="157"/>
      <c r="BF107" s="138"/>
      <c r="BG107" s="138"/>
      <c r="BH107" s="138"/>
      <c r="BI107" s="138"/>
      <c r="BJ107" s="138"/>
      <c r="BK107" s="138"/>
      <c r="BL107" s="138"/>
      <c r="BM107" s="138"/>
      <c r="BN107" s="138"/>
      <c r="BO107" s="138"/>
      <c r="BP107" s="138"/>
      <c r="BQ107" s="121"/>
      <c r="BR107" s="121"/>
      <c r="BS107" s="121"/>
      <c r="BT107" s="121"/>
      <c r="BU107" s="121"/>
      <c r="BV107" s="121"/>
      <c r="BW107" s="196"/>
      <c r="BX107" s="196"/>
      <c r="BY107" s="196"/>
      <c r="BZ107" s="196"/>
      <c r="CA107" s="196"/>
      <c r="CB107" s="105"/>
      <c r="CC107" s="196"/>
      <c r="CD107" s="138"/>
      <c r="CE107" s="138"/>
      <c r="CF107" s="138"/>
      <c r="CG107" s="138"/>
      <c r="CH107" s="138"/>
      <c r="CI107" s="138"/>
      <c r="CJ107" s="196"/>
      <c r="CK107" s="196"/>
      <c r="CL107" s="196"/>
      <c r="CM107" s="196"/>
      <c r="CN107" s="196"/>
      <c r="CO107" s="105"/>
      <c r="CP107" s="196"/>
    </row>
    <row r="108" spans="1:94" s="337" customFormat="1" ht="151.5" customHeight="1">
      <c r="A108" s="138"/>
      <c r="B108" s="88" t="str">
        <f>IFERROR(VLOOKUP($A108,Riesgos!$A$7:$H$107,2,FALSE),"")</f>
        <v/>
      </c>
      <c r="C108" s="181" t="str">
        <f>IFERROR(VLOOKUP($A108,Riesgos!$A$7:$H$107,7,FALSE),"")</f>
        <v/>
      </c>
      <c r="D108" s="181" t="str">
        <f>IFERROR(VLOOKUP($A108,Riesgos!$A$7:$H$107,8,FALSE),"")</f>
        <v/>
      </c>
      <c r="E108" s="53"/>
      <c r="F108" s="213"/>
      <c r="G108" s="208" t="str">
        <f>IF(ISNUMBER(F108),VLOOKUP(F108,'Listas y tablas'!$AC$2:$AF$7,2,FALSE),"")</f>
        <v/>
      </c>
      <c r="H108" s="213"/>
      <c r="I108" s="213"/>
      <c r="J108" s="213"/>
      <c r="K108" s="213"/>
      <c r="L108" s="213"/>
      <c r="M108" s="213"/>
      <c r="N108" s="213"/>
      <c r="O108" s="213"/>
      <c r="P108" s="213"/>
      <c r="Q108" s="213"/>
      <c r="R108" s="213"/>
      <c r="S108" s="213"/>
      <c r="T108" s="213"/>
      <c r="U108" s="213"/>
      <c r="V108" s="213"/>
      <c r="W108" s="213"/>
      <c r="X108" s="213"/>
      <c r="Y108" s="213"/>
      <c r="Z108" s="213"/>
      <c r="AA108" s="208">
        <f t="shared" si="24"/>
        <v>0</v>
      </c>
      <c r="AB108" s="209" t="str">
        <f t="shared" si="25"/>
        <v/>
      </c>
      <c r="AC108" s="208" t="str">
        <f t="shared" si="26"/>
        <v xml:space="preserve"> </v>
      </c>
      <c r="AD108" s="210" t="str">
        <f>IFERROR(VLOOKUP(AC108,'Listas y tablas'!$AH$3:$AI$17,2,FALSE),"")</f>
        <v/>
      </c>
      <c r="AE108" s="208" t="str">
        <f t="shared" si="27"/>
        <v>C</v>
      </c>
      <c r="AF108" s="211">
        <f t="shared" si="28"/>
        <v>101</v>
      </c>
      <c r="AG108" s="211" t="str">
        <f t="shared" si="29"/>
        <v>C101</v>
      </c>
      <c r="AH108" s="182"/>
      <c r="AI108" s="211" t="str">
        <f t="shared" si="30"/>
        <v/>
      </c>
      <c r="AJ108" s="57"/>
      <c r="AK108" s="57"/>
      <c r="AL108" s="211">
        <f t="shared" si="41"/>
        <v>0</v>
      </c>
      <c r="AM108" s="57"/>
      <c r="AN108" s="211">
        <f t="shared" si="31"/>
        <v>0</v>
      </c>
      <c r="AO108" s="57"/>
      <c r="AP108" s="211">
        <f t="shared" si="32"/>
        <v>0</v>
      </c>
      <c r="AQ108" s="57"/>
      <c r="AR108" s="211">
        <f t="shared" si="33"/>
        <v>0</v>
      </c>
      <c r="AS108" s="57"/>
      <c r="AT108" s="211">
        <f t="shared" si="34"/>
        <v>0</v>
      </c>
      <c r="AU108" s="57"/>
      <c r="AV108" s="211">
        <f t="shared" si="35"/>
        <v>0</v>
      </c>
      <c r="AW108" s="57"/>
      <c r="AX108" s="211">
        <f t="shared" si="36"/>
        <v>0</v>
      </c>
      <c r="AY108" s="211">
        <f t="shared" si="37"/>
        <v>0</v>
      </c>
      <c r="AZ108" s="211">
        <f t="shared" si="38"/>
        <v>0</v>
      </c>
      <c r="BA108" s="211" t="str">
        <f t="shared" si="39"/>
        <v/>
      </c>
      <c r="BB108" s="211" t="str">
        <f>IFERROR(IF(ISNUMBER(BA108),VLOOKUP(BA108,'Listas y tablas'!$AC$2:$AF$7,2,FALSE),""),"")</f>
        <v/>
      </c>
      <c r="BC108" s="211" t="str">
        <f t="shared" si="40"/>
        <v xml:space="preserve"> </v>
      </c>
      <c r="BD108" s="212" t="str">
        <f>IFERROR(VLOOKUP(BC108,'Listas y tablas'!$AH$3:$AI$17,2,FALSE),"")</f>
        <v/>
      </c>
      <c r="BE108" s="157"/>
      <c r="BF108" s="138"/>
      <c r="BG108" s="138"/>
      <c r="BH108" s="138"/>
      <c r="BI108" s="138"/>
      <c r="BJ108" s="138"/>
      <c r="BK108" s="138"/>
      <c r="BL108" s="138"/>
      <c r="BM108" s="138"/>
      <c r="BN108" s="138"/>
      <c r="BO108" s="138"/>
      <c r="BP108" s="138"/>
      <c r="BQ108" s="121"/>
      <c r="BR108" s="121"/>
      <c r="BS108" s="121"/>
      <c r="BT108" s="121"/>
      <c r="BU108" s="121"/>
      <c r="BV108" s="121"/>
      <c r="BW108" s="196"/>
      <c r="BX108" s="196"/>
      <c r="BY108" s="196"/>
      <c r="BZ108" s="196"/>
      <c r="CA108" s="196"/>
      <c r="CB108" s="105"/>
      <c r="CC108" s="196"/>
      <c r="CD108" s="138"/>
      <c r="CE108" s="138"/>
      <c r="CF108" s="138"/>
      <c r="CG108" s="138"/>
      <c r="CH108" s="138"/>
      <c r="CI108" s="138"/>
      <c r="CJ108" s="196"/>
      <c r="CK108" s="196"/>
      <c r="CL108" s="196"/>
      <c r="CM108" s="196"/>
      <c r="CN108" s="196"/>
      <c r="CO108" s="105"/>
      <c r="CP108" s="196"/>
    </row>
    <row r="109" spans="1:94" s="337" customFormat="1" ht="151.5" customHeight="1">
      <c r="A109" s="138"/>
      <c r="B109" s="88" t="str">
        <f>IFERROR(VLOOKUP($A109,Riesgos!$A$7:$H$107,2,FALSE),"")</f>
        <v/>
      </c>
      <c r="C109" s="181" t="str">
        <f>IFERROR(VLOOKUP($A109,Riesgos!$A$7:$H$107,7,FALSE),"")</f>
        <v/>
      </c>
      <c r="D109" s="181" t="str">
        <f>IFERROR(VLOOKUP($A109,Riesgos!$A$7:$H$107,8,FALSE),"")</f>
        <v/>
      </c>
      <c r="E109" s="53"/>
      <c r="F109" s="213"/>
      <c r="G109" s="208" t="str">
        <f>IF(ISNUMBER(F109),VLOOKUP(F109,'Listas y tablas'!$AC$2:$AF$7,2,FALSE),"")</f>
        <v/>
      </c>
      <c r="H109" s="213"/>
      <c r="I109" s="213"/>
      <c r="J109" s="213"/>
      <c r="K109" s="213"/>
      <c r="L109" s="213"/>
      <c r="M109" s="213"/>
      <c r="N109" s="213"/>
      <c r="O109" s="213"/>
      <c r="P109" s="213"/>
      <c r="Q109" s="213"/>
      <c r="R109" s="213"/>
      <c r="S109" s="213"/>
      <c r="T109" s="213"/>
      <c r="U109" s="213"/>
      <c r="V109" s="213"/>
      <c r="W109" s="213"/>
      <c r="X109" s="213"/>
      <c r="Y109" s="213"/>
      <c r="Z109" s="213"/>
      <c r="AA109" s="208">
        <f t="shared" si="24"/>
        <v>0</v>
      </c>
      <c r="AB109" s="209" t="str">
        <f t="shared" si="25"/>
        <v/>
      </c>
      <c r="AC109" s="208" t="str">
        <f t="shared" si="26"/>
        <v xml:space="preserve"> </v>
      </c>
      <c r="AD109" s="210" t="str">
        <f>IFERROR(VLOOKUP(AC109,'Listas y tablas'!$AH$3:$AI$17,2,FALSE),"")</f>
        <v/>
      </c>
      <c r="AE109" s="208" t="str">
        <f t="shared" si="27"/>
        <v>C</v>
      </c>
      <c r="AF109" s="211">
        <f t="shared" si="28"/>
        <v>102</v>
      </c>
      <c r="AG109" s="211" t="str">
        <f t="shared" si="29"/>
        <v>C102</v>
      </c>
      <c r="AH109" s="182"/>
      <c r="AI109" s="211" t="str">
        <f t="shared" si="30"/>
        <v/>
      </c>
      <c r="AJ109" s="57"/>
      <c r="AK109" s="57"/>
      <c r="AL109" s="211">
        <f t="shared" si="41"/>
        <v>0</v>
      </c>
      <c r="AM109" s="57"/>
      <c r="AN109" s="211">
        <f t="shared" si="31"/>
        <v>0</v>
      </c>
      <c r="AO109" s="57"/>
      <c r="AP109" s="211">
        <f t="shared" si="32"/>
        <v>0</v>
      </c>
      <c r="AQ109" s="57"/>
      <c r="AR109" s="211">
        <f t="shared" si="33"/>
        <v>0</v>
      </c>
      <c r="AS109" s="57"/>
      <c r="AT109" s="211">
        <f t="shared" si="34"/>
        <v>0</v>
      </c>
      <c r="AU109" s="57"/>
      <c r="AV109" s="211">
        <f t="shared" si="35"/>
        <v>0</v>
      </c>
      <c r="AW109" s="57"/>
      <c r="AX109" s="211">
        <f t="shared" si="36"/>
        <v>0</v>
      </c>
      <c r="AY109" s="211">
        <f t="shared" si="37"/>
        <v>0</v>
      </c>
      <c r="AZ109" s="211">
        <f t="shared" si="38"/>
        <v>0</v>
      </c>
      <c r="BA109" s="211" t="str">
        <f t="shared" si="39"/>
        <v/>
      </c>
      <c r="BB109" s="211" t="str">
        <f>IFERROR(IF(ISNUMBER(BA109),VLOOKUP(BA109,'Listas y tablas'!$AC$2:$AF$7,2,FALSE),""),"")</f>
        <v/>
      </c>
      <c r="BC109" s="211" t="str">
        <f t="shared" si="40"/>
        <v xml:space="preserve"> </v>
      </c>
      <c r="BD109" s="212" t="str">
        <f>IFERROR(VLOOKUP(BC109,'Listas y tablas'!$AH$3:$AI$17,2,FALSE),"")</f>
        <v/>
      </c>
      <c r="BE109" s="157"/>
      <c r="BF109" s="138"/>
      <c r="BG109" s="138"/>
      <c r="BH109" s="138"/>
      <c r="BI109" s="138"/>
      <c r="BJ109" s="138"/>
      <c r="BK109" s="138"/>
      <c r="BL109" s="138"/>
      <c r="BM109" s="138"/>
      <c r="BN109" s="138"/>
      <c r="BO109" s="138"/>
      <c r="BP109" s="138"/>
      <c r="BQ109" s="121"/>
      <c r="BR109" s="121"/>
      <c r="BS109" s="121"/>
      <c r="BT109" s="121"/>
      <c r="BU109" s="121"/>
      <c r="BV109" s="121"/>
      <c r="BW109" s="196"/>
      <c r="BX109" s="196"/>
      <c r="BY109" s="196"/>
      <c r="BZ109" s="196"/>
      <c r="CA109" s="196"/>
      <c r="CB109" s="105"/>
      <c r="CC109" s="196"/>
      <c r="CD109" s="138"/>
      <c r="CE109" s="138"/>
      <c r="CF109" s="138"/>
      <c r="CG109" s="138"/>
      <c r="CH109" s="138"/>
      <c r="CI109" s="138"/>
      <c r="CJ109" s="196"/>
      <c r="CK109" s="196"/>
      <c r="CL109" s="196"/>
      <c r="CM109" s="196"/>
      <c r="CN109" s="196"/>
      <c r="CO109" s="105"/>
      <c r="CP109" s="196"/>
    </row>
    <row r="110" spans="1:94" s="337" customFormat="1" ht="151.5" customHeight="1">
      <c r="A110" s="138"/>
      <c r="B110" s="88" t="str">
        <f>IFERROR(VLOOKUP($A110,Riesgos!$A$7:$H$107,2,FALSE),"")</f>
        <v/>
      </c>
      <c r="C110" s="181" t="str">
        <f>IFERROR(VLOOKUP($A110,Riesgos!$A$7:$H$107,7,FALSE),"")</f>
        <v/>
      </c>
      <c r="D110" s="181" t="str">
        <f>IFERROR(VLOOKUP($A110,Riesgos!$A$7:$H$107,8,FALSE),"")</f>
        <v/>
      </c>
      <c r="E110" s="53"/>
      <c r="F110" s="213"/>
      <c r="G110" s="208" t="str">
        <f>IF(ISNUMBER(F110),VLOOKUP(F110,'Listas y tablas'!$AC$2:$AF$7,2,FALSE),"")</f>
        <v/>
      </c>
      <c r="H110" s="213"/>
      <c r="I110" s="213"/>
      <c r="J110" s="213"/>
      <c r="K110" s="213"/>
      <c r="L110" s="213"/>
      <c r="M110" s="213"/>
      <c r="N110" s="213"/>
      <c r="O110" s="213"/>
      <c r="P110" s="213"/>
      <c r="Q110" s="213"/>
      <c r="R110" s="213"/>
      <c r="S110" s="213"/>
      <c r="T110" s="213"/>
      <c r="U110" s="213"/>
      <c r="V110" s="213"/>
      <c r="W110" s="213"/>
      <c r="X110" s="213"/>
      <c r="Y110" s="213"/>
      <c r="Z110" s="213"/>
      <c r="AA110" s="208">
        <f t="shared" si="24"/>
        <v>0</v>
      </c>
      <c r="AB110" s="209" t="str">
        <f t="shared" si="25"/>
        <v/>
      </c>
      <c r="AC110" s="208" t="str">
        <f t="shared" si="26"/>
        <v xml:space="preserve"> </v>
      </c>
      <c r="AD110" s="210" t="str">
        <f>IFERROR(VLOOKUP(AC110,'Listas y tablas'!$AH$3:$AI$17,2,FALSE),"")</f>
        <v/>
      </c>
      <c r="AE110" s="208" t="str">
        <f t="shared" si="27"/>
        <v>C</v>
      </c>
      <c r="AF110" s="211">
        <f t="shared" si="28"/>
        <v>103</v>
      </c>
      <c r="AG110" s="211" t="str">
        <f t="shared" si="29"/>
        <v>C103</v>
      </c>
      <c r="AH110" s="182"/>
      <c r="AI110" s="211" t="str">
        <f t="shared" si="30"/>
        <v/>
      </c>
      <c r="AJ110" s="57"/>
      <c r="AK110" s="57"/>
      <c r="AL110" s="211">
        <f t="shared" si="41"/>
        <v>0</v>
      </c>
      <c r="AM110" s="57"/>
      <c r="AN110" s="211">
        <f t="shared" si="31"/>
        <v>0</v>
      </c>
      <c r="AO110" s="57"/>
      <c r="AP110" s="211">
        <f t="shared" si="32"/>
        <v>0</v>
      </c>
      <c r="AQ110" s="57"/>
      <c r="AR110" s="211">
        <f t="shared" si="33"/>
        <v>0</v>
      </c>
      <c r="AS110" s="57"/>
      <c r="AT110" s="211">
        <f t="shared" si="34"/>
        <v>0</v>
      </c>
      <c r="AU110" s="57"/>
      <c r="AV110" s="211">
        <f t="shared" si="35"/>
        <v>0</v>
      </c>
      <c r="AW110" s="57"/>
      <c r="AX110" s="211">
        <f t="shared" si="36"/>
        <v>0</v>
      </c>
      <c r="AY110" s="211">
        <f t="shared" si="37"/>
        <v>0</v>
      </c>
      <c r="AZ110" s="211">
        <f t="shared" si="38"/>
        <v>0</v>
      </c>
      <c r="BA110" s="211" t="str">
        <f t="shared" si="39"/>
        <v/>
      </c>
      <c r="BB110" s="211" t="str">
        <f>IFERROR(IF(ISNUMBER(BA110),VLOOKUP(BA110,'Listas y tablas'!$AC$2:$AF$7,2,FALSE),""),"")</f>
        <v/>
      </c>
      <c r="BC110" s="211" t="str">
        <f t="shared" si="40"/>
        <v xml:space="preserve"> </v>
      </c>
      <c r="BD110" s="212" t="str">
        <f>IFERROR(VLOOKUP(BC110,'Listas y tablas'!$AH$3:$AI$17,2,FALSE),"")</f>
        <v/>
      </c>
      <c r="BE110" s="157"/>
      <c r="BF110" s="138"/>
      <c r="BG110" s="138"/>
      <c r="BH110" s="138"/>
      <c r="BI110" s="138"/>
      <c r="BJ110" s="138"/>
      <c r="BK110" s="138"/>
      <c r="BL110" s="138"/>
      <c r="BM110" s="138"/>
      <c r="BN110" s="138"/>
      <c r="BO110" s="138"/>
      <c r="BP110" s="138"/>
      <c r="BQ110" s="121"/>
      <c r="BR110" s="121"/>
      <c r="BS110" s="121"/>
      <c r="BT110" s="121"/>
      <c r="BU110" s="121"/>
      <c r="BV110" s="121"/>
      <c r="BW110" s="196"/>
      <c r="BX110" s="196"/>
      <c r="BY110" s="196"/>
      <c r="BZ110" s="196"/>
      <c r="CA110" s="196"/>
      <c r="CB110" s="105"/>
      <c r="CC110" s="196"/>
      <c r="CD110" s="138"/>
      <c r="CE110" s="138"/>
      <c r="CF110" s="138"/>
      <c r="CG110" s="138"/>
      <c r="CH110" s="138"/>
      <c r="CI110" s="138"/>
      <c r="CJ110" s="196"/>
      <c r="CK110" s="196"/>
      <c r="CL110" s="196"/>
      <c r="CM110" s="196"/>
      <c r="CN110" s="196"/>
      <c r="CO110" s="105"/>
      <c r="CP110" s="196"/>
    </row>
    <row r="111" spans="1:94" s="337" customFormat="1" ht="151.5" customHeight="1">
      <c r="A111" s="138"/>
      <c r="B111" s="88" t="str">
        <f>IFERROR(VLOOKUP($A111,Riesgos!$A$7:$H$107,2,FALSE),"")</f>
        <v/>
      </c>
      <c r="C111" s="181" t="str">
        <f>IFERROR(VLOOKUP($A111,Riesgos!$A$7:$H$107,7,FALSE),"")</f>
        <v/>
      </c>
      <c r="D111" s="181" t="str">
        <f>IFERROR(VLOOKUP($A111,Riesgos!$A$7:$H$107,8,FALSE),"")</f>
        <v/>
      </c>
      <c r="E111" s="53"/>
      <c r="F111" s="213"/>
      <c r="G111" s="208" t="str">
        <f>IF(ISNUMBER(F111),VLOOKUP(F111,'Listas y tablas'!$AC$2:$AF$7,2,FALSE),"")</f>
        <v/>
      </c>
      <c r="H111" s="213"/>
      <c r="I111" s="213"/>
      <c r="J111" s="213"/>
      <c r="K111" s="213"/>
      <c r="L111" s="213"/>
      <c r="M111" s="213"/>
      <c r="N111" s="213"/>
      <c r="O111" s="213"/>
      <c r="P111" s="213"/>
      <c r="Q111" s="213"/>
      <c r="R111" s="213"/>
      <c r="S111" s="213"/>
      <c r="T111" s="213"/>
      <c r="U111" s="213"/>
      <c r="V111" s="213"/>
      <c r="W111" s="213"/>
      <c r="X111" s="213"/>
      <c r="Y111" s="213"/>
      <c r="Z111" s="213"/>
      <c r="AA111" s="208">
        <f t="shared" si="24"/>
        <v>0</v>
      </c>
      <c r="AB111" s="209" t="str">
        <f t="shared" si="25"/>
        <v/>
      </c>
      <c r="AC111" s="208" t="str">
        <f t="shared" si="26"/>
        <v xml:space="preserve"> </v>
      </c>
      <c r="AD111" s="210" t="str">
        <f>IFERROR(VLOOKUP(AC111,'Listas y tablas'!$AH$3:$AI$17,2,FALSE),"")</f>
        <v/>
      </c>
      <c r="AE111" s="208" t="str">
        <f t="shared" si="27"/>
        <v>C</v>
      </c>
      <c r="AF111" s="211">
        <f t="shared" si="28"/>
        <v>104</v>
      </c>
      <c r="AG111" s="211" t="str">
        <f t="shared" si="29"/>
        <v>C104</v>
      </c>
      <c r="AH111" s="182"/>
      <c r="AI111" s="211" t="str">
        <f t="shared" si="30"/>
        <v/>
      </c>
      <c r="AJ111" s="57"/>
      <c r="AK111" s="57"/>
      <c r="AL111" s="211">
        <f t="shared" si="41"/>
        <v>0</v>
      </c>
      <c r="AM111" s="57"/>
      <c r="AN111" s="211">
        <f t="shared" si="31"/>
        <v>0</v>
      </c>
      <c r="AO111" s="57"/>
      <c r="AP111" s="211">
        <f t="shared" si="32"/>
        <v>0</v>
      </c>
      <c r="AQ111" s="57"/>
      <c r="AR111" s="211">
        <f t="shared" si="33"/>
        <v>0</v>
      </c>
      <c r="AS111" s="57"/>
      <c r="AT111" s="211">
        <f t="shared" si="34"/>
        <v>0</v>
      </c>
      <c r="AU111" s="57"/>
      <c r="AV111" s="211">
        <f t="shared" si="35"/>
        <v>0</v>
      </c>
      <c r="AW111" s="57"/>
      <c r="AX111" s="211">
        <f t="shared" si="36"/>
        <v>0</v>
      </c>
      <c r="AY111" s="211">
        <f t="shared" si="37"/>
        <v>0</v>
      </c>
      <c r="AZ111" s="211">
        <f t="shared" si="38"/>
        <v>0</v>
      </c>
      <c r="BA111" s="211" t="str">
        <f t="shared" si="39"/>
        <v/>
      </c>
      <c r="BB111" s="211" t="str">
        <f>IFERROR(IF(ISNUMBER(BA111),VLOOKUP(BA111,'Listas y tablas'!$AC$2:$AF$7,2,FALSE),""),"")</f>
        <v/>
      </c>
      <c r="BC111" s="211" t="str">
        <f t="shared" si="40"/>
        <v xml:space="preserve"> </v>
      </c>
      <c r="BD111" s="212" t="str">
        <f>IFERROR(VLOOKUP(BC111,'Listas y tablas'!$AH$3:$AI$17,2,FALSE),"")</f>
        <v/>
      </c>
      <c r="BE111" s="157"/>
      <c r="BF111" s="138"/>
      <c r="BG111" s="138"/>
      <c r="BH111" s="138"/>
      <c r="BI111" s="138"/>
      <c r="BJ111" s="138"/>
      <c r="BK111" s="138"/>
      <c r="BL111" s="138"/>
      <c r="BM111" s="138"/>
      <c r="BN111" s="138"/>
      <c r="BO111" s="138"/>
      <c r="BP111" s="138"/>
      <c r="BQ111" s="121"/>
      <c r="BR111" s="121"/>
      <c r="BS111" s="121"/>
      <c r="BT111" s="121"/>
      <c r="BU111" s="121"/>
      <c r="BV111" s="121"/>
      <c r="BW111" s="196"/>
      <c r="BX111" s="196"/>
      <c r="BY111" s="196"/>
      <c r="BZ111" s="196"/>
      <c r="CA111" s="196"/>
      <c r="CB111" s="105"/>
      <c r="CC111" s="196"/>
      <c r="CD111" s="138"/>
      <c r="CE111" s="138"/>
      <c r="CF111" s="138"/>
      <c r="CG111" s="138"/>
      <c r="CH111" s="138"/>
      <c r="CI111" s="138"/>
      <c r="CJ111" s="196"/>
      <c r="CK111" s="196"/>
      <c r="CL111" s="196"/>
      <c r="CM111" s="196"/>
      <c r="CN111" s="196"/>
      <c r="CO111" s="105"/>
      <c r="CP111" s="196"/>
    </row>
    <row r="112" spans="1:94" s="337" customFormat="1" ht="151.5" customHeight="1">
      <c r="A112" s="138"/>
      <c r="B112" s="88" t="str">
        <f>IFERROR(VLOOKUP($A112,Riesgos!$A$7:$H$107,2,FALSE),"")</f>
        <v/>
      </c>
      <c r="C112" s="181" t="str">
        <f>IFERROR(VLOOKUP($A112,Riesgos!$A$7:$H$107,7,FALSE),"")</f>
        <v/>
      </c>
      <c r="D112" s="181" t="str">
        <f>IFERROR(VLOOKUP($A112,Riesgos!$A$7:$H$107,8,FALSE),"")</f>
        <v/>
      </c>
      <c r="E112" s="53"/>
      <c r="F112" s="213"/>
      <c r="G112" s="208" t="str">
        <f>IF(ISNUMBER(F112),VLOOKUP(F112,'Listas y tablas'!$AC$2:$AF$7,2,FALSE),"")</f>
        <v/>
      </c>
      <c r="H112" s="213"/>
      <c r="I112" s="213"/>
      <c r="J112" s="213"/>
      <c r="K112" s="213"/>
      <c r="L112" s="213"/>
      <c r="M112" s="213"/>
      <c r="N112" s="213"/>
      <c r="O112" s="213"/>
      <c r="P112" s="213"/>
      <c r="Q112" s="213"/>
      <c r="R112" s="213"/>
      <c r="S112" s="213"/>
      <c r="T112" s="213"/>
      <c r="U112" s="213"/>
      <c r="V112" s="213"/>
      <c r="W112" s="213"/>
      <c r="X112" s="213"/>
      <c r="Y112" s="213"/>
      <c r="Z112" s="213"/>
      <c r="AA112" s="208">
        <f t="shared" si="24"/>
        <v>0</v>
      </c>
      <c r="AB112" s="209" t="str">
        <f t="shared" si="25"/>
        <v/>
      </c>
      <c r="AC112" s="208" t="str">
        <f t="shared" si="26"/>
        <v xml:space="preserve"> </v>
      </c>
      <c r="AD112" s="210" t="str">
        <f>IFERROR(VLOOKUP(AC112,'Listas y tablas'!$AH$3:$AI$17,2,FALSE),"")</f>
        <v/>
      </c>
      <c r="AE112" s="208" t="str">
        <f t="shared" si="27"/>
        <v>C</v>
      </c>
      <c r="AF112" s="211">
        <f t="shared" si="28"/>
        <v>105</v>
      </c>
      <c r="AG112" s="211" t="str">
        <f t="shared" si="29"/>
        <v>C105</v>
      </c>
      <c r="AH112" s="182"/>
      <c r="AI112" s="211" t="str">
        <f t="shared" si="30"/>
        <v/>
      </c>
      <c r="AJ112" s="57"/>
      <c r="AK112" s="57"/>
      <c r="AL112" s="211">
        <f t="shared" si="41"/>
        <v>0</v>
      </c>
      <c r="AM112" s="57"/>
      <c r="AN112" s="211">
        <f t="shared" si="31"/>
        <v>0</v>
      </c>
      <c r="AO112" s="57"/>
      <c r="AP112" s="211">
        <f t="shared" si="32"/>
        <v>0</v>
      </c>
      <c r="AQ112" s="57"/>
      <c r="AR112" s="211">
        <f t="shared" si="33"/>
        <v>0</v>
      </c>
      <c r="AS112" s="57"/>
      <c r="AT112" s="211">
        <f t="shared" si="34"/>
        <v>0</v>
      </c>
      <c r="AU112" s="57"/>
      <c r="AV112" s="211">
        <f t="shared" si="35"/>
        <v>0</v>
      </c>
      <c r="AW112" s="57"/>
      <c r="AX112" s="211">
        <f t="shared" si="36"/>
        <v>0</v>
      </c>
      <c r="AY112" s="211">
        <f t="shared" si="37"/>
        <v>0</v>
      </c>
      <c r="AZ112" s="211">
        <f t="shared" si="38"/>
        <v>0</v>
      </c>
      <c r="BA112" s="211" t="str">
        <f t="shared" si="39"/>
        <v/>
      </c>
      <c r="BB112" s="211" t="str">
        <f>IFERROR(IF(ISNUMBER(BA112),VLOOKUP(BA112,'Listas y tablas'!$AC$2:$AF$7,2,FALSE),""),"")</f>
        <v/>
      </c>
      <c r="BC112" s="211" t="str">
        <f t="shared" si="40"/>
        <v xml:space="preserve"> </v>
      </c>
      <c r="BD112" s="212" t="str">
        <f>IFERROR(VLOOKUP(BC112,'Listas y tablas'!$AH$3:$AI$17,2,FALSE),"")</f>
        <v/>
      </c>
      <c r="BE112" s="157"/>
      <c r="BF112" s="138"/>
      <c r="BG112" s="138"/>
      <c r="BH112" s="138"/>
      <c r="BI112" s="138"/>
      <c r="BJ112" s="138"/>
      <c r="BK112" s="138"/>
      <c r="BL112" s="138"/>
      <c r="BM112" s="138"/>
      <c r="BN112" s="138"/>
      <c r="BO112" s="138"/>
      <c r="BP112" s="138"/>
      <c r="BQ112" s="121"/>
      <c r="BR112" s="121"/>
      <c r="BS112" s="121"/>
      <c r="BT112" s="121"/>
      <c r="BU112" s="121"/>
      <c r="BV112" s="121"/>
      <c r="BW112" s="196"/>
      <c r="BX112" s="196"/>
      <c r="BY112" s="196"/>
      <c r="BZ112" s="196"/>
      <c r="CA112" s="196"/>
      <c r="CB112" s="105"/>
      <c r="CC112" s="196"/>
      <c r="CD112" s="138"/>
      <c r="CE112" s="138"/>
      <c r="CF112" s="138"/>
      <c r="CG112" s="138"/>
      <c r="CH112" s="138"/>
      <c r="CI112" s="138"/>
      <c r="CJ112" s="196"/>
      <c r="CK112" s="196"/>
      <c r="CL112" s="196"/>
      <c r="CM112" s="196"/>
      <c r="CN112" s="196"/>
      <c r="CO112" s="105"/>
      <c r="CP112" s="196"/>
    </row>
    <row r="113" spans="1:94" s="337" customFormat="1" ht="151.5" customHeight="1">
      <c r="A113" s="138"/>
      <c r="B113" s="88" t="str">
        <f>IFERROR(VLOOKUP($A113,Riesgos!$A$7:$H$107,2,FALSE),"")</f>
        <v/>
      </c>
      <c r="C113" s="181" t="str">
        <f>IFERROR(VLOOKUP($A113,Riesgos!$A$7:$H$107,7,FALSE),"")</f>
        <v/>
      </c>
      <c r="D113" s="181" t="str">
        <f>IFERROR(VLOOKUP($A113,Riesgos!$A$7:$H$107,8,FALSE),"")</f>
        <v/>
      </c>
      <c r="E113" s="53"/>
      <c r="F113" s="213"/>
      <c r="G113" s="208" t="str">
        <f>IF(ISNUMBER(F113),VLOOKUP(F113,'Listas y tablas'!$AC$2:$AF$7,2,FALSE),"")</f>
        <v/>
      </c>
      <c r="H113" s="213"/>
      <c r="I113" s="213"/>
      <c r="J113" s="213"/>
      <c r="K113" s="213"/>
      <c r="L113" s="213"/>
      <c r="M113" s="213"/>
      <c r="N113" s="213"/>
      <c r="O113" s="213"/>
      <c r="P113" s="213"/>
      <c r="Q113" s="213"/>
      <c r="R113" s="213"/>
      <c r="S113" s="213"/>
      <c r="T113" s="213"/>
      <c r="U113" s="213"/>
      <c r="V113" s="213"/>
      <c r="W113" s="213"/>
      <c r="X113" s="213"/>
      <c r="Y113" s="213"/>
      <c r="Z113" s="213"/>
      <c r="AA113" s="208">
        <f t="shared" si="24"/>
        <v>0</v>
      </c>
      <c r="AB113" s="209" t="str">
        <f t="shared" si="25"/>
        <v/>
      </c>
      <c r="AC113" s="208" t="str">
        <f t="shared" si="26"/>
        <v xml:space="preserve"> </v>
      </c>
      <c r="AD113" s="210" t="str">
        <f>IFERROR(VLOOKUP(AC113,'Listas y tablas'!$AH$3:$AI$17,2,FALSE),"")</f>
        <v/>
      </c>
      <c r="AE113" s="208" t="str">
        <f t="shared" si="27"/>
        <v>C</v>
      </c>
      <c r="AF113" s="211">
        <f t="shared" si="28"/>
        <v>106</v>
      </c>
      <c r="AG113" s="211" t="str">
        <f t="shared" si="29"/>
        <v>C106</v>
      </c>
      <c r="AH113" s="182"/>
      <c r="AI113" s="211" t="str">
        <f t="shared" si="30"/>
        <v/>
      </c>
      <c r="AJ113" s="57"/>
      <c r="AK113" s="57"/>
      <c r="AL113" s="211">
        <f t="shared" si="41"/>
        <v>0</v>
      </c>
      <c r="AM113" s="57"/>
      <c r="AN113" s="211">
        <f t="shared" si="31"/>
        <v>0</v>
      </c>
      <c r="AO113" s="57"/>
      <c r="AP113" s="211">
        <f t="shared" si="32"/>
        <v>0</v>
      </c>
      <c r="AQ113" s="57"/>
      <c r="AR113" s="211">
        <f t="shared" si="33"/>
        <v>0</v>
      </c>
      <c r="AS113" s="57"/>
      <c r="AT113" s="211">
        <f t="shared" si="34"/>
        <v>0</v>
      </c>
      <c r="AU113" s="57"/>
      <c r="AV113" s="211">
        <f t="shared" si="35"/>
        <v>0</v>
      </c>
      <c r="AW113" s="57"/>
      <c r="AX113" s="211">
        <f t="shared" si="36"/>
        <v>0</v>
      </c>
      <c r="AY113" s="211">
        <f t="shared" si="37"/>
        <v>0</v>
      </c>
      <c r="AZ113" s="211">
        <f t="shared" si="38"/>
        <v>0</v>
      </c>
      <c r="BA113" s="211" t="str">
        <f t="shared" si="39"/>
        <v/>
      </c>
      <c r="BB113" s="211" t="str">
        <f>IFERROR(IF(ISNUMBER(BA113),VLOOKUP(BA113,'Listas y tablas'!$AC$2:$AF$7,2,FALSE),""),"")</f>
        <v/>
      </c>
      <c r="BC113" s="211" t="str">
        <f t="shared" si="40"/>
        <v xml:space="preserve"> </v>
      </c>
      <c r="BD113" s="212" t="str">
        <f>IFERROR(VLOOKUP(BC113,'Listas y tablas'!$AH$3:$AI$17,2,FALSE),"")</f>
        <v/>
      </c>
      <c r="BE113" s="157"/>
      <c r="BF113" s="138"/>
      <c r="BG113" s="138"/>
      <c r="BH113" s="138"/>
      <c r="BI113" s="138"/>
      <c r="BJ113" s="138"/>
      <c r="BK113" s="138"/>
      <c r="BL113" s="138"/>
      <c r="BM113" s="138"/>
      <c r="BN113" s="138"/>
      <c r="BO113" s="138"/>
      <c r="BP113" s="138"/>
      <c r="BQ113" s="121"/>
      <c r="BR113" s="121"/>
      <c r="BS113" s="121"/>
      <c r="BT113" s="121"/>
      <c r="BU113" s="121"/>
      <c r="BV113" s="121"/>
      <c r="BW113" s="196"/>
      <c r="BX113" s="196"/>
      <c r="BY113" s="196"/>
      <c r="BZ113" s="196"/>
      <c r="CA113" s="196"/>
      <c r="CB113" s="105"/>
      <c r="CC113" s="196"/>
      <c r="CD113" s="138"/>
      <c r="CE113" s="138"/>
      <c r="CF113" s="138"/>
      <c r="CG113" s="138"/>
      <c r="CH113" s="138"/>
      <c r="CI113" s="138"/>
      <c r="CJ113" s="196"/>
      <c r="CK113" s="196"/>
      <c r="CL113" s="196"/>
      <c r="CM113" s="196"/>
      <c r="CN113" s="196"/>
      <c r="CO113" s="105"/>
      <c r="CP113" s="196"/>
    </row>
    <row r="114" spans="1:94" s="337" customFormat="1" ht="151.5" customHeight="1">
      <c r="A114" s="138"/>
      <c r="B114" s="88" t="str">
        <f>IFERROR(VLOOKUP($A114,Riesgos!$A$7:$H$107,2,FALSE),"")</f>
        <v/>
      </c>
      <c r="C114" s="181" t="str">
        <f>IFERROR(VLOOKUP($A114,Riesgos!$A$7:$H$107,7,FALSE),"")</f>
        <v/>
      </c>
      <c r="D114" s="181" t="str">
        <f>IFERROR(VLOOKUP($A114,Riesgos!$A$7:$H$107,8,FALSE),"")</f>
        <v/>
      </c>
      <c r="E114" s="53"/>
      <c r="F114" s="213"/>
      <c r="G114" s="208" t="str">
        <f>IF(ISNUMBER(F114),VLOOKUP(F114,'Listas y tablas'!$AC$2:$AF$7,2,FALSE),"")</f>
        <v/>
      </c>
      <c r="H114" s="213"/>
      <c r="I114" s="213"/>
      <c r="J114" s="213"/>
      <c r="K114" s="213"/>
      <c r="L114" s="213"/>
      <c r="M114" s="213"/>
      <c r="N114" s="213"/>
      <c r="O114" s="213"/>
      <c r="P114" s="213"/>
      <c r="Q114" s="213"/>
      <c r="R114" s="213"/>
      <c r="S114" s="213"/>
      <c r="T114" s="213"/>
      <c r="U114" s="213"/>
      <c r="V114" s="213"/>
      <c r="W114" s="213"/>
      <c r="X114" s="213"/>
      <c r="Y114" s="213"/>
      <c r="Z114" s="213"/>
      <c r="AA114" s="208">
        <f t="shared" si="24"/>
        <v>0</v>
      </c>
      <c r="AB114" s="209" t="str">
        <f t="shared" si="25"/>
        <v/>
      </c>
      <c r="AC114" s="208" t="str">
        <f t="shared" si="26"/>
        <v xml:space="preserve"> </v>
      </c>
      <c r="AD114" s="210" t="str">
        <f>IFERROR(VLOOKUP(AC114,'Listas y tablas'!$AH$3:$AI$17,2,FALSE),"")</f>
        <v/>
      </c>
      <c r="AE114" s="208" t="str">
        <f t="shared" si="27"/>
        <v>C</v>
      </c>
      <c r="AF114" s="211">
        <f t="shared" si="28"/>
        <v>107</v>
      </c>
      <c r="AG114" s="211" t="str">
        <f t="shared" si="29"/>
        <v>C107</v>
      </c>
      <c r="AH114" s="182"/>
      <c r="AI114" s="211" t="str">
        <f t="shared" si="30"/>
        <v/>
      </c>
      <c r="AJ114" s="57"/>
      <c r="AK114" s="57"/>
      <c r="AL114" s="211">
        <f t="shared" si="41"/>
        <v>0</v>
      </c>
      <c r="AM114" s="57"/>
      <c r="AN114" s="211">
        <f t="shared" si="31"/>
        <v>0</v>
      </c>
      <c r="AO114" s="57"/>
      <c r="AP114" s="211">
        <f t="shared" si="32"/>
        <v>0</v>
      </c>
      <c r="AQ114" s="57"/>
      <c r="AR114" s="211">
        <f t="shared" si="33"/>
        <v>0</v>
      </c>
      <c r="AS114" s="57"/>
      <c r="AT114" s="211">
        <f t="shared" si="34"/>
        <v>0</v>
      </c>
      <c r="AU114" s="57"/>
      <c r="AV114" s="211">
        <f t="shared" si="35"/>
        <v>0</v>
      </c>
      <c r="AW114" s="57"/>
      <c r="AX114" s="211">
        <f t="shared" si="36"/>
        <v>0</v>
      </c>
      <c r="AY114" s="211">
        <f t="shared" si="37"/>
        <v>0</v>
      </c>
      <c r="AZ114" s="211">
        <f t="shared" si="38"/>
        <v>0</v>
      </c>
      <c r="BA114" s="211" t="str">
        <f t="shared" si="39"/>
        <v/>
      </c>
      <c r="BB114" s="211" t="str">
        <f>IFERROR(IF(ISNUMBER(BA114),VLOOKUP(BA114,'Listas y tablas'!$AC$2:$AF$7,2,FALSE),""),"")</f>
        <v/>
      </c>
      <c r="BC114" s="211" t="str">
        <f t="shared" si="40"/>
        <v xml:space="preserve"> </v>
      </c>
      <c r="BD114" s="212" t="str">
        <f>IFERROR(VLOOKUP(BC114,'Listas y tablas'!$AH$3:$AI$17,2,FALSE),"")</f>
        <v/>
      </c>
      <c r="BE114" s="157"/>
      <c r="BF114" s="138"/>
      <c r="BG114" s="138"/>
      <c r="BH114" s="138"/>
      <c r="BI114" s="138"/>
      <c r="BJ114" s="138"/>
      <c r="BK114" s="138"/>
      <c r="BL114" s="138"/>
      <c r="BM114" s="138"/>
      <c r="BN114" s="138"/>
      <c r="BO114" s="138"/>
      <c r="BP114" s="138"/>
      <c r="BQ114" s="121"/>
      <c r="BR114" s="121"/>
      <c r="BS114" s="121"/>
      <c r="BT114" s="121"/>
      <c r="BU114" s="121"/>
      <c r="BV114" s="121"/>
      <c r="BW114" s="196"/>
      <c r="BX114" s="196"/>
      <c r="BY114" s="196"/>
      <c r="BZ114" s="196"/>
      <c r="CA114" s="196"/>
      <c r="CB114" s="105"/>
      <c r="CC114" s="196"/>
      <c r="CD114" s="138"/>
      <c r="CE114" s="138"/>
      <c r="CF114" s="138"/>
      <c r="CG114" s="138"/>
      <c r="CH114" s="138"/>
      <c r="CI114" s="138"/>
      <c r="CJ114" s="196"/>
      <c r="CK114" s="196"/>
      <c r="CL114" s="196"/>
      <c r="CM114" s="196"/>
      <c r="CN114" s="196"/>
      <c r="CO114" s="105"/>
      <c r="CP114" s="196"/>
    </row>
    <row r="115" spans="1:94" s="337" customFormat="1" ht="151.5" customHeight="1">
      <c r="A115" s="138"/>
      <c r="B115" s="88" t="str">
        <f>IFERROR(VLOOKUP($A115,Riesgos!$A$7:$H$107,2,FALSE),"")</f>
        <v/>
      </c>
      <c r="C115" s="181" t="str">
        <f>IFERROR(VLOOKUP($A115,Riesgos!$A$7:$H$107,7,FALSE),"")</f>
        <v/>
      </c>
      <c r="D115" s="181" t="str">
        <f>IFERROR(VLOOKUP($A115,Riesgos!$A$7:$H$107,8,FALSE),"")</f>
        <v/>
      </c>
      <c r="E115" s="53"/>
      <c r="F115" s="213"/>
      <c r="G115" s="208" t="str">
        <f>IF(ISNUMBER(F115),VLOOKUP(F115,'Listas y tablas'!$AC$2:$AF$7,2,FALSE),"")</f>
        <v/>
      </c>
      <c r="H115" s="213"/>
      <c r="I115" s="213"/>
      <c r="J115" s="213"/>
      <c r="K115" s="213"/>
      <c r="L115" s="213"/>
      <c r="M115" s="213"/>
      <c r="N115" s="213"/>
      <c r="O115" s="213"/>
      <c r="P115" s="213"/>
      <c r="Q115" s="213"/>
      <c r="R115" s="213"/>
      <c r="S115" s="213"/>
      <c r="T115" s="213"/>
      <c r="U115" s="213"/>
      <c r="V115" s="213"/>
      <c r="W115" s="213"/>
      <c r="X115" s="213"/>
      <c r="Y115" s="213"/>
      <c r="Z115" s="213"/>
      <c r="AA115" s="208">
        <f t="shared" si="24"/>
        <v>0</v>
      </c>
      <c r="AB115" s="209" t="str">
        <f t="shared" si="25"/>
        <v/>
      </c>
      <c r="AC115" s="208" t="str">
        <f t="shared" si="26"/>
        <v xml:space="preserve"> </v>
      </c>
      <c r="AD115" s="210" t="str">
        <f>IFERROR(VLOOKUP(AC115,'Listas y tablas'!$AH$3:$AI$17,2,FALSE),"")</f>
        <v/>
      </c>
      <c r="AE115" s="208" t="str">
        <f t="shared" si="27"/>
        <v>C</v>
      </c>
      <c r="AF115" s="211">
        <f t="shared" si="28"/>
        <v>108</v>
      </c>
      <c r="AG115" s="211" t="str">
        <f t="shared" si="29"/>
        <v>C108</v>
      </c>
      <c r="AH115" s="182"/>
      <c r="AI115" s="211" t="str">
        <f t="shared" si="30"/>
        <v/>
      </c>
      <c r="AJ115" s="57"/>
      <c r="AK115" s="57"/>
      <c r="AL115" s="211">
        <f t="shared" si="41"/>
        <v>0</v>
      </c>
      <c r="AM115" s="57"/>
      <c r="AN115" s="211">
        <f t="shared" si="31"/>
        <v>0</v>
      </c>
      <c r="AO115" s="57"/>
      <c r="AP115" s="211">
        <f t="shared" si="32"/>
        <v>0</v>
      </c>
      <c r="AQ115" s="57"/>
      <c r="AR115" s="211">
        <f t="shared" si="33"/>
        <v>0</v>
      </c>
      <c r="AS115" s="57"/>
      <c r="AT115" s="211">
        <f t="shared" si="34"/>
        <v>0</v>
      </c>
      <c r="AU115" s="57"/>
      <c r="AV115" s="211">
        <f t="shared" si="35"/>
        <v>0</v>
      </c>
      <c r="AW115" s="57"/>
      <c r="AX115" s="211">
        <f t="shared" si="36"/>
        <v>0</v>
      </c>
      <c r="AY115" s="211">
        <f t="shared" si="37"/>
        <v>0</v>
      </c>
      <c r="AZ115" s="211">
        <f t="shared" si="38"/>
        <v>0</v>
      </c>
      <c r="BA115" s="211" t="str">
        <f t="shared" si="39"/>
        <v/>
      </c>
      <c r="BB115" s="211" t="str">
        <f>IFERROR(IF(ISNUMBER(BA115),VLOOKUP(BA115,'Listas y tablas'!$AC$2:$AF$7,2,FALSE),""),"")</f>
        <v/>
      </c>
      <c r="BC115" s="211" t="str">
        <f t="shared" si="40"/>
        <v xml:space="preserve"> </v>
      </c>
      <c r="BD115" s="212" t="str">
        <f>IFERROR(VLOOKUP(BC115,'Listas y tablas'!$AH$3:$AI$17,2,FALSE),"")</f>
        <v/>
      </c>
      <c r="BE115" s="157"/>
      <c r="BF115" s="138"/>
      <c r="BG115" s="138"/>
      <c r="BH115" s="138"/>
      <c r="BI115" s="138"/>
      <c r="BJ115" s="138"/>
      <c r="BK115" s="138"/>
      <c r="BL115" s="138"/>
      <c r="BM115" s="138"/>
      <c r="BN115" s="138"/>
      <c r="BO115" s="138"/>
      <c r="BP115" s="138"/>
      <c r="BQ115" s="121"/>
      <c r="BR115" s="121"/>
      <c r="BS115" s="121"/>
      <c r="BT115" s="121"/>
      <c r="BU115" s="121"/>
      <c r="BV115" s="121"/>
      <c r="BW115" s="196"/>
      <c r="BX115" s="196"/>
      <c r="BY115" s="196"/>
      <c r="BZ115" s="196"/>
      <c r="CA115" s="196"/>
      <c r="CB115" s="105"/>
      <c r="CC115" s="196"/>
      <c r="CD115" s="138"/>
      <c r="CE115" s="138"/>
      <c r="CF115" s="138"/>
      <c r="CG115" s="138"/>
      <c r="CH115" s="138"/>
      <c r="CI115" s="138"/>
      <c r="CJ115" s="196"/>
      <c r="CK115" s="196"/>
      <c r="CL115" s="196"/>
      <c r="CM115" s="196"/>
      <c r="CN115" s="196"/>
      <c r="CO115" s="105"/>
      <c r="CP115" s="196"/>
    </row>
    <row r="116" spans="1:94" s="337" customFormat="1" ht="151.5" customHeight="1">
      <c r="A116" s="138"/>
      <c r="B116" s="88" t="str">
        <f>IFERROR(VLOOKUP($A116,Riesgos!$A$7:$H$107,2,FALSE),"")</f>
        <v/>
      </c>
      <c r="C116" s="181" t="str">
        <f>IFERROR(VLOOKUP($A116,Riesgos!$A$7:$H$107,7,FALSE),"")</f>
        <v/>
      </c>
      <c r="D116" s="181" t="str">
        <f>IFERROR(VLOOKUP($A116,Riesgos!$A$7:$H$107,8,FALSE),"")</f>
        <v/>
      </c>
      <c r="E116" s="53"/>
      <c r="F116" s="213"/>
      <c r="G116" s="208" t="str">
        <f>IF(ISNUMBER(F116),VLOOKUP(F116,'Listas y tablas'!$AC$2:$AF$7,2,FALSE),"")</f>
        <v/>
      </c>
      <c r="H116" s="213"/>
      <c r="I116" s="213"/>
      <c r="J116" s="213"/>
      <c r="K116" s="213"/>
      <c r="L116" s="213"/>
      <c r="M116" s="213"/>
      <c r="N116" s="213"/>
      <c r="O116" s="213"/>
      <c r="P116" s="213"/>
      <c r="Q116" s="213"/>
      <c r="R116" s="213"/>
      <c r="S116" s="213"/>
      <c r="T116" s="213"/>
      <c r="U116" s="213"/>
      <c r="V116" s="213"/>
      <c r="W116" s="213"/>
      <c r="X116" s="213"/>
      <c r="Y116" s="213"/>
      <c r="Z116" s="213"/>
      <c r="AA116" s="208">
        <f t="shared" si="24"/>
        <v>0</v>
      </c>
      <c r="AB116" s="209" t="str">
        <f t="shared" si="25"/>
        <v/>
      </c>
      <c r="AC116" s="208" t="str">
        <f t="shared" si="26"/>
        <v xml:space="preserve"> </v>
      </c>
      <c r="AD116" s="210" t="str">
        <f>IFERROR(VLOOKUP(AC116,'Listas y tablas'!$AH$3:$AI$17,2,FALSE),"")</f>
        <v/>
      </c>
      <c r="AE116" s="208" t="str">
        <f t="shared" si="27"/>
        <v>C</v>
      </c>
      <c r="AF116" s="211">
        <f t="shared" si="28"/>
        <v>109</v>
      </c>
      <c r="AG116" s="211" t="str">
        <f t="shared" si="29"/>
        <v>C109</v>
      </c>
      <c r="AH116" s="182"/>
      <c r="AI116" s="211" t="str">
        <f t="shared" si="30"/>
        <v/>
      </c>
      <c r="AJ116" s="57"/>
      <c r="AK116" s="57"/>
      <c r="AL116" s="211">
        <f t="shared" si="41"/>
        <v>0</v>
      </c>
      <c r="AM116" s="57"/>
      <c r="AN116" s="211">
        <f t="shared" si="31"/>
        <v>0</v>
      </c>
      <c r="AO116" s="57"/>
      <c r="AP116" s="211">
        <f t="shared" si="32"/>
        <v>0</v>
      </c>
      <c r="AQ116" s="57"/>
      <c r="AR116" s="211">
        <f t="shared" si="33"/>
        <v>0</v>
      </c>
      <c r="AS116" s="57"/>
      <c r="AT116" s="211">
        <f t="shared" si="34"/>
        <v>0</v>
      </c>
      <c r="AU116" s="57"/>
      <c r="AV116" s="211">
        <f t="shared" si="35"/>
        <v>0</v>
      </c>
      <c r="AW116" s="57"/>
      <c r="AX116" s="211">
        <f t="shared" si="36"/>
        <v>0</v>
      </c>
      <c r="AY116" s="211">
        <f t="shared" si="37"/>
        <v>0</v>
      </c>
      <c r="AZ116" s="211">
        <f t="shared" si="38"/>
        <v>0</v>
      </c>
      <c r="BA116" s="211" t="str">
        <f t="shared" si="39"/>
        <v/>
      </c>
      <c r="BB116" s="211" t="str">
        <f>IFERROR(IF(ISNUMBER(BA116),VLOOKUP(BA116,'Listas y tablas'!$AC$2:$AF$7,2,FALSE),""),"")</f>
        <v/>
      </c>
      <c r="BC116" s="211" t="str">
        <f t="shared" si="40"/>
        <v xml:space="preserve"> </v>
      </c>
      <c r="BD116" s="212" t="str">
        <f>IFERROR(VLOOKUP(BC116,'Listas y tablas'!$AH$3:$AI$17,2,FALSE),"")</f>
        <v/>
      </c>
      <c r="BE116" s="157"/>
      <c r="BF116" s="138"/>
      <c r="BG116" s="138"/>
      <c r="BH116" s="138"/>
      <c r="BI116" s="138"/>
      <c r="BJ116" s="138"/>
      <c r="BK116" s="138"/>
      <c r="BL116" s="138"/>
      <c r="BM116" s="138"/>
      <c r="BN116" s="138"/>
      <c r="BO116" s="138"/>
      <c r="BP116" s="138"/>
      <c r="BQ116" s="121"/>
      <c r="BR116" s="121"/>
      <c r="BS116" s="121"/>
      <c r="BT116" s="121"/>
      <c r="BU116" s="121"/>
      <c r="BV116" s="121"/>
      <c r="BW116" s="196"/>
      <c r="BX116" s="196"/>
      <c r="BY116" s="196"/>
      <c r="BZ116" s="196"/>
      <c r="CA116" s="196"/>
      <c r="CB116" s="105"/>
      <c r="CC116" s="196"/>
      <c r="CD116" s="138"/>
      <c r="CE116" s="138"/>
      <c r="CF116" s="138"/>
      <c r="CG116" s="138"/>
      <c r="CH116" s="138"/>
      <c r="CI116" s="138"/>
      <c r="CJ116" s="196"/>
      <c r="CK116" s="196"/>
      <c r="CL116" s="196"/>
      <c r="CM116" s="196"/>
      <c r="CN116" s="196"/>
      <c r="CO116" s="105"/>
      <c r="CP116" s="196"/>
    </row>
    <row r="117" spans="1:94" s="337" customFormat="1" ht="151.5" customHeight="1">
      <c r="A117" s="138"/>
      <c r="B117" s="88" t="str">
        <f>IFERROR(VLOOKUP($A117,Riesgos!$A$7:$H$107,2,FALSE),"")</f>
        <v/>
      </c>
      <c r="C117" s="181" t="str">
        <f>IFERROR(VLOOKUP($A117,Riesgos!$A$7:$H$107,7,FALSE),"")</f>
        <v/>
      </c>
      <c r="D117" s="181" t="str">
        <f>IFERROR(VLOOKUP($A117,Riesgos!$A$7:$H$107,8,FALSE),"")</f>
        <v/>
      </c>
      <c r="E117" s="53"/>
      <c r="F117" s="213"/>
      <c r="G117" s="208" t="str">
        <f>IF(ISNUMBER(F117),VLOOKUP(F117,'Listas y tablas'!$AC$2:$AF$7,2,FALSE),"")</f>
        <v/>
      </c>
      <c r="H117" s="213"/>
      <c r="I117" s="213"/>
      <c r="J117" s="213"/>
      <c r="K117" s="213"/>
      <c r="L117" s="213"/>
      <c r="M117" s="213"/>
      <c r="N117" s="213"/>
      <c r="O117" s="213"/>
      <c r="P117" s="213"/>
      <c r="Q117" s="213"/>
      <c r="R117" s="213"/>
      <c r="S117" s="213"/>
      <c r="T117" s="213"/>
      <c r="U117" s="213"/>
      <c r="V117" s="213"/>
      <c r="W117" s="213"/>
      <c r="X117" s="213"/>
      <c r="Y117" s="213"/>
      <c r="Z117" s="213"/>
      <c r="AA117" s="208">
        <f t="shared" si="24"/>
        <v>0</v>
      </c>
      <c r="AB117" s="209" t="str">
        <f t="shared" si="25"/>
        <v/>
      </c>
      <c r="AC117" s="208" t="str">
        <f t="shared" si="26"/>
        <v xml:space="preserve"> </v>
      </c>
      <c r="AD117" s="210" t="str">
        <f>IFERROR(VLOOKUP(AC117,'Listas y tablas'!$AH$3:$AI$17,2,FALSE),"")</f>
        <v/>
      </c>
      <c r="AE117" s="208" t="str">
        <f t="shared" si="27"/>
        <v>C</v>
      </c>
      <c r="AF117" s="211">
        <f t="shared" si="28"/>
        <v>110</v>
      </c>
      <c r="AG117" s="211" t="str">
        <f t="shared" si="29"/>
        <v>C110</v>
      </c>
      <c r="AH117" s="182"/>
      <c r="AI117" s="211" t="str">
        <f t="shared" si="30"/>
        <v/>
      </c>
      <c r="AJ117" s="57"/>
      <c r="AK117" s="57"/>
      <c r="AL117" s="211">
        <f t="shared" si="41"/>
        <v>0</v>
      </c>
      <c r="AM117" s="57"/>
      <c r="AN117" s="211">
        <f t="shared" si="31"/>
        <v>0</v>
      </c>
      <c r="AO117" s="57"/>
      <c r="AP117" s="211">
        <f t="shared" si="32"/>
        <v>0</v>
      </c>
      <c r="AQ117" s="57"/>
      <c r="AR117" s="211">
        <f t="shared" si="33"/>
        <v>0</v>
      </c>
      <c r="AS117" s="57"/>
      <c r="AT117" s="211">
        <f t="shared" si="34"/>
        <v>0</v>
      </c>
      <c r="AU117" s="57"/>
      <c r="AV117" s="211">
        <f t="shared" si="35"/>
        <v>0</v>
      </c>
      <c r="AW117" s="57"/>
      <c r="AX117" s="211">
        <f t="shared" si="36"/>
        <v>0</v>
      </c>
      <c r="AY117" s="211">
        <f t="shared" si="37"/>
        <v>0</v>
      </c>
      <c r="AZ117" s="211">
        <f t="shared" si="38"/>
        <v>0</v>
      </c>
      <c r="BA117" s="211" t="str">
        <f t="shared" si="39"/>
        <v/>
      </c>
      <c r="BB117" s="211" t="str">
        <f>IFERROR(IF(ISNUMBER(BA117),VLOOKUP(BA117,'Listas y tablas'!$AC$2:$AF$7,2,FALSE),""),"")</f>
        <v/>
      </c>
      <c r="BC117" s="211" t="str">
        <f t="shared" si="40"/>
        <v xml:space="preserve"> </v>
      </c>
      <c r="BD117" s="212" t="str">
        <f>IFERROR(VLOOKUP(BC117,'Listas y tablas'!$AH$3:$AI$17,2,FALSE),"")</f>
        <v/>
      </c>
      <c r="BE117" s="157"/>
      <c r="BF117" s="138"/>
      <c r="BG117" s="138"/>
      <c r="BH117" s="138"/>
      <c r="BI117" s="138"/>
      <c r="BJ117" s="138"/>
      <c r="BK117" s="138"/>
      <c r="BL117" s="138"/>
      <c r="BM117" s="138"/>
      <c r="BN117" s="138"/>
      <c r="BO117" s="138"/>
      <c r="BP117" s="138"/>
      <c r="BQ117" s="121"/>
      <c r="BR117" s="121"/>
      <c r="BS117" s="121"/>
      <c r="BT117" s="121"/>
      <c r="BU117" s="121"/>
      <c r="BV117" s="121"/>
      <c r="BW117" s="196"/>
      <c r="BX117" s="196"/>
      <c r="BY117" s="196"/>
      <c r="BZ117" s="196"/>
      <c r="CA117" s="196"/>
      <c r="CB117" s="105"/>
      <c r="CC117" s="196"/>
      <c r="CD117" s="138"/>
      <c r="CE117" s="138"/>
      <c r="CF117" s="138"/>
      <c r="CG117" s="138"/>
      <c r="CH117" s="138"/>
      <c r="CI117" s="138"/>
      <c r="CJ117" s="196"/>
      <c r="CK117" s="196"/>
      <c r="CL117" s="196"/>
      <c r="CM117" s="196"/>
      <c r="CN117" s="196"/>
      <c r="CO117" s="105"/>
      <c r="CP117" s="196"/>
    </row>
    <row r="118" spans="1:94" s="337" customFormat="1" ht="151.5" customHeight="1">
      <c r="A118" s="138"/>
      <c r="B118" s="88" t="str">
        <f>IFERROR(VLOOKUP($A118,Riesgos!$A$7:$H$107,2,FALSE),"")</f>
        <v/>
      </c>
      <c r="C118" s="181" t="str">
        <f>IFERROR(VLOOKUP($A118,Riesgos!$A$7:$H$107,7,FALSE),"")</f>
        <v/>
      </c>
      <c r="D118" s="181" t="str">
        <f>IFERROR(VLOOKUP($A118,Riesgos!$A$7:$H$107,8,FALSE),"")</f>
        <v/>
      </c>
      <c r="E118" s="53"/>
      <c r="F118" s="213"/>
      <c r="G118" s="208" t="str">
        <f>IF(ISNUMBER(F118),VLOOKUP(F118,'Listas y tablas'!$AC$2:$AF$7,2,FALSE),"")</f>
        <v/>
      </c>
      <c r="H118" s="213"/>
      <c r="I118" s="213"/>
      <c r="J118" s="213"/>
      <c r="K118" s="213"/>
      <c r="L118" s="213"/>
      <c r="M118" s="213"/>
      <c r="N118" s="213"/>
      <c r="O118" s="213"/>
      <c r="P118" s="213"/>
      <c r="Q118" s="213"/>
      <c r="R118" s="213"/>
      <c r="S118" s="213"/>
      <c r="T118" s="213"/>
      <c r="U118" s="213"/>
      <c r="V118" s="213"/>
      <c r="W118" s="213"/>
      <c r="X118" s="213"/>
      <c r="Y118" s="213"/>
      <c r="Z118" s="213"/>
      <c r="AA118" s="208">
        <f t="shared" si="24"/>
        <v>0</v>
      </c>
      <c r="AB118" s="209" t="str">
        <f t="shared" si="25"/>
        <v/>
      </c>
      <c r="AC118" s="208" t="str">
        <f t="shared" si="26"/>
        <v xml:space="preserve"> </v>
      </c>
      <c r="AD118" s="210" t="str">
        <f>IFERROR(VLOOKUP(AC118,'Listas y tablas'!$AH$3:$AI$17,2,FALSE),"")</f>
        <v/>
      </c>
      <c r="AE118" s="208" t="str">
        <f t="shared" si="27"/>
        <v>C</v>
      </c>
      <c r="AF118" s="211">
        <f t="shared" si="28"/>
        <v>111</v>
      </c>
      <c r="AG118" s="211" t="str">
        <f t="shared" si="29"/>
        <v>C111</v>
      </c>
      <c r="AH118" s="182"/>
      <c r="AI118" s="211" t="str">
        <f t="shared" si="30"/>
        <v/>
      </c>
      <c r="AJ118" s="57"/>
      <c r="AK118" s="57"/>
      <c r="AL118" s="211">
        <f t="shared" si="41"/>
        <v>0</v>
      </c>
      <c r="AM118" s="57"/>
      <c r="AN118" s="211">
        <f t="shared" si="31"/>
        <v>0</v>
      </c>
      <c r="AO118" s="57"/>
      <c r="AP118" s="211">
        <f t="shared" si="32"/>
        <v>0</v>
      </c>
      <c r="AQ118" s="57"/>
      <c r="AR118" s="211">
        <f t="shared" si="33"/>
        <v>0</v>
      </c>
      <c r="AS118" s="57"/>
      <c r="AT118" s="211">
        <f t="shared" si="34"/>
        <v>0</v>
      </c>
      <c r="AU118" s="57"/>
      <c r="AV118" s="211">
        <f t="shared" si="35"/>
        <v>0</v>
      </c>
      <c r="AW118" s="57"/>
      <c r="AX118" s="211">
        <f t="shared" si="36"/>
        <v>0</v>
      </c>
      <c r="AY118" s="211">
        <f t="shared" si="37"/>
        <v>0</v>
      </c>
      <c r="AZ118" s="211">
        <f t="shared" si="38"/>
        <v>0</v>
      </c>
      <c r="BA118" s="211" t="str">
        <f t="shared" si="39"/>
        <v/>
      </c>
      <c r="BB118" s="211" t="str">
        <f>IFERROR(IF(ISNUMBER(BA118),VLOOKUP(BA118,'Listas y tablas'!$AC$2:$AF$7,2,FALSE),""),"")</f>
        <v/>
      </c>
      <c r="BC118" s="211" t="str">
        <f t="shared" si="40"/>
        <v xml:space="preserve"> </v>
      </c>
      <c r="BD118" s="212" t="str">
        <f>IFERROR(VLOOKUP(BC118,'Listas y tablas'!$AH$3:$AI$17,2,FALSE),"")</f>
        <v/>
      </c>
      <c r="BE118" s="157"/>
      <c r="BF118" s="138"/>
      <c r="BG118" s="138"/>
      <c r="BH118" s="138"/>
      <c r="BI118" s="138"/>
      <c r="BJ118" s="138"/>
      <c r="BK118" s="138"/>
      <c r="BL118" s="138"/>
      <c r="BM118" s="138"/>
      <c r="BN118" s="138"/>
      <c r="BO118" s="138"/>
      <c r="BP118" s="138"/>
      <c r="BQ118" s="121"/>
      <c r="BR118" s="121"/>
      <c r="BS118" s="121"/>
      <c r="BT118" s="121"/>
      <c r="BU118" s="121"/>
      <c r="BV118" s="121"/>
      <c r="BW118" s="196"/>
      <c r="BX118" s="196"/>
      <c r="BY118" s="196"/>
      <c r="BZ118" s="196"/>
      <c r="CA118" s="196"/>
      <c r="CB118" s="105"/>
      <c r="CC118" s="196"/>
      <c r="CD118" s="138"/>
      <c r="CE118" s="138"/>
      <c r="CF118" s="138"/>
      <c r="CG118" s="138"/>
      <c r="CH118" s="138"/>
      <c r="CI118" s="138"/>
      <c r="CJ118" s="196"/>
      <c r="CK118" s="196"/>
      <c r="CL118" s="196"/>
      <c r="CM118" s="196"/>
      <c r="CN118" s="196"/>
      <c r="CO118" s="105"/>
      <c r="CP118" s="196"/>
    </row>
    <row r="119" spans="1:94" s="337" customFormat="1" ht="151.5" customHeight="1">
      <c r="A119" s="138"/>
      <c r="B119" s="88" t="str">
        <f>IFERROR(VLOOKUP($A119,Riesgos!$A$7:$H$107,2,FALSE),"")</f>
        <v/>
      </c>
      <c r="C119" s="181" t="str">
        <f>IFERROR(VLOOKUP($A119,Riesgos!$A$7:$H$107,7,FALSE),"")</f>
        <v/>
      </c>
      <c r="D119" s="181" t="str">
        <f>IFERROR(VLOOKUP($A119,Riesgos!$A$7:$H$107,8,FALSE),"")</f>
        <v/>
      </c>
      <c r="E119" s="53"/>
      <c r="F119" s="213"/>
      <c r="G119" s="208" t="str">
        <f>IF(ISNUMBER(F119),VLOOKUP(F119,'Listas y tablas'!$AC$2:$AF$7,2,FALSE),"")</f>
        <v/>
      </c>
      <c r="H119" s="213"/>
      <c r="I119" s="213"/>
      <c r="J119" s="213"/>
      <c r="K119" s="213"/>
      <c r="L119" s="213"/>
      <c r="M119" s="213"/>
      <c r="N119" s="213"/>
      <c r="O119" s="213"/>
      <c r="P119" s="213"/>
      <c r="Q119" s="213"/>
      <c r="R119" s="213"/>
      <c r="S119" s="213"/>
      <c r="T119" s="213"/>
      <c r="U119" s="213"/>
      <c r="V119" s="213"/>
      <c r="W119" s="213"/>
      <c r="X119" s="213"/>
      <c r="Y119" s="213"/>
      <c r="Z119" s="213"/>
      <c r="AA119" s="208">
        <f t="shared" si="24"/>
        <v>0</v>
      </c>
      <c r="AB119" s="209" t="str">
        <f t="shared" si="25"/>
        <v/>
      </c>
      <c r="AC119" s="208" t="str">
        <f t="shared" si="26"/>
        <v xml:space="preserve"> </v>
      </c>
      <c r="AD119" s="210" t="str">
        <f>IFERROR(VLOOKUP(AC119,'Listas y tablas'!$AH$3:$AI$17,2,FALSE),"")</f>
        <v/>
      </c>
      <c r="AE119" s="208" t="str">
        <f t="shared" si="27"/>
        <v>C</v>
      </c>
      <c r="AF119" s="211">
        <f t="shared" si="28"/>
        <v>112</v>
      </c>
      <c r="AG119" s="211" t="str">
        <f t="shared" si="29"/>
        <v>C112</v>
      </c>
      <c r="AH119" s="182"/>
      <c r="AI119" s="211" t="str">
        <f t="shared" si="30"/>
        <v/>
      </c>
      <c r="AJ119" s="57"/>
      <c r="AK119" s="57"/>
      <c r="AL119" s="211">
        <f t="shared" si="41"/>
        <v>0</v>
      </c>
      <c r="AM119" s="57"/>
      <c r="AN119" s="211">
        <f t="shared" si="31"/>
        <v>0</v>
      </c>
      <c r="AO119" s="57"/>
      <c r="AP119" s="211">
        <f t="shared" si="32"/>
        <v>0</v>
      </c>
      <c r="AQ119" s="57"/>
      <c r="AR119" s="211">
        <f t="shared" si="33"/>
        <v>0</v>
      </c>
      <c r="AS119" s="57"/>
      <c r="AT119" s="211">
        <f t="shared" si="34"/>
        <v>0</v>
      </c>
      <c r="AU119" s="57"/>
      <c r="AV119" s="211">
        <f t="shared" si="35"/>
        <v>0</v>
      </c>
      <c r="AW119" s="57"/>
      <c r="AX119" s="211">
        <f t="shared" si="36"/>
        <v>0</v>
      </c>
      <c r="AY119" s="211">
        <f t="shared" si="37"/>
        <v>0</v>
      </c>
      <c r="AZ119" s="211">
        <f t="shared" si="38"/>
        <v>0</v>
      </c>
      <c r="BA119" s="211" t="str">
        <f t="shared" si="39"/>
        <v/>
      </c>
      <c r="BB119" s="211" t="str">
        <f>IFERROR(IF(ISNUMBER(BA119),VLOOKUP(BA119,'Listas y tablas'!$AC$2:$AF$7,2,FALSE),""),"")</f>
        <v/>
      </c>
      <c r="BC119" s="211" t="str">
        <f t="shared" si="40"/>
        <v xml:space="preserve"> </v>
      </c>
      <c r="BD119" s="212" t="str">
        <f>IFERROR(VLOOKUP(BC119,'Listas y tablas'!$AH$3:$AI$17,2,FALSE),"")</f>
        <v/>
      </c>
      <c r="BE119" s="157"/>
      <c r="BF119" s="138"/>
      <c r="BG119" s="138"/>
      <c r="BH119" s="138"/>
      <c r="BI119" s="138"/>
      <c r="BJ119" s="138"/>
      <c r="BK119" s="138"/>
      <c r="BL119" s="138"/>
      <c r="BM119" s="138"/>
      <c r="BN119" s="138"/>
      <c r="BO119" s="138"/>
      <c r="BP119" s="138"/>
      <c r="BQ119" s="121"/>
      <c r="BR119" s="121"/>
      <c r="BS119" s="121"/>
      <c r="BT119" s="121"/>
      <c r="BU119" s="121"/>
      <c r="BV119" s="121"/>
      <c r="BW119" s="196"/>
      <c r="BX119" s="196"/>
      <c r="BY119" s="196"/>
      <c r="BZ119" s="196"/>
      <c r="CA119" s="196"/>
      <c r="CB119" s="105"/>
      <c r="CC119" s="196"/>
      <c r="CD119" s="138"/>
      <c r="CE119" s="138"/>
      <c r="CF119" s="138"/>
      <c r="CG119" s="138"/>
      <c r="CH119" s="138"/>
      <c r="CI119" s="138"/>
      <c r="CJ119" s="196"/>
      <c r="CK119" s="196"/>
      <c r="CL119" s="196"/>
      <c r="CM119" s="196"/>
      <c r="CN119" s="196"/>
      <c r="CO119" s="105"/>
      <c r="CP119" s="196"/>
    </row>
    <row r="120" spans="1:94" s="337" customFormat="1" ht="151.5" customHeight="1">
      <c r="A120" s="138"/>
      <c r="B120" s="88" t="str">
        <f>IFERROR(VLOOKUP($A120,Riesgos!$A$7:$H$107,2,FALSE),"")</f>
        <v/>
      </c>
      <c r="C120" s="181" t="str">
        <f>IFERROR(VLOOKUP($A120,Riesgos!$A$7:$H$107,7,FALSE),"")</f>
        <v/>
      </c>
      <c r="D120" s="181" t="str">
        <f>IFERROR(VLOOKUP($A120,Riesgos!$A$7:$H$107,8,FALSE),"")</f>
        <v/>
      </c>
      <c r="E120" s="53"/>
      <c r="F120" s="213"/>
      <c r="G120" s="208" t="str">
        <f>IF(ISNUMBER(F120),VLOOKUP(F120,'Listas y tablas'!$AC$2:$AF$7,2,FALSE),"")</f>
        <v/>
      </c>
      <c r="H120" s="213"/>
      <c r="I120" s="213"/>
      <c r="J120" s="213"/>
      <c r="K120" s="213"/>
      <c r="L120" s="213"/>
      <c r="M120" s="213"/>
      <c r="N120" s="213"/>
      <c r="O120" s="213"/>
      <c r="P120" s="213"/>
      <c r="Q120" s="213"/>
      <c r="R120" s="213"/>
      <c r="S120" s="213"/>
      <c r="T120" s="213"/>
      <c r="U120" s="213"/>
      <c r="V120" s="213"/>
      <c r="W120" s="213"/>
      <c r="X120" s="213"/>
      <c r="Y120" s="213"/>
      <c r="Z120" s="213"/>
      <c r="AA120" s="208">
        <f t="shared" si="24"/>
        <v>0</v>
      </c>
      <c r="AB120" s="209" t="str">
        <f t="shared" si="25"/>
        <v/>
      </c>
      <c r="AC120" s="208" t="str">
        <f t="shared" si="26"/>
        <v xml:space="preserve"> </v>
      </c>
      <c r="AD120" s="210" t="str">
        <f>IFERROR(VLOOKUP(AC120,'Listas y tablas'!$AH$3:$AI$17,2,FALSE),"")</f>
        <v/>
      </c>
      <c r="AE120" s="208" t="str">
        <f t="shared" si="27"/>
        <v>C</v>
      </c>
      <c r="AF120" s="211">
        <f t="shared" si="28"/>
        <v>113</v>
      </c>
      <c r="AG120" s="211" t="str">
        <f t="shared" si="29"/>
        <v>C113</v>
      </c>
      <c r="AH120" s="182"/>
      <c r="AI120" s="211" t="str">
        <f t="shared" si="30"/>
        <v/>
      </c>
      <c r="AJ120" s="57"/>
      <c r="AK120" s="57"/>
      <c r="AL120" s="211">
        <f t="shared" si="41"/>
        <v>0</v>
      </c>
      <c r="AM120" s="57"/>
      <c r="AN120" s="211">
        <f t="shared" si="31"/>
        <v>0</v>
      </c>
      <c r="AO120" s="57"/>
      <c r="AP120" s="211">
        <f t="shared" si="32"/>
        <v>0</v>
      </c>
      <c r="AQ120" s="57"/>
      <c r="AR120" s="211">
        <f t="shared" si="33"/>
        <v>0</v>
      </c>
      <c r="AS120" s="57"/>
      <c r="AT120" s="211">
        <f t="shared" si="34"/>
        <v>0</v>
      </c>
      <c r="AU120" s="57"/>
      <c r="AV120" s="211">
        <f t="shared" si="35"/>
        <v>0</v>
      </c>
      <c r="AW120" s="57"/>
      <c r="AX120" s="211">
        <f t="shared" si="36"/>
        <v>0</v>
      </c>
      <c r="AY120" s="211">
        <f t="shared" si="37"/>
        <v>0</v>
      </c>
      <c r="AZ120" s="211">
        <f t="shared" si="38"/>
        <v>0</v>
      </c>
      <c r="BA120" s="211" t="str">
        <f t="shared" si="39"/>
        <v/>
      </c>
      <c r="BB120" s="211" t="str">
        <f>IFERROR(IF(ISNUMBER(BA120),VLOOKUP(BA120,'Listas y tablas'!$AC$2:$AF$7,2,FALSE),""),"")</f>
        <v/>
      </c>
      <c r="BC120" s="211" t="str">
        <f t="shared" si="40"/>
        <v xml:space="preserve"> </v>
      </c>
      <c r="BD120" s="212" t="str">
        <f>IFERROR(VLOOKUP(BC120,'Listas y tablas'!$AH$3:$AI$17,2,FALSE),"")</f>
        <v/>
      </c>
      <c r="BE120" s="157"/>
      <c r="BF120" s="138"/>
      <c r="BG120" s="138"/>
      <c r="BH120" s="138"/>
      <c r="BI120" s="138"/>
      <c r="BJ120" s="138"/>
      <c r="BK120" s="138"/>
      <c r="BL120" s="138"/>
      <c r="BM120" s="138"/>
      <c r="BN120" s="138"/>
      <c r="BO120" s="138"/>
      <c r="BP120" s="138"/>
      <c r="BQ120" s="121"/>
      <c r="BR120" s="121"/>
      <c r="BS120" s="121"/>
      <c r="BT120" s="121"/>
      <c r="BU120" s="121"/>
      <c r="BV120" s="121"/>
      <c r="BW120" s="196"/>
      <c r="BX120" s="196"/>
      <c r="BY120" s="196"/>
      <c r="BZ120" s="196"/>
      <c r="CA120" s="196"/>
      <c r="CB120" s="105"/>
      <c r="CC120" s="196"/>
      <c r="CD120" s="138"/>
      <c r="CE120" s="138"/>
      <c r="CF120" s="138"/>
      <c r="CG120" s="138"/>
      <c r="CH120" s="138"/>
      <c r="CI120" s="138"/>
      <c r="CJ120" s="196"/>
      <c r="CK120" s="196"/>
      <c r="CL120" s="196"/>
      <c r="CM120" s="196"/>
      <c r="CN120" s="196"/>
      <c r="CO120" s="105"/>
      <c r="CP120" s="196"/>
    </row>
    <row r="121" spans="1:94" s="337" customFormat="1" ht="151.5" customHeight="1">
      <c r="A121" s="138"/>
      <c r="B121" s="88" t="str">
        <f>IFERROR(VLOOKUP($A121,Riesgos!$A$7:$H$107,2,FALSE),"")</f>
        <v/>
      </c>
      <c r="C121" s="181" t="str">
        <f>IFERROR(VLOOKUP($A121,Riesgos!$A$7:$H$107,7,FALSE),"")</f>
        <v/>
      </c>
      <c r="D121" s="181" t="str">
        <f>IFERROR(VLOOKUP($A121,Riesgos!$A$7:$H$107,8,FALSE),"")</f>
        <v/>
      </c>
      <c r="E121" s="53"/>
      <c r="F121" s="213"/>
      <c r="G121" s="208" t="str">
        <f>IF(ISNUMBER(F121),VLOOKUP(F121,'Listas y tablas'!$AC$2:$AF$7,2,FALSE),"")</f>
        <v/>
      </c>
      <c r="H121" s="213"/>
      <c r="I121" s="213"/>
      <c r="J121" s="213"/>
      <c r="K121" s="213"/>
      <c r="L121" s="213"/>
      <c r="M121" s="213"/>
      <c r="N121" s="213"/>
      <c r="O121" s="213"/>
      <c r="P121" s="213"/>
      <c r="Q121" s="213"/>
      <c r="R121" s="213"/>
      <c r="S121" s="213"/>
      <c r="T121" s="213"/>
      <c r="U121" s="213"/>
      <c r="V121" s="213"/>
      <c r="W121" s="213"/>
      <c r="X121" s="213"/>
      <c r="Y121" s="213"/>
      <c r="Z121" s="213"/>
      <c r="AA121" s="208">
        <f t="shared" si="24"/>
        <v>0</v>
      </c>
      <c r="AB121" s="209" t="str">
        <f t="shared" si="25"/>
        <v/>
      </c>
      <c r="AC121" s="208" t="str">
        <f t="shared" si="26"/>
        <v xml:space="preserve"> </v>
      </c>
      <c r="AD121" s="210" t="str">
        <f>IFERROR(VLOOKUP(AC121,'Listas y tablas'!$AH$3:$AI$17,2,FALSE),"")</f>
        <v/>
      </c>
      <c r="AE121" s="208" t="str">
        <f t="shared" si="27"/>
        <v>C</v>
      </c>
      <c r="AF121" s="211">
        <f t="shared" si="28"/>
        <v>114</v>
      </c>
      <c r="AG121" s="211" t="str">
        <f t="shared" si="29"/>
        <v>C114</v>
      </c>
      <c r="AH121" s="182"/>
      <c r="AI121" s="211" t="str">
        <f t="shared" si="30"/>
        <v/>
      </c>
      <c r="AJ121" s="57"/>
      <c r="AK121" s="57"/>
      <c r="AL121" s="211">
        <f t="shared" si="41"/>
        <v>0</v>
      </c>
      <c r="AM121" s="57"/>
      <c r="AN121" s="211">
        <f t="shared" si="31"/>
        <v>0</v>
      </c>
      <c r="AO121" s="57"/>
      <c r="AP121" s="211">
        <f t="shared" si="32"/>
        <v>0</v>
      </c>
      <c r="AQ121" s="57"/>
      <c r="AR121" s="211">
        <f t="shared" si="33"/>
        <v>0</v>
      </c>
      <c r="AS121" s="57"/>
      <c r="AT121" s="211">
        <f t="shared" si="34"/>
        <v>0</v>
      </c>
      <c r="AU121" s="57"/>
      <c r="AV121" s="211">
        <f t="shared" si="35"/>
        <v>0</v>
      </c>
      <c r="AW121" s="57"/>
      <c r="AX121" s="211">
        <f t="shared" si="36"/>
        <v>0</v>
      </c>
      <c r="AY121" s="211">
        <f t="shared" si="37"/>
        <v>0</v>
      </c>
      <c r="AZ121" s="211">
        <f t="shared" si="38"/>
        <v>0</v>
      </c>
      <c r="BA121" s="211" t="str">
        <f t="shared" si="39"/>
        <v/>
      </c>
      <c r="BB121" s="211" t="str">
        <f>IFERROR(IF(ISNUMBER(BA121),VLOOKUP(BA121,'Listas y tablas'!$AC$2:$AF$7,2,FALSE),""),"")</f>
        <v/>
      </c>
      <c r="BC121" s="211" t="str">
        <f t="shared" si="40"/>
        <v xml:space="preserve"> </v>
      </c>
      <c r="BD121" s="212" t="str">
        <f>IFERROR(VLOOKUP(BC121,'Listas y tablas'!$AH$3:$AI$17,2,FALSE),"")</f>
        <v/>
      </c>
      <c r="BE121" s="157"/>
      <c r="BF121" s="138"/>
      <c r="BG121" s="138"/>
      <c r="BH121" s="138"/>
      <c r="BI121" s="138"/>
      <c r="BJ121" s="138"/>
      <c r="BK121" s="138"/>
      <c r="BL121" s="138"/>
      <c r="BM121" s="138"/>
      <c r="BN121" s="138"/>
      <c r="BO121" s="138"/>
      <c r="BP121" s="138"/>
      <c r="BQ121" s="121"/>
      <c r="BR121" s="121"/>
      <c r="BS121" s="121"/>
      <c r="BT121" s="121"/>
      <c r="BU121" s="121"/>
      <c r="BV121" s="121"/>
      <c r="BW121" s="196"/>
      <c r="BX121" s="196"/>
      <c r="BY121" s="196"/>
      <c r="BZ121" s="196"/>
      <c r="CA121" s="196"/>
      <c r="CB121" s="105"/>
      <c r="CC121" s="196"/>
      <c r="CD121" s="138"/>
      <c r="CE121" s="138"/>
      <c r="CF121" s="138"/>
      <c r="CG121" s="138"/>
      <c r="CH121" s="138"/>
      <c r="CI121" s="138"/>
      <c r="CJ121" s="196"/>
      <c r="CK121" s="196"/>
      <c r="CL121" s="196"/>
      <c r="CM121" s="196"/>
      <c r="CN121" s="196"/>
      <c r="CO121" s="105"/>
      <c r="CP121" s="196"/>
    </row>
    <row r="122" spans="1:94" s="337" customFormat="1" ht="151.5" customHeight="1">
      <c r="A122" s="138"/>
      <c r="B122" s="88" t="str">
        <f>IFERROR(VLOOKUP($A122,Riesgos!$A$7:$H$107,2,FALSE),"")</f>
        <v/>
      </c>
      <c r="C122" s="181" t="str">
        <f>IFERROR(VLOOKUP($A122,Riesgos!$A$7:$H$107,7,FALSE),"")</f>
        <v/>
      </c>
      <c r="D122" s="181" t="str">
        <f>IFERROR(VLOOKUP($A122,Riesgos!$A$7:$H$107,8,FALSE),"")</f>
        <v/>
      </c>
      <c r="E122" s="53"/>
      <c r="F122" s="213"/>
      <c r="G122" s="208" t="str">
        <f>IF(ISNUMBER(F122),VLOOKUP(F122,'Listas y tablas'!$AC$2:$AF$7,2,FALSE),"")</f>
        <v/>
      </c>
      <c r="H122" s="213"/>
      <c r="I122" s="213"/>
      <c r="J122" s="213"/>
      <c r="K122" s="213"/>
      <c r="L122" s="213"/>
      <c r="M122" s="213"/>
      <c r="N122" s="213"/>
      <c r="O122" s="213"/>
      <c r="P122" s="213"/>
      <c r="Q122" s="213"/>
      <c r="R122" s="213"/>
      <c r="S122" s="213"/>
      <c r="T122" s="213"/>
      <c r="U122" s="213"/>
      <c r="V122" s="213"/>
      <c r="W122" s="213"/>
      <c r="X122" s="213"/>
      <c r="Y122" s="213"/>
      <c r="Z122" s="213"/>
      <c r="AA122" s="208">
        <f t="shared" si="24"/>
        <v>0</v>
      </c>
      <c r="AB122" s="209" t="str">
        <f t="shared" si="25"/>
        <v/>
      </c>
      <c r="AC122" s="208" t="str">
        <f t="shared" si="26"/>
        <v xml:space="preserve"> </v>
      </c>
      <c r="AD122" s="210" t="str">
        <f>IFERROR(VLOOKUP(AC122,'Listas y tablas'!$AH$3:$AI$17,2,FALSE),"")</f>
        <v/>
      </c>
      <c r="AE122" s="208" t="str">
        <f t="shared" si="27"/>
        <v>C</v>
      </c>
      <c r="AF122" s="211">
        <f t="shared" si="28"/>
        <v>115</v>
      </c>
      <c r="AG122" s="211" t="str">
        <f t="shared" si="29"/>
        <v>C115</v>
      </c>
      <c r="AH122" s="182"/>
      <c r="AI122" s="211" t="str">
        <f t="shared" si="30"/>
        <v/>
      </c>
      <c r="AJ122" s="57"/>
      <c r="AK122" s="57"/>
      <c r="AL122" s="211">
        <f t="shared" si="41"/>
        <v>0</v>
      </c>
      <c r="AM122" s="57"/>
      <c r="AN122" s="211">
        <f t="shared" si="31"/>
        <v>0</v>
      </c>
      <c r="AO122" s="57"/>
      <c r="AP122" s="211">
        <f t="shared" si="32"/>
        <v>0</v>
      </c>
      <c r="AQ122" s="57"/>
      <c r="AR122" s="211">
        <f t="shared" si="33"/>
        <v>0</v>
      </c>
      <c r="AS122" s="57"/>
      <c r="AT122" s="211">
        <f t="shared" si="34"/>
        <v>0</v>
      </c>
      <c r="AU122" s="57"/>
      <c r="AV122" s="211">
        <f t="shared" si="35"/>
        <v>0</v>
      </c>
      <c r="AW122" s="57"/>
      <c r="AX122" s="211">
        <f t="shared" si="36"/>
        <v>0</v>
      </c>
      <c r="AY122" s="211">
        <f t="shared" si="37"/>
        <v>0</v>
      </c>
      <c r="AZ122" s="211">
        <f t="shared" si="38"/>
        <v>0</v>
      </c>
      <c r="BA122" s="211" t="str">
        <f t="shared" si="39"/>
        <v/>
      </c>
      <c r="BB122" s="211" t="str">
        <f>IFERROR(IF(ISNUMBER(BA122),VLOOKUP(BA122,'Listas y tablas'!$AC$2:$AF$7,2,FALSE),""),"")</f>
        <v/>
      </c>
      <c r="BC122" s="211" t="str">
        <f t="shared" si="40"/>
        <v xml:space="preserve"> </v>
      </c>
      <c r="BD122" s="212" t="str">
        <f>IFERROR(VLOOKUP(BC122,'Listas y tablas'!$AH$3:$AI$17,2,FALSE),"")</f>
        <v/>
      </c>
      <c r="BE122" s="157"/>
      <c r="BF122" s="138"/>
      <c r="BG122" s="138"/>
      <c r="BH122" s="138"/>
      <c r="BI122" s="138"/>
      <c r="BJ122" s="138"/>
      <c r="BK122" s="138"/>
      <c r="BL122" s="138"/>
      <c r="BM122" s="138"/>
      <c r="BN122" s="138"/>
      <c r="BO122" s="138"/>
      <c r="BP122" s="138"/>
      <c r="BQ122" s="121"/>
      <c r="BR122" s="121"/>
      <c r="BS122" s="121"/>
      <c r="BT122" s="121"/>
      <c r="BU122" s="121"/>
      <c r="BV122" s="121"/>
      <c r="BW122" s="196"/>
      <c r="BX122" s="196"/>
      <c r="BY122" s="196"/>
      <c r="BZ122" s="196"/>
      <c r="CA122" s="196"/>
      <c r="CB122" s="105"/>
      <c r="CC122" s="196"/>
      <c r="CD122" s="138"/>
      <c r="CE122" s="138"/>
      <c r="CF122" s="138"/>
      <c r="CG122" s="138"/>
      <c r="CH122" s="138"/>
      <c r="CI122" s="138"/>
      <c r="CJ122" s="196"/>
      <c r="CK122" s="196"/>
      <c r="CL122" s="196"/>
      <c r="CM122" s="196"/>
      <c r="CN122" s="196"/>
      <c r="CO122" s="105"/>
      <c r="CP122" s="196"/>
    </row>
    <row r="123" spans="1:94" s="337" customFormat="1" ht="151.5" customHeight="1">
      <c r="A123" s="138"/>
      <c r="B123" s="88" t="str">
        <f>IFERROR(VLOOKUP($A123,Riesgos!$A$7:$H$107,2,FALSE),"")</f>
        <v/>
      </c>
      <c r="C123" s="181" t="str">
        <f>IFERROR(VLOOKUP($A123,Riesgos!$A$7:$H$107,7,FALSE),"")</f>
        <v/>
      </c>
      <c r="D123" s="181" t="str">
        <f>IFERROR(VLOOKUP($A123,Riesgos!$A$7:$H$107,8,FALSE),"")</f>
        <v/>
      </c>
      <c r="E123" s="53"/>
      <c r="F123" s="213"/>
      <c r="G123" s="208" t="str">
        <f>IF(ISNUMBER(F123),VLOOKUP(F123,'Listas y tablas'!$AC$2:$AF$7,2,FALSE),"")</f>
        <v/>
      </c>
      <c r="H123" s="213"/>
      <c r="I123" s="213"/>
      <c r="J123" s="213"/>
      <c r="K123" s="213"/>
      <c r="L123" s="213"/>
      <c r="M123" s="213"/>
      <c r="N123" s="213"/>
      <c r="O123" s="213"/>
      <c r="P123" s="213"/>
      <c r="Q123" s="213"/>
      <c r="R123" s="213"/>
      <c r="S123" s="213"/>
      <c r="T123" s="213"/>
      <c r="U123" s="213"/>
      <c r="V123" s="213"/>
      <c r="W123" s="213"/>
      <c r="X123" s="213"/>
      <c r="Y123" s="213"/>
      <c r="Z123" s="213"/>
      <c r="AA123" s="208">
        <f t="shared" si="24"/>
        <v>0</v>
      </c>
      <c r="AB123" s="209" t="str">
        <f t="shared" si="25"/>
        <v/>
      </c>
      <c r="AC123" s="208" t="str">
        <f t="shared" si="26"/>
        <v xml:space="preserve"> </v>
      </c>
      <c r="AD123" s="210" t="str">
        <f>IFERROR(VLOOKUP(AC123,'Listas y tablas'!$AH$3:$AI$17,2,FALSE),"")</f>
        <v/>
      </c>
      <c r="AE123" s="208" t="str">
        <f t="shared" si="27"/>
        <v>C</v>
      </c>
      <c r="AF123" s="211">
        <f t="shared" si="28"/>
        <v>116</v>
      </c>
      <c r="AG123" s="211" t="str">
        <f t="shared" si="29"/>
        <v>C116</v>
      </c>
      <c r="AH123" s="182"/>
      <c r="AI123" s="211" t="str">
        <f t="shared" si="30"/>
        <v/>
      </c>
      <c r="AJ123" s="57"/>
      <c r="AK123" s="57"/>
      <c r="AL123" s="211">
        <f t="shared" si="41"/>
        <v>0</v>
      </c>
      <c r="AM123" s="57"/>
      <c r="AN123" s="211">
        <f t="shared" si="31"/>
        <v>0</v>
      </c>
      <c r="AO123" s="57"/>
      <c r="AP123" s="211">
        <f t="shared" si="32"/>
        <v>0</v>
      </c>
      <c r="AQ123" s="57"/>
      <c r="AR123" s="211">
        <f t="shared" si="33"/>
        <v>0</v>
      </c>
      <c r="AS123" s="57"/>
      <c r="AT123" s="211">
        <f t="shared" si="34"/>
        <v>0</v>
      </c>
      <c r="AU123" s="57"/>
      <c r="AV123" s="211">
        <f t="shared" si="35"/>
        <v>0</v>
      </c>
      <c r="AW123" s="57"/>
      <c r="AX123" s="211">
        <f t="shared" si="36"/>
        <v>0</v>
      </c>
      <c r="AY123" s="211">
        <f t="shared" si="37"/>
        <v>0</v>
      </c>
      <c r="AZ123" s="211">
        <f t="shared" si="38"/>
        <v>0</v>
      </c>
      <c r="BA123" s="211" t="str">
        <f t="shared" si="39"/>
        <v/>
      </c>
      <c r="BB123" s="211" t="str">
        <f>IFERROR(IF(ISNUMBER(BA123),VLOOKUP(BA123,'Listas y tablas'!$AC$2:$AF$7,2,FALSE),""),"")</f>
        <v/>
      </c>
      <c r="BC123" s="211" t="str">
        <f t="shared" si="40"/>
        <v xml:space="preserve"> </v>
      </c>
      <c r="BD123" s="212" t="str">
        <f>IFERROR(VLOOKUP(BC123,'Listas y tablas'!$AH$3:$AI$17,2,FALSE),"")</f>
        <v/>
      </c>
      <c r="BE123" s="157"/>
      <c r="BF123" s="138"/>
      <c r="BG123" s="138"/>
      <c r="BH123" s="138"/>
      <c r="BI123" s="138"/>
      <c r="BJ123" s="138"/>
      <c r="BK123" s="138"/>
      <c r="BL123" s="138"/>
      <c r="BM123" s="138"/>
      <c r="BN123" s="138"/>
      <c r="BO123" s="138"/>
      <c r="BP123" s="138"/>
      <c r="BQ123" s="121"/>
      <c r="BR123" s="121"/>
      <c r="BS123" s="121"/>
      <c r="BT123" s="121"/>
      <c r="BU123" s="121"/>
      <c r="BV123" s="121"/>
      <c r="BW123" s="196"/>
      <c r="BX123" s="196"/>
      <c r="BY123" s="196"/>
      <c r="BZ123" s="196"/>
      <c r="CA123" s="196"/>
      <c r="CB123" s="105"/>
      <c r="CC123" s="196"/>
      <c r="CD123" s="138"/>
      <c r="CE123" s="138"/>
      <c r="CF123" s="138"/>
      <c r="CG123" s="138"/>
      <c r="CH123" s="138"/>
      <c r="CI123" s="138"/>
      <c r="CJ123" s="196"/>
      <c r="CK123" s="196"/>
      <c r="CL123" s="196"/>
      <c r="CM123" s="196"/>
      <c r="CN123" s="196"/>
      <c r="CO123" s="105"/>
      <c r="CP123" s="196"/>
    </row>
    <row r="124" spans="1:94" s="337" customFormat="1" ht="151.5" customHeight="1">
      <c r="A124" s="138"/>
      <c r="B124" s="88" t="str">
        <f>IFERROR(VLOOKUP($A124,Riesgos!$A$7:$H$107,2,FALSE),"")</f>
        <v/>
      </c>
      <c r="C124" s="181" t="str">
        <f>IFERROR(VLOOKUP($A124,Riesgos!$A$7:$H$107,7,FALSE),"")</f>
        <v/>
      </c>
      <c r="D124" s="181" t="str">
        <f>IFERROR(VLOOKUP($A124,Riesgos!$A$7:$H$107,8,FALSE),"")</f>
        <v/>
      </c>
      <c r="E124" s="53"/>
      <c r="F124" s="213"/>
      <c r="G124" s="208" t="str">
        <f>IF(ISNUMBER(F124),VLOOKUP(F124,'Listas y tablas'!$AC$2:$AF$7,2,FALSE),"")</f>
        <v/>
      </c>
      <c r="H124" s="213"/>
      <c r="I124" s="213"/>
      <c r="J124" s="213"/>
      <c r="K124" s="213"/>
      <c r="L124" s="213"/>
      <c r="M124" s="213"/>
      <c r="N124" s="213"/>
      <c r="O124" s="213"/>
      <c r="P124" s="213"/>
      <c r="Q124" s="213"/>
      <c r="R124" s="213"/>
      <c r="S124" s="213"/>
      <c r="T124" s="213"/>
      <c r="U124" s="213"/>
      <c r="V124" s="213"/>
      <c r="W124" s="213"/>
      <c r="X124" s="213"/>
      <c r="Y124" s="213"/>
      <c r="Z124" s="213"/>
      <c r="AA124" s="208">
        <f t="shared" si="24"/>
        <v>0</v>
      </c>
      <c r="AB124" s="209" t="str">
        <f t="shared" si="25"/>
        <v/>
      </c>
      <c r="AC124" s="208" t="str">
        <f t="shared" si="26"/>
        <v xml:space="preserve"> </v>
      </c>
      <c r="AD124" s="210" t="str">
        <f>IFERROR(VLOOKUP(AC124,'Listas y tablas'!$AH$3:$AI$17,2,FALSE),"")</f>
        <v/>
      </c>
      <c r="AE124" s="208" t="str">
        <f t="shared" si="27"/>
        <v>C</v>
      </c>
      <c r="AF124" s="211">
        <f t="shared" si="28"/>
        <v>117</v>
      </c>
      <c r="AG124" s="211" t="str">
        <f t="shared" si="29"/>
        <v>C117</v>
      </c>
      <c r="AH124" s="182"/>
      <c r="AI124" s="211" t="str">
        <f t="shared" si="30"/>
        <v/>
      </c>
      <c r="AJ124" s="57"/>
      <c r="AK124" s="57"/>
      <c r="AL124" s="211">
        <f t="shared" si="41"/>
        <v>0</v>
      </c>
      <c r="AM124" s="57"/>
      <c r="AN124" s="211">
        <f t="shared" si="31"/>
        <v>0</v>
      </c>
      <c r="AO124" s="57"/>
      <c r="AP124" s="211">
        <f t="shared" si="32"/>
        <v>0</v>
      </c>
      <c r="AQ124" s="57"/>
      <c r="AR124" s="211">
        <f t="shared" si="33"/>
        <v>0</v>
      </c>
      <c r="AS124" s="57"/>
      <c r="AT124" s="211">
        <f t="shared" si="34"/>
        <v>0</v>
      </c>
      <c r="AU124" s="57"/>
      <c r="AV124" s="211">
        <f t="shared" si="35"/>
        <v>0</v>
      </c>
      <c r="AW124" s="57"/>
      <c r="AX124" s="211">
        <f t="shared" si="36"/>
        <v>0</v>
      </c>
      <c r="AY124" s="211">
        <f t="shared" si="37"/>
        <v>0</v>
      </c>
      <c r="AZ124" s="211">
        <f t="shared" si="38"/>
        <v>0</v>
      </c>
      <c r="BA124" s="211" t="str">
        <f t="shared" si="39"/>
        <v/>
      </c>
      <c r="BB124" s="211" t="str">
        <f>IFERROR(IF(ISNUMBER(BA124),VLOOKUP(BA124,'Listas y tablas'!$AC$2:$AF$7,2,FALSE),""),"")</f>
        <v/>
      </c>
      <c r="BC124" s="211" t="str">
        <f t="shared" si="40"/>
        <v xml:space="preserve"> </v>
      </c>
      <c r="BD124" s="212" t="str">
        <f>IFERROR(VLOOKUP(BC124,'Listas y tablas'!$AH$3:$AI$17,2,FALSE),"")</f>
        <v/>
      </c>
      <c r="BE124" s="157"/>
      <c r="BF124" s="138"/>
      <c r="BG124" s="138"/>
      <c r="BH124" s="138"/>
      <c r="BI124" s="138"/>
      <c r="BJ124" s="138"/>
      <c r="BK124" s="138"/>
      <c r="BL124" s="138"/>
      <c r="BM124" s="138"/>
      <c r="BN124" s="138"/>
      <c r="BO124" s="138"/>
      <c r="BP124" s="138"/>
      <c r="BQ124" s="121"/>
      <c r="BR124" s="121"/>
      <c r="BS124" s="121"/>
      <c r="BT124" s="121"/>
      <c r="BU124" s="121"/>
      <c r="BV124" s="121"/>
      <c r="BW124" s="196"/>
      <c r="BX124" s="196"/>
      <c r="BY124" s="196"/>
      <c r="BZ124" s="196"/>
      <c r="CA124" s="196"/>
      <c r="CB124" s="105"/>
      <c r="CC124" s="196"/>
      <c r="CD124" s="138"/>
      <c r="CE124" s="138"/>
      <c r="CF124" s="138"/>
      <c r="CG124" s="138"/>
      <c r="CH124" s="138"/>
      <c r="CI124" s="138"/>
      <c r="CJ124" s="196"/>
      <c r="CK124" s="196"/>
      <c r="CL124" s="196"/>
      <c r="CM124" s="196"/>
      <c r="CN124" s="196"/>
      <c r="CO124" s="105"/>
      <c r="CP124" s="196"/>
    </row>
    <row r="125" spans="1:94" s="337" customFormat="1" ht="151.5" customHeight="1">
      <c r="A125" s="138"/>
      <c r="B125" s="88" t="str">
        <f>IFERROR(VLOOKUP($A125,Riesgos!$A$7:$H$107,2,FALSE),"")</f>
        <v/>
      </c>
      <c r="C125" s="181" t="str">
        <f>IFERROR(VLOOKUP($A125,Riesgos!$A$7:$H$107,7,FALSE),"")</f>
        <v/>
      </c>
      <c r="D125" s="181" t="str">
        <f>IFERROR(VLOOKUP($A125,Riesgos!$A$7:$H$107,8,FALSE),"")</f>
        <v/>
      </c>
      <c r="E125" s="53"/>
      <c r="F125" s="213"/>
      <c r="G125" s="208" t="str">
        <f>IF(ISNUMBER(F125),VLOOKUP(F125,'Listas y tablas'!$AC$2:$AF$7,2,FALSE),"")</f>
        <v/>
      </c>
      <c r="H125" s="213"/>
      <c r="I125" s="213"/>
      <c r="J125" s="213"/>
      <c r="K125" s="213"/>
      <c r="L125" s="213"/>
      <c r="M125" s="213"/>
      <c r="N125" s="213"/>
      <c r="O125" s="213"/>
      <c r="P125" s="213"/>
      <c r="Q125" s="213"/>
      <c r="R125" s="213"/>
      <c r="S125" s="213"/>
      <c r="T125" s="213"/>
      <c r="U125" s="213"/>
      <c r="V125" s="213"/>
      <c r="W125" s="213"/>
      <c r="X125" s="213"/>
      <c r="Y125" s="213"/>
      <c r="Z125" s="213"/>
      <c r="AA125" s="208">
        <f t="shared" si="24"/>
        <v>0</v>
      </c>
      <c r="AB125" s="209" t="str">
        <f t="shared" si="25"/>
        <v/>
      </c>
      <c r="AC125" s="208" t="str">
        <f t="shared" si="26"/>
        <v xml:space="preserve"> </v>
      </c>
      <c r="AD125" s="210" t="str">
        <f>IFERROR(VLOOKUP(AC125,'Listas y tablas'!$AH$3:$AI$17,2,FALSE),"")</f>
        <v/>
      </c>
      <c r="AE125" s="208" t="str">
        <f t="shared" si="27"/>
        <v>C</v>
      </c>
      <c r="AF125" s="211">
        <f t="shared" si="28"/>
        <v>118</v>
      </c>
      <c r="AG125" s="211" t="str">
        <f t="shared" si="29"/>
        <v>C118</v>
      </c>
      <c r="AH125" s="182"/>
      <c r="AI125" s="211" t="str">
        <f t="shared" si="30"/>
        <v/>
      </c>
      <c r="AJ125" s="57"/>
      <c r="AK125" s="57"/>
      <c r="AL125" s="211">
        <f t="shared" si="41"/>
        <v>0</v>
      </c>
      <c r="AM125" s="57"/>
      <c r="AN125" s="211">
        <f t="shared" si="31"/>
        <v>0</v>
      </c>
      <c r="AO125" s="57"/>
      <c r="AP125" s="211">
        <f t="shared" si="32"/>
        <v>0</v>
      </c>
      <c r="AQ125" s="57"/>
      <c r="AR125" s="211">
        <f t="shared" si="33"/>
        <v>0</v>
      </c>
      <c r="AS125" s="57"/>
      <c r="AT125" s="211">
        <f t="shared" si="34"/>
        <v>0</v>
      </c>
      <c r="AU125" s="57"/>
      <c r="AV125" s="211">
        <f t="shared" si="35"/>
        <v>0</v>
      </c>
      <c r="AW125" s="57"/>
      <c r="AX125" s="211">
        <f t="shared" si="36"/>
        <v>0</v>
      </c>
      <c r="AY125" s="211">
        <f t="shared" si="37"/>
        <v>0</v>
      </c>
      <c r="AZ125" s="211">
        <f t="shared" si="38"/>
        <v>0</v>
      </c>
      <c r="BA125" s="211" t="str">
        <f t="shared" si="39"/>
        <v/>
      </c>
      <c r="BB125" s="211" t="str">
        <f>IFERROR(IF(ISNUMBER(BA125),VLOOKUP(BA125,'Listas y tablas'!$AC$2:$AF$7,2,FALSE),""),"")</f>
        <v/>
      </c>
      <c r="BC125" s="211" t="str">
        <f t="shared" si="40"/>
        <v xml:space="preserve"> </v>
      </c>
      <c r="BD125" s="212" t="str">
        <f>IFERROR(VLOOKUP(BC125,'Listas y tablas'!$AH$3:$AI$17,2,FALSE),"")</f>
        <v/>
      </c>
      <c r="BE125" s="157"/>
      <c r="BF125" s="138"/>
      <c r="BG125" s="138"/>
      <c r="BH125" s="138"/>
      <c r="BI125" s="138"/>
      <c r="BJ125" s="138"/>
      <c r="BK125" s="138"/>
      <c r="BL125" s="138"/>
      <c r="BM125" s="138"/>
      <c r="BN125" s="138"/>
      <c r="BO125" s="138"/>
      <c r="BP125" s="138"/>
      <c r="BQ125" s="121"/>
      <c r="BR125" s="121"/>
      <c r="BS125" s="121"/>
      <c r="BT125" s="121"/>
      <c r="BU125" s="121"/>
      <c r="BV125" s="121"/>
      <c r="BW125" s="196"/>
      <c r="BX125" s="196"/>
      <c r="BY125" s="196"/>
      <c r="BZ125" s="196"/>
      <c r="CA125" s="196"/>
      <c r="CB125" s="105"/>
      <c r="CC125" s="196"/>
      <c r="CD125" s="138"/>
      <c r="CE125" s="138"/>
      <c r="CF125" s="138"/>
      <c r="CG125" s="138"/>
      <c r="CH125" s="138"/>
      <c r="CI125" s="138"/>
      <c r="CJ125" s="196"/>
      <c r="CK125" s="196"/>
      <c r="CL125" s="196"/>
      <c r="CM125" s="196"/>
      <c r="CN125" s="196"/>
      <c r="CO125" s="105"/>
      <c r="CP125" s="196"/>
    </row>
    <row r="126" spans="1:94" s="337" customFormat="1" ht="151.5" customHeight="1">
      <c r="A126" s="138"/>
      <c r="B126" s="88" t="str">
        <f>IFERROR(VLOOKUP($A126,Riesgos!$A$7:$H$107,2,FALSE),"")</f>
        <v/>
      </c>
      <c r="C126" s="181" t="str">
        <f>IFERROR(VLOOKUP($A126,Riesgos!$A$7:$H$107,7,FALSE),"")</f>
        <v/>
      </c>
      <c r="D126" s="181" t="str">
        <f>IFERROR(VLOOKUP($A126,Riesgos!$A$7:$H$107,8,FALSE),"")</f>
        <v/>
      </c>
      <c r="E126" s="53"/>
      <c r="F126" s="213"/>
      <c r="G126" s="208" t="str">
        <f>IF(ISNUMBER(F126),VLOOKUP(F126,'Listas y tablas'!$AC$2:$AF$7,2,FALSE),"")</f>
        <v/>
      </c>
      <c r="H126" s="213"/>
      <c r="I126" s="213"/>
      <c r="J126" s="213"/>
      <c r="K126" s="213"/>
      <c r="L126" s="213"/>
      <c r="M126" s="213"/>
      <c r="N126" s="213"/>
      <c r="O126" s="213"/>
      <c r="P126" s="213"/>
      <c r="Q126" s="213"/>
      <c r="R126" s="213"/>
      <c r="S126" s="213"/>
      <c r="T126" s="213"/>
      <c r="U126" s="213"/>
      <c r="V126" s="213"/>
      <c r="W126" s="213"/>
      <c r="X126" s="213"/>
      <c r="Y126" s="213"/>
      <c r="Z126" s="213"/>
      <c r="AA126" s="208">
        <f t="shared" si="24"/>
        <v>0</v>
      </c>
      <c r="AB126" s="209" t="str">
        <f t="shared" si="25"/>
        <v/>
      </c>
      <c r="AC126" s="208" t="str">
        <f t="shared" si="26"/>
        <v xml:space="preserve"> </v>
      </c>
      <c r="AD126" s="210" t="str">
        <f>IFERROR(VLOOKUP(AC126,'Listas y tablas'!$AH$3:$AI$17,2,FALSE),"")</f>
        <v/>
      </c>
      <c r="AE126" s="208" t="str">
        <f t="shared" si="27"/>
        <v>C</v>
      </c>
      <c r="AF126" s="211">
        <f t="shared" si="28"/>
        <v>119</v>
      </c>
      <c r="AG126" s="211" t="str">
        <f t="shared" si="29"/>
        <v>C119</v>
      </c>
      <c r="AH126" s="182"/>
      <c r="AI126" s="211" t="str">
        <f t="shared" si="30"/>
        <v/>
      </c>
      <c r="AJ126" s="57"/>
      <c r="AK126" s="57"/>
      <c r="AL126" s="211">
        <f t="shared" si="41"/>
        <v>0</v>
      </c>
      <c r="AM126" s="57"/>
      <c r="AN126" s="211">
        <f t="shared" si="31"/>
        <v>0</v>
      </c>
      <c r="AO126" s="57"/>
      <c r="AP126" s="211">
        <f t="shared" si="32"/>
        <v>0</v>
      </c>
      <c r="AQ126" s="57"/>
      <c r="AR126" s="211">
        <f t="shared" si="33"/>
        <v>0</v>
      </c>
      <c r="AS126" s="57"/>
      <c r="AT126" s="211">
        <f t="shared" si="34"/>
        <v>0</v>
      </c>
      <c r="AU126" s="57"/>
      <c r="AV126" s="211">
        <f t="shared" si="35"/>
        <v>0</v>
      </c>
      <c r="AW126" s="57"/>
      <c r="AX126" s="211">
        <f t="shared" si="36"/>
        <v>0</v>
      </c>
      <c r="AY126" s="211">
        <f t="shared" si="37"/>
        <v>0</v>
      </c>
      <c r="AZ126" s="211">
        <f t="shared" si="38"/>
        <v>0</v>
      </c>
      <c r="BA126" s="211" t="str">
        <f t="shared" si="39"/>
        <v/>
      </c>
      <c r="BB126" s="211" t="str">
        <f>IFERROR(IF(ISNUMBER(BA126),VLOOKUP(BA126,'Listas y tablas'!$AC$2:$AF$7,2,FALSE),""),"")</f>
        <v/>
      </c>
      <c r="BC126" s="211" t="str">
        <f t="shared" si="40"/>
        <v xml:space="preserve"> </v>
      </c>
      <c r="BD126" s="212" t="str">
        <f>IFERROR(VLOOKUP(BC126,'Listas y tablas'!$AH$3:$AI$17,2,FALSE),"")</f>
        <v/>
      </c>
      <c r="BE126" s="157"/>
      <c r="BF126" s="138"/>
      <c r="BG126" s="138"/>
      <c r="BH126" s="138"/>
      <c r="BI126" s="138"/>
      <c r="BJ126" s="138"/>
      <c r="BK126" s="138"/>
      <c r="BL126" s="138"/>
      <c r="BM126" s="138"/>
      <c r="BN126" s="138"/>
      <c r="BO126" s="138"/>
      <c r="BP126" s="138"/>
      <c r="BQ126" s="121"/>
      <c r="BR126" s="121"/>
      <c r="BS126" s="121"/>
      <c r="BT126" s="121"/>
      <c r="BU126" s="121"/>
      <c r="BV126" s="121"/>
      <c r="BW126" s="196"/>
      <c r="BX126" s="196"/>
      <c r="BY126" s="196"/>
      <c r="BZ126" s="196"/>
      <c r="CA126" s="196"/>
      <c r="CB126" s="105"/>
      <c r="CC126" s="196"/>
      <c r="CD126" s="138"/>
      <c r="CE126" s="138"/>
      <c r="CF126" s="138"/>
      <c r="CG126" s="138"/>
      <c r="CH126" s="138"/>
      <c r="CI126" s="138"/>
      <c r="CJ126" s="196"/>
      <c r="CK126" s="196"/>
      <c r="CL126" s="196"/>
      <c r="CM126" s="196"/>
      <c r="CN126" s="196"/>
      <c r="CO126" s="105"/>
      <c r="CP126" s="196"/>
    </row>
    <row r="127" spans="1:94" s="337" customFormat="1" ht="151.5" customHeight="1">
      <c r="A127" s="138"/>
      <c r="B127" s="88" t="str">
        <f>IFERROR(VLOOKUP($A127,Riesgos!$A$7:$H$107,2,FALSE),"")</f>
        <v/>
      </c>
      <c r="C127" s="181" t="str">
        <f>IFERROR(VLOOKUP($A127,Riesgos!$A$7:$H$107,7,FALSE),"")</f>
        <v/>
      </c>
      <c r="D127" s="181" t="str">
        <f>IFERROR(VLOOKUP($A127,Riesgos!$A$7:$H$107,8,FALSE),"")</f>
        <v/>
      </c>
      <c r="E127" s="53"/>
      <c r="F127" s="213"/>
      <c r="G127" s="208" t="str">
        <f>IF(ISNUMBER(F127),VLOOKUP(F127,'Listas y tablas'!$AC$2:$AF$7,2,FALSE),"")</f>
        <v/>
      </c>
      <c r="H127" s="213"/>
      <c r="I127" s="213"/>
      <c r="J127" s="213"/>
      <c r="K127" s="213"/>
      <c r="L127" s="213"/>
      <c r="M127" s="213"/>
      <c r="N127" s="213"/>
      <c r="O127" s="213"/>
      <c r="P127" s="213"/>
      <c r="Q127" s="213"/>
      <c r="R127" s="213"/>
      <c r="S127" s="213"/>
      <c r="T127" s="213"/>
      <c r="U127" s="213"/>
      <c r="V127" s="213"/>
      <c r="W127" s="213"/>
      <c r="X127" s="213"/>
      <c r="Y127" s="213"/>
      <c r="Z127" s="213"/>
      <c r="AA127" s="208">
        <f t="shared" si="24"/>
        <v>0</v>
      </c>
      <c r="AB127" s="209" t="str">
        <f t="shared" si="25"/>
        <v/>
      </c>
      <c r="AC127" s="208" t="str">
        <f t="shared" si="26"/>
        <v xml:space="preserve"> </v>
      </c>
      <c r="AD127" s="210" t="str">
        <f>IFERROR(VLOOKUP(AC127,'Listas y tablas'!$AH$3:$AI$17,2,FALSE),"")</f>
        <v/>
      </c>
      <c r="AE127" s="208" t="str">
        <f t="shared" si="27"/>
        <v>C</v>
      </c>
      <c r="AF127" s="211">
        <f t="shared" si="28"/>
        <v>120</v>
      </c>
      <c r="AG127" s="211" t="str">
        <f t="shared" si="29"/>
        <v>C120</v>
      </c>
      <c r="AH127" s="182"/>
      <c r="AI127" s="211" t="str">
        <f t="shared" si="30"/>
        <v/>
      </c>
      <c r="AJ127" s="57"/>
      <c r="AK127" s="57"/>
      <c r="AL127" s="211">
        <f t="shared" si="41"/>
        <v>0</v>
      </c>
      <c r="AM127" s="57"/>
      <c r="AN127" s="211">
        <f t="shared" si="31"/>
        <v>0</v>
      </c>
      <c r="AO127" s="57"/>
      <c r="AP127" s="211">
        <f t="shared" si="32"/>
        <v>0</v>
      </c>
      <c r="AQ127" s="57"/>
      <c r="AR127" s="211">
        <f t="shared" si="33"/>
        <v>0</v>
      </c>
      <c r="AS127" s="57"/>
      <c r="AT127" s="211">
        <f t="shared" si="34"/>
        <v>0</v>
      </c>
      <c r="AU127" s="57"/>
      <c r="AV127" s="211">
        <f t="shared" si="35"/>
        <v>0</v>
      </c>
      <c r="AW127" s="57"/>
      <c r="AX127" s="211">
        <f t="shared" si="36"/>
        <v>0</v>
      </c>
      <c r="AY127" s="211">
        <f t="shared" si="37"/>
        <v>0</v>
      </c>
      <c r="AZ127" s="211">
        <f t="shared" si="38"/>
        <v>0</v>
      </c>
      <c r="BA127" s="211" t="str">
        <f t="shared" si="39"/>
        <v/>
      </c>
      <c r="BB127" s="211" t="str">
        <f>IFERROR(IF(ISNUMBER(BA127),VLOOKUP(BA127,'Listas y tablas'!$AC$2:$AF$7,2,FALSE),""),"")</f>
        <v/>
      </c>
      <c r="BC127" s="211" t="str">
        <f t="shared" si="40"/>
        <v xml:space="preserve"> </v>
      </c>
      <c r="BD127" s="212" t="str">
        <f>IFERROR(VLOOKUP(BC127,'Listas y tablas'!$AH$3:$AI$17,2,FALSE),"")</f>
        <v/>
      </c>
      <c r="BE127" s="157"/>
      <c r="BF127" s="138"/>
      <c r="BG127" s="138"/>
      <c r="BH127" s="138"/>
      <c r="BI127" s="138"/>
      <c r="BJ127" s="138"/>
      <c r="BK127" s="138"/>
      <c r="BL127" s="138"/>
      <c r="BM127" s="138"/>
      <c r="BN127" s="138"/>
      <c r="BO127" s="138"/>
      <c r="BP127" s="138"/>
      <c r="BQ127" s="121"/>
      <c r="BR127" s="121"/>
      <c r="BS127" s="121"/>
      <c r="BT127" s="121"/>
      <c r="BU127" s="121"/>
      <c r="BV127" s="121"/>
      <c r="BW127" s="196"/>
      <c r="BX127" s="196"/>
      <c r="BY127" s="196"/>
      <c r="BZ127" s="196"/>
      <c r="CA127" s="196"/>
      <c r="CB127" s="105"/>
      <c r="CC127" s="196"/>
      <c r="CD127" s="138"/>
      <c r="CE127" s="138"/>
      <c r="CF127" s="138"/>
      <c r="CG127" s="138"/>
      <c r="CH127" s="138"/>
      <c r="CI127" s="138"/>
      <c r="CJ127" s="196"/>
      <c r="CK127" s="196"/>
      <c r="CL127" s="196"/>
      <c r="CM127" s="196"/>
      <c r="CN127" s="196"/>
      <c r="CO127" s="105"/>
      <c r="CP127" s="196"/>
    </row>
    <row r="128" spans="1:94" s="337" customFormat="1" ht="151.5" customHeight="1">
      <c r="A128" s="138"/>
      <c r="B128" s="88" t="str">
        <f>IFERROR(VLOOKUP($A128,Riesgos!$A$7:$H$107,2,FALSE),"")</f>
        <v/>
      </c>
      <c r="C128" s="181" t="str">
        <f>IFERROR(VLOOKUP($A128,Riesgos!$A$7:$H$107,7,FALSE),"")</f>
        <v/>
      </c>
      <c r="D128" s="181" t="str">
        <f>IFERROR(VLOOKUP($A128,Riesgos!$A$7:$H$107,8,FALSE),"")</f>
        <v/>
      </c>
      <c r="E128" s="53"/>
      <c r="F128" s="213"/>
      <c r="G128" s="208" t="str">
        <f>IF(ISNUMBER(F128),VLOOKUP(F128,'Listas y tablas'!$AC$2:$AF$7,2,FALSE),"")</f>
        <v/>
      </c>
      <c r="H128" s="213"/>
      <c r="I128" s="213"/>
      <c r="J128" s="213"/>
      <c r="K128" s="213"/>
      <c r="L128" s="213"/>
      <c r="M128" s="213"/>
      <c r="N128" s="213"/>
      <c r="O128" s="213"/>
      <c r="P128" s="213"/>
      <c r="Q128" s="213"/>
      <c r="R128" s="213"/>
      <c r="S128" s="213"/>
      <c r="T128" s="213"/>
      <c r="U128" s="213"/>
      <c r="V128" s="213"/>
      <c r="W128" s="213"/>
      <c r="X128" s="213"/>
      <c r="Y128" s="213"/>
      <c r="Z128" s="213"/>
      <c r="AA128" s="208">
        <f t="shared" si="24"/>
        <v>0</v>
      </c>
      <c r="AB128" s="209" t="str">
        <f t="shared" si="25"/>
        <v/>
      </c>
      <c r="AC128" s="208" t="str">
        <f t="shared" si="26"/>
        <v xml:space="preserve"> </v>
      </c>
      <c r="AD128" s="210" t="str">
        <f>IFERROR(VLOOKUP(AC128,'Listas y tablas'!$AH$3:$AI$17,2,FALSE),"")</f>
        <v/>
      </c>
      <c r="AE128" s="208" t="str">
        <f t="shared" si="27"/>
        <v>C</v>
      </c>
      <c r="AF128" s="211">
        <f t="shared" si="28"/>
        <v>121</v>
      </c>
      <c r="AG128" s="211" t="str">
        <f t="shared" si="29"/>
        <v>C121</v>
      </c>
      <c r="AH128" s="182"/>
      <c r="AI128" s="211" t="str">
        <f t="shared" si="30"/>
        <v/>
      </c>
      <c r="AJ128" s="57"/>
      <c r="AK128" s="57"/>
      <c r="AL128" s="211">
        <f t="shared" si="41"/>
        <v>0</v>
      </c>
      <c r="AM128" s="57"/>
      <c r="AN128" s="211">
        <f t="shared" si="31"/>
        <v>0</v>
      </c>
      <c r="AO128" s="57"/>
      <c r="AP128" s="211">
        <f t="shared" si="32"/>
        <v>0</v>
      </c>
      <c r="AQ128" s="57"/>
      <c r="AR128" s="211">
        <f t="shared" si="33"/>
        <v>0</v>
      </c>
      <c r="AS128" s="57"/>
      <c r="AT128" s="211">
        <f t="shared" si="34"/>
        <v>0</v>
      </c>
      <c r="AU128" s="57"/>
      <c r="AV128" s="211">
        <f t="shared" si="35"/>
        <v>0</v>
      </c>
      <c r="AW128" s="57"/>
      <c r="AX128" s="211">
        <f t="shared" si="36"/>
        <v>0</v>
      </c>
      <c r="AY128" s="211">
        <f t="shared" si="37"/>
        <v>0</v>
      </c>
      <c r="AZ128" s="211">
        <f t="shared" si="38"/>
        <v>0</v>
      </c>
      <c r="BA128" s="211" t="str">
        <f t="shared" si="39"/>
        <v/>
      </c>
      <c r="BB128" s="211" t="str">
        <f>IFERROR(IF(ISNUMBER(BA128),VLOOKUP(BA128,'Listas y tablas'!$AC$2:$AF$7,2,FALSE),""),"")</f>
        <v/>
      </c>
      <c r="BC128" s="211" t="str">
        <f t="shared" si="40"/>
        <v xml:space="preserve"> </v>
      </c>
      <c r="BD128" s="212" t="str">
        <f>IFERROR(VLOOKUP(BC128,'Listas y tablas'!$AH$3:$AI$17,2,FALSE),"")</f>
        <v/>
      </c>
      <c r="BE128" s="157"/>
      <c r="BF128" s="138"/>
      <c r="BG128" s="138"/>
      <c r="BH128" s="138"/>
      <c r="BI128" s="138"/>
      <c r="BJ128" s="138"/>
      <c r="BK128" s="138"/>
      <c r="BL128" s="138"/>
      <c r="BM128" s="138"/>
      <c r="BN128" s="138"/>
      <c r="BO128" s="138"/>
      <c r="BP128" s="138"/>
      <c r="BQ128" s="121"/>
      <c r="BR128" s="121"/>
      <c r="BS128" s="121"/>
      <c r="BT128" s="121"/>
      <c r="BU128" s="121"/>
      <c r="BV128" s="121"/>
      <c r="BW128" s="196"/>
      <c r="BX128" s="196"/>
      <c r="BY128" s="196"/>
      <c r="BZ128" s="196"/>
      <c r="CA128" s="196"/>
      <c r="CB128" s="105"/>
      <c r="CC128" s="196"/>
      <c r="CD128" s="138"/>
      <c r="CE128" s="138"/>
      <c r="CF128" s="138"/>
      <c r="CG128" s="138"/>
      <c r="CH128" s="138"/>
      <c r="CI128" s="138"/>
      <c r="CJ128" s="196"/>
      <c r="CK128" s="196"/>
      <c r="CL128" s="196"/>
      <c r="CM128" s="196"/>
      <c r="CN128" s="196"/>
      <c r="CO128" s="105"/>
      <c r="CP128" s="196"/>
    </row>
    <row r="129" spans="1:94" s="337" customFormat="1" ht="151.5" customHeight="1">
      <c r="A129" s="138"/>
      <c r="B129" s="88" t="str">
        <f>IFERROR(VLOOKUP($A129,Riesgos!$A$7:$H$107,2,FALSE),"")</f>
        <v/>
      </c>
      <c r="C129" s="181" t="str">
        <f>IFERROR(VLOOKUP($A129,Riesgos!$A$7:$H$107,7,FALSE),"")</f>
        <v/>
      </c>
      <c r="D129" s="181" t="str">
        <f>IFERROR(VLOOKUP($A129,Riesgos!$A$7:$H$107,8,FALSE),"")</f>
        <v/>
      </c>
      <c r="E129" s="53"/>
      <c r="F129" s="213"/>
      <c r="G129" s="208" t="str">
        <f>IF(ISNUMBER(F129),VLOOKUP(F129,'Listas y tablas'!$AC$2:$AF$7,2,FALSE),"")</f>
        <v/>
      </c>
      <c r="H129" s="213"/>
      <c r="I129" s="213"/>
      <c r="J129" s="213"/>
      <c r="K129" s="213"/>
      <c r="L129" s="213"/>
      <c r="M129" s="213"/>
      <c r="N129" s="213"/>
      <c r="O129" s="213"/>
      <c r="P129" s="213"/>
      <c r="Q129" s="213"/>
      <c r="R129" s="213"/>
      <c r="S129" s="213"/>
      <c r="T129" s="213"/>
      <c r="U129" s="213"/>
      <c r="V129" s="213"/>
      <c r="W129" s="213"/>
      <c r="X129" s="213"/>
      <c r="Y129" s="213"/>
      <c r="Z129" s="213"/>
      <c r="AA129" s="208">
        <f t="shared" si="24"/>
        <v>0</v>
      </c>
      <c r="AB129" s="209" t="str">
        <f t="shared" si="25"/>
        <v/>
      </c>
      <c r="AC129" s="208" t="str">
        <f t="shared" si="26"/>
        <v xml:space="preserve"> </v>
      </c>
      <c r="AD129" s="210" t="str">
        <f>IFERROR(VLOOKUP(AC129,'Listas y tablas'!$AH$3:$AI$17,2,FALSE),"")</f>
        <v/>
      </c>
      <c r="AE129" s="208" t="str">
        <f t="shared" si="27"/>
        <v>C</v>
      </c>
      <c r="AF129" s="211">
        <f t="shared" si="28"/>
        <v>122</v>
      </c>
      <c r="AG129" s="211" t="str">
        <f t="shared" si="29"/>
        <v>C122</v>
      </c>
      <c r="AH129" s="182"/>
      <c r="AI129" s="211" t="str">
        <f t="shared" si="30"/>
        <v/>
      </c>
      <c r="AJ129" s="57"/>
      <c r="AK129" s="57"/>
      <c r="AL129" s="211">
        <f t="shared" si="41"/>
        <v>0</v>
      </c>
      <c r="AM129" s="57"/>
      <c r="AN129" s="211">
        <f t="shared" si="31"/>
        <v>0</v>
      </c>
      <c r="AO129" s="57"/>
      <c r="AP129" s="211">
        <f t="shared" si="32"/>
        <v>0</v>
      </c>
      <c r="AQ129" s="57"/>
      <c r="AR129" s="211">
        <f t="shared" si="33"/>
        <v>0</v>
      </c>
      <c r="AS129" s="57"/>
      <c r="AT129" s="211">
        <f t="shared" si="34"/>
        <v>0</v>
      </c>
      <c r="AU129" s="57"/>
      <c r="AV129" s="211">
        <f t="shared" si="35"/>
        <v>0</v>
      </c>
      <c r="AW129" s="57"/>
      <c r="AX129" s="211">
        <f t="shared" si="36"/>
        <v>0</v>
      </c>
      <c r="AY129" s="211">
        <f t="shared" si="37"/>
        <v>0</v>
      </c>
      <c r="AZ129" s="211">
        <f t="shared" si="38"/>
        <v>0</v>
      </c>
      <c r="BA129" s="211" t="str">
        <f t="shared" si="39"/>
        <v/>
      </c>
      <c r="BB129" s="211" t="str">
        <f>IFERROR(IF(ISNUMBER(BA129),VLOOKUP(BA129,'Listas y tablas'!$AC$2:$AF$7,2,FALSE),""),"")</f>
        <v/>
      </c>
      <c r="BC129" s="211" t="str">
        <f t="shared" si="40"/>
        <v xml:space="preserve"> </v>
      </c>
      <c r="BD129" s="212" t="str">
        <f>IFERROR(VLOOKUP(BC129,'Listas y tablas'!$AH$3:$AI$17,2,FALSE),"")</f>
        <v/>
      </c>
      <c r="BE129" s="157"/>
      <c r="BF129" s="138"/>
      <c r="BG129" s="138"/>
      <c r="BH129" s="138"/>
      <c r="BI129" s="138"/>
      <c r="BJ129" s="138"/>
      <c r="BK129" s="138"/>
      <c r="BL129" s="138"/>
      <c r="BM129" s="138"/>
      <c r="BN129" s="138"/>
      <c r="BO129" s="138"/>
      <c r="BP129" s="138"/>
      <c r="BQ129" s="121"/>
      <c r="BR129" s="121"/>
      <c r="BS129" s="121"/>
      <c r="BT129" s="121"/>
      <c r="BU129" s="121"/>
      <c r="BV129" s="121"/>
      <c r="BW129" s="196"/>
      <c r="BX129" s="196"/>
      <c r="BY129" s="196"/>
      <c r="BZ129" s="196"/>
      <c r="CA129" s="196"/>
      <c r="CB129" s="105"/>
      <c r="CC129" s="196"/>
      <c r="CD129" s="138"/>
      <c r="CE129" s="138"/>
      <c r="CF129" s="138"/>
      <c r="CG129" s="138"/>
      <c r="CH129" s="138"/>
      <c r="CI129" s="138"/>
      <c r="CJ129" s="196"/>
      <c r="CK129" s="196"/>
      <c r="CL129" s="196"/>
      <c r="CM129" s="196"/>
      <c r="CN129" s="196"/>
      <c r="CO129" s="105"/>
      <c r="CP129" s="196"/>
    </row>
    <row r="130" spans="1:94" s="337" customFormat="1" ht="151.5" customHeight="1">
      <c r="A130" s="138"/>
      <c r="B130" s="88" t="str">
        <f>IFERROR(VLOOKUP($A130,Riesgos!$A$7:$H$107,2,FALSE),"")</f>
        <v/>
      </c>
      <c r="C130" s="181" t="str">
        <f>IFERROR(VLOOKUP($A130,Riesgos!$A$7:$H$107,7,FALSE),"")</f>
        <v/>
      </c>
      <c r="D130" s="181" t="str">
        <f>IFERROR(VLOOKUP($A130,Riesgos!$A$7:$H$107,8,FALSE),"")</f>
        <v/>
      </c>
      <c r="E130" s="53"/>
      <c r="F130" s="213"/>
      <c r="G130" s="208" t="str">
        <f>IF(ISNUMBER(F130),VLOOKUP(F130,'Listas y tablas'!$AC$2:$AF$7,2,FALSE),"")</f>
        <v/>
      </c>
      <c r="H130" s="213"/>
      <c r="I130" s="213"/>
      <c r="J130" s="213"/>
      <c r="K130" s="213"/>
      <c r="L130" s="213"/>
      <c r="M130" s="213"/>
      <c r="N130" s="213"/>
      <c r="O130" s="213"/>
      <c r="P130" s="213"/>
      <c r="Q130" s="213"/>
      <c r="R130" s="213"/>
      <c r="S130" s="213"/>
      <c r="T130" s="213"/>
      <c r="U130" s="213"/>
      <c r="V130" s="213"/>
      <c r="W130" s="213"/>
      <c r="X130" s="213"/>
      <c r="Y130" s="213"/>
      <c r="Z130" s="213"/>
      <c r="AA130" s="208">
        <f t="shared" si="24"/>
        <v>0</v>
      </c>
      <c r="AB130" s="209" t="str">
        <f t="shared" si="25"/>
        <v/>
      </c>
      <c r="AC130" s="208" t="str">
        <f t="shared" si="26"/>
        <v xml:space="preserve"> </v>
      </c>
      <c r="AD130" s="210" t="str">
        <f>IFERROR(VLOOKUP(AC130,'Listas y tablas'!$AH$3:$AI$17,2,FALSE),"")</f>
        <v/>
      </c>
      <c r="AE130" s="208" t="str">
        <f t="shared" si="27"/>
        <v>C</v>
      </c>
      <c r="AF130" s="211">
        <f t="shared" si="28"/>
        <v>123</v>
      </c>
      <c r="AG130" s="211" t="str">
        <f t="shared" si="29"/>
        <v>C123</v>
      </c>
      <c r="AH130" s="182"/>
      <c r="AI130" s="211" t="str">
        <f t="shared" si="30"/>
        <v/>
      </c>
      <c r="AJ130" s="57"/>
      <c r="AK130" s="57"/>
      <c r="AL130" s="211">
        <f t="shared" si="41"/>
        <v>0</v>
      </c>
      <c r="AM130" s="57"/>
      <c r="AN130" s="211">
        <f t="shared" si="31"/>
        <v>0</v>
      </c>
      <c r="AO130" s="57"/>
      <c r="AP130" s="211">
        <f t="shared" si="32"/>
        <v>0</v>
      </c>
      <c r="AQ130" s="57"/>
      <c r="AR130" s="211">
        <f t="shared" si="33"/>
        <v>0</v>
      </c>
      <c r="AS130" s="57"/>
      <c r="AT130" s="211">
        <f t="shared" si="34"/>
        <v>0</v>
      </c>
      <c r="AU130" s="57"/>
      <c r="AV130" s="211">
        <f t="shared" si="35"/>
        <v>0</v>
      </c>
      <c r="AW130" s="57"/>
      <c r="AX130" s="211">
        <f t="shared" si="36"/>
        <v>0</v>
      </c>
      <c r="AY130" s="211">
        <f t="shared" si="37"/>
        <v>0</v>
      </c>
      <c r="AZ130" s="211">
        <f t="shared" si="38"/>
        <v>0</v>
      </c>
      <c r="BA130" s="211" t="str">
        <f t="shared" si="39"/>
        <v/>
      </c>
      <c r="BB130" s="211" t="str">
        <f>IFERROR(IF(ISNUMBER(BA130),VLOOKUP(BA130,'Listas y tablas'!$AC$2:$AF$7,2,FALSE),""),"")</f>
        <v/>
      </c>
      <c r="BC130" s="211" t="str">
        <f t="shared" si="40"/>
        <v xml:space="preserve"> </v>
      </c>
      <c r="BD130" s="212" t="str">
        <f>IFERROR(VLOOKUP(BC130,'Listas y tablas'!$AH$3:$AI$17,2,FALSE),"")</f>
        <v/>
      </c>
      <c r="BE130" s="157"/>
      <c r="BF130" s="138"/>
      <c r="BG130" s="138"/>
      <c r="BH130" s="138"/>
      <c r="BI130" s="138"/>
      <c r="BJ130" s="138"/>
      <c r="BK130" s="138"/>
      <c r="BL130" s="138"/>
      <c r="BM130" s="138"/>
      <c r="BN130" s="138"/>
      <c r="BO130" s="138"/>
      <c r="BP130" s="138"/>
      <c r="BQ130" s="121"/>
      <c r="BR130" s="121"/>
      <c r="BS130" s="121"/>
      <c r="BT130" s="121"/>
      <c r="BU130" s="121"/>
      <c r="BV130" s="121"/>
      <c r="BW130" s="196"/>
      <c r="BX130" s="196"/>
      <c r="BY130" s="196"/>
      <c r="BZ130" s="196"/>
      <c r="CA130" s="196"/>
      <c r="CB130" s="105"/>
      <c r="CC130" s="196"/>
      <c r="CD130" s="138"/>
      <c r="CE130" s="138"/>
      <c r="CF130" s="138"/>
      <c r="CG130" s="138"/>
      <c r="CH130" s="138"/>
      <c r="CI130" s="138"/>
      <c r="CJ130" s="196"/>
      <c r="CK130" s="196"/>
      <c r="CL130" s="196"/>
      <c r="CM130" s="196"/>
      <c r="CN130" s="196"/>
      <c r="CO130" s="105"/>
      <c r="CP130" s="196"/>
    </row>
    <row r="131" spans="1:94" s="337" customFormat="1" ht="151.5" customHeight="1">
      <c r="A131" s="138"/>
      <c r="B131" s="88" t="str">
        <f>IFERROR(VLOOKUP($A131,Riesgos!$A$7:$H$107,2,FALSE),"")</f>
        <v/>
      </c>
      <c r="C131" s="181" t="str">
        <f>IFERROR(VLOOKUP($A131,Riesgos!$A$7:$H$107,7,FALSE),"")</f>
        <v/>
      </c>
      <c r="D131" s="181" t="str">
        <f>IFERROR(VLOOKUP($A131,Riesgos!$A$7:$H$107,8,FALSE),"")</f>
        <v/>
      </c>
      <c r="E131" s="53"/>
      <c r="F131" s="213"/>
      <c r="G131" s="208" t="str">
        <f>IF(ISNUMBER(F131),VLOOKUP(F131,'Listas y tablas'!$AC$2:$AF$7,2,FALSE),"")</f>
        <v/>
      </c>
      <c r="H131" s="213"/>
      <c r="I131" s="213"/>
      <c r="J131" s="213"/>
      <c r="K131" s="213"/>
      <c r="L131" s="213"/>
      <c r="M131" s="213"/>
      <c r="N131" s="213"/>
      <c r="O131" s="213"/>
      <c r="P131" s="213"/>
      <c r="Q131" s="213"/>
      <c r="R131" s="213"/>
      <c r="S131" s="213"/>
      <c r="T131" s="213"/>
      <c r="U131" s="213"/>
      <c r="V131" s="213"/>
      <c r="W131" s="213"/>
      <c r="X131" s="213"/>
      <c r="Y131" s="213"/>
      <c r="Z131" s="213"/>
      <c r="AA131" s="208">
        <f t="shared" ref="AA131:AA151" si="42">COUNTIF(H131:Z131,"Sí")</f>
        <v>0</v>
      </c>
      <c r="AB131" s="209" t="str">
        <f t="shared" ref="AB131:AB151" si="43">+IF(AA131&gt;0,IF(AA131&gt;=12,"Catastrófico",IF(AA131&gt;=6,"Mayor","Moderado")),"")</f>
        <v/>
      </c>
      <c r="AC131" s="208" t="str">
        <f t="shared" ref="AC131:AC151" si="44">CONCATENATE(G131," ",AB131)</f>
        <v xml:space="preserve"> </v>
      </c>
      <c r="AD131" s="210" t="str">
        <f>IFERROR(VLOOKUP(AC131,'Listas y tablas'!$AH$3:$AI$17,2,FALSE),"")</f>
        <v/>
      </c>
      <c r="AE131" s="208" t="str">
        <f t="shared" ref="AE131:AE151" si="45">+IF(ISTEXT(D131),"C","")</f>
        <v>C</v>
      </c>
      <c r="AF131" s="211">
        <f t="shared" ref="AF131:AF151" si="46">IF(ISTEXT(D131),1+AF130,"")</f>
        <v>124</v>
      </c>
      <c r="AG131" s="211" t="str">
        <f t="shared" ref="AG131:AG151" si="47">IF(ISTEXT(D131),CONCATENATE(AE131,AF131),"")</f>
        <v>C124</v>
      </c>
      <c r="AH131" s="182"/>
      <c r="AI131" s="211" t="str">
        <f t="shared" ref="AI131:AI151" si="48">IF(OR(AJ131="Preventivo",AJ131="Detectivo"),"Probabilidad",IF(AJ131="Correctivo","Impacto",""))</f>
        <v/>
      </c>
      <c r="AJ131" s="57"/>
      <c r="AK131" s="57"/>
      <c r="AL131" s="211">
        <f t="shared" ref="AL131:AL151" si="49">IF(AK131="Sí",15,0)</f>
        <v>0</v>
      </c>
      <c r="AM131" s="57"/>
      <c r="AN131" s="211">
        <f t="shared" ref="AN131:AN151" si="50">IF(AM131="Sí",5,0)</f>
        <v>0</v>
      </c>
      <c r="AO131" s="57"/>
      <c r="AP131" s="211">
        <f t="shared" ref="AP131:AP151" si="51">IF(AO131="Sí",15,0)</f>
        <v>0</v>
      </c>
      <c r="AQ131" s="57"/>
      <c r="AR131" s="211">
        <f t="shared" ref="AR131:AR151" si="52">IF(AQ131="Sí",10,0)</f>
        <v>0</v>
      </c>
      <c r="AS131" s="57"/>
      <c r="AT131" s="211">
        <f t="shared" ref="AT131:AT151" si="53">IF(AS131="Sí",15,0)</f>
        <v>0</v>
      </c>
      <c r="AU131" s="57"/>
      <c r="AV131" s="211">
        <f t="shared" ref="AV131:AV151" si="54">IF(AU131="Sí",10,0)</f>
        <v>0</v>
      </c>
      <c r="AW131" s="57"/>
      <c r="AX131" s="211">
        <f t="shared" ref="AX131:AX151" si="55">IF(AW131="Sí",30,0)</f>
        <v>0</v>
      </c>
      <c r="AY131" s="211">
        <f t="shared" ref="AY131:AY151" si="56">+AL131+AN131+AP131+AR131+AT131+AV131+AX131</f>
        <v>0</v>
      </c>
      <c r="AZ131" s="211">
        <f t="shared" ref="AZ131:AZ151" si="57">+IF(AY131&gt;=76,2,IF(AY131&gt;50,1,0))</f>
        <v>0</v>
      </c>
      <c r="BA131" s="211" t="str">
        <f t="shared" ref="BA131:BA151" si="58">IF(ISTEXT(AJ131),IF(F131-AZ131&lt;1,1,F131-AZ131),"")</f>
        <v/>
      </c>
      <c r="BB131" s="211" t="str">
        <f>IFERROR(IF(ISNUMBER(BA131),VLOOKUP(BA131,'Listas y tablas'!$AC$2:$AF$7,2,FALSE),""),"")</f>
        <v/>
      </c>
      <c r="BC131" s="211" t="str">
        <f t="shared" ref="BC131:BC151" si="59">CONCATENATE(BB131," ",AB131)</f>
        <v xml:space="preserve"> </v>
      </c>
      <c r="BD131" s="212" t="str">
        <f>IFERROR(VLOOKUP(BC131,'Listas y tablas'!$AH$3:$AI$17,2,FALSE),"")</f>
        <v/>
      </c>
      <c r="BE131" s="157"/>
      <c r="BF131" s="138"/>
      <c r="BG131" s="138"/>
      <c r="BH131" s="138"/>
      <c r="BI131" s="138"/>
      <c r="BJ131" s="138"/>
      <c r="BK131" s="138"/>
      <c r="BL131" s="138"/>
      <c r="BM131" s="138"/>
      <c r="BN131" s="138"/>
      <c r="BO131" s="138"/>
      <c r="BP131" s="138"/>
      <c r="BQ131" s="121"/>
      <c r="BR131" s="121"/>
      <c r="BS131" s="121"/>
      <c r="BT131" s="121"/>
      <c r="BU131" s="121"/>
      <c r="BV131" s="121"/>
      <c r="BW131" s="196"/>
      <c r="BX131" s="196"/>
      <c r="BY131" s="196"/>
      <c r="BZ131" s="196"/>
      <c r="CA131" s="196"/>
      <c r="CB131" s="105"/>
      <c r="CC131" s="196"/>
      <c r="CD131" s="138"/>
      <c r="CE131" s="138"/>
      <c r="CF131" s="138"/>
      <c r="CG131" s="138"/>
      <c r="CH131" s="138"/>
      <c r="CI131" s="138"/>
      <c r="CJ131" s="196"/>
      <c r="CK131" s="196"/>
      <c r="CL131" s="196"/>
      <c r="CM131" s="196"/>
      <c r="CN131" s="196"/>
      <c r="CO131" s="105"/>
      <c r="CP131" s="196"/>
    </row>
    <row r="132" spans="1:94" s="337" customFormat="1" ht="151.5" customHeight="1">
      <c r="A132" s="138"/>
      <c r="B132" s="88" t="str">
        <f>IFERROR(VLOOKUP($A132,Riesgos!$A$7:$H$107,2,FALSE),"")</f>
        <v/>
      </c>
      <c r="C132" s="181" t="str">
        <f>IFERROR(VLOOKUP($A132,Riesgos!$A$7:$H$107,7,FALSE),"")</f>
        <v/>
      </c>
      <c r="D132" s="181" t="str">
        <f>IFERROR(VLOOKUP($A132,Riesgos!$A$7:$H$107,8,FALSE),"")</f>
        <v/>
      </c>
      <c r="E132" s="53"/>
      <c r="F132" s="213"/>
      <c r="G132" s="208" t="str">
        <f>IF(ISNUMBER(F132),VLOOKUP(F132,'Listas y tablas'!$AC$2:$AF$7,2,FALSE),"")</f>
        <v/>
      </c>
      <c r="H132" s="213"/>
      <c r="I132" s="213"/>
      <c r="J132" s="213"/>
      <c r="K132" s="213"/>
      <c r="L132" s="213"/>
      <c r="M132" s="213"/>
      <c r="N132" s="213"/>
      <c r="O132" s="213"/>
      <c r="P132" s="213"/>
      <c r="Q132" s="213"/>
      <c r="R132" s="213"/>
      <c r="S132" s="213"/>
      <c r="T132" s="213"/>
      <c r="U132" s="213"/>
      <c r="V132" s="213"/>
      <c r="W132" s="213"/>
      <c r="X132" s="213"/>
      <c r="Y132" s="213"/>
      <c r="Z132" s="213"/>
      <c r="AA132" s="208">
        <f t="shared" si="42"/>
        <v>0</v>
      </c>
      <c r="AB132" s="209" t="str">
        <f t="shared" si="43"/>
        <v/>
      </c>
      <c r="AC132" s="208" t="str">
        <f t="shared" si="44"/>
        <v xml:space="preserve"> </v>
      </c>
      <c r="AD132" s="210" t="str">
        <f>IFERROR(VLOOKUP(AC132,'Listas y tablas'!$AH$3:$AI$17,2,FALSE),"")</f>
        <v/>
      </c>
      <c r="AE132" s="208" t="str">
        <f t="shared" si="45"/>
        <v>C</v>
      </c>
      <c r="AF132" s="211">
        <f t="shared" si="46"/>
        <v>125</v>
      </c>
      <c r="AG132" s="211" t="str">
        <f t="shared" si="47"/>
        <v>C125</v>
      </c>
      <c r="AH132" s="182"/>
      <c r="AI132" s="211" t="str">
        <f t="shared" si="48"/>
        <v/>
      </c>
      <c r="AJ132" s="57"/>
      <c r="AK132" s="57"/>
      <c r="AL132" s="211">
        <f t="shared" si="49"/>
        <v>0</v>
      </c>
      <c r="AM132" s="57"/>
      <c r="AN132" s="211">
        <f t="shared" si="50"/>
        <v>0</v>
      </c>
      <c r="AO132" s="57"/>
      <c r="AP132" s="211">
        <f t="shared" si="51"/>
        <v>0</v>
      </c>
      <c r="AQ132" s="57"/>
      <c r="AR132" s="211">
        <f t="shared" si="52"/>
        <v>0</v>
      </c>
      <c r="AS132" s="57"/>
      <c r="AT132" s="211">
        <f t="shared" si="53"/>
        <v>0</v>
      </c>
      <c r="AU132" s="57"/>
      <c r="AV132" s="211">
        <f t="shared" si="54"/>
        <v>0</v>
      </c>
      <c r="AW132" s="57"/>
      <c r="AX132" s="211">
        <f t="shared" si="55"/>
        <v>0</v>
      </c>
      <c r="AY132" s="211">
        <f t="shared" si="56"/>
        <v>0</v>
      </c>
      <c r="AZ132" s="211">
        <f t="shared" si="57"/>
        <v>0</v>
      </c>
      <c r="BA132" s="211" t="str">
        <f t="shared" si="58"/>
        <v/>
      </c>
      <c r="BB132" s="211" t="str">
        <f>IFERROR(IF(ISNUMBER(BA132),VLOOKUP(BA132,'Listas y tablas'!$AC$2:$AF$7,2,FALSE),""),"")</f>
        <v/>
      </c>
      <c r="BC132" s="211" t="str">
        <f t="shared" si="59"/>
        <v xml:space="preserve"> </v>
      </c>
      <c r="BD132" s="212" t="str">
        <f>IFERROR(VLOOKUP(BC132,'Listas y tablas'!$AH$3:$AI$17,2,FALSE),"")</f>
        <v/>
      </c>
      <c r="BE132" s="157"/>
      <c r="BF132" s="138"/>
      <c r="BG132" s="138"/>
      <c r="BH132" s="138"/>
      <c r="BI132" s="138"/>
      <c r="BJ132" s="138"/>
      <c r="BK132" s="138"/>
      <c r="BL132" s="138"/>
      <c r="BM132" s="138"/>
      <c r="BN132" s="138"/>
      <c r="BO132" s="138"/>
      <c r="BP132" s="138"/>
      <c r="BQ132" s="121"/>
      <c r="BR132" s="121"/>
      <c r="BS132" s="121"/>
      <c r="BT132" s="121"/>
      <c r="BU132" s="121"/>
      <c r="BV132" s="121"/>
      <c r="BW132" s="196"/>
      <c r="BX132" s="196"/>
      <c r="BY132" s="196"/>
      <c r="BZ132" s="196"/>
      <c r="CA132" s="196"/>
      <c r="CB132" s="105"/>
      <c r="CC132" s="196"/>
      <c r="CD132" s="138"/>
      <c r="CE132" s="138"/>
      <c r="CF132" s="138"/>
      <c r="CG132" s="138"/>
      <c r="CH132" s="138"/>
      <c r="CI132" s="138"/>
      <c r="CJ132" s="196"/>
      <c r="CK132" s="196"/>
      <c r="CL132" s="196"/>
      <c r="CM132" s="196"/>
      <c r="CN132" s="196"/>
      <c r="CO132" s="105"/>
      <c r="CP132" s="196"/>
    </row>
    <row r="133" spans="1:94" s="337" customFormat="1" ht="151.5" customHeight="1">
      <c r="A133" s="138"/>
      <c r="B133" s="88" t="str">
        <f>IFERROR(VLOOKUP($A133,Riesgos!$A$7:$H$107,2,FALSE),"")</f>
        <v/>
      </c>
      <c r="C133" s="181" t="str">
        <f>IFERROR(VLOOKUP($A133,Riesgos!$A$7:$H$107,7,FALSE),"")</f>
        <v/>
      </c>
      <c r="D133" s="181" t="str">
        <f>IFERROR(VLOOKUP($A133,Riesgos!$A$7:$H$107,8,FALSE),"")</f>
        <v/>
      </c>
      <c r="E133" s="53"/>
      <c r="F133" s="213"/>
      <c r="G133" s="208" t="str">
        <f>IF(ISNUMBER(F133),VLOOKUP(F133,'Listas y tablas'!$AC$2:$AF$7,2,FALSE),"")</f>
        <v/>
      </c>
      <c r="H133" s="213"/>
      <c r="I133" s="213"/>
      <c r="J133" s="213"/>
      <c r="K133" s="213"/>
      <c r="L133" s="213"/>
      <c r="M133" s="213"/>
      <c r="N133" s="213"/>
      <c r="O133" s="213"/>
      <c r="P133" s="213"/>
      <c r="Q133" s="213"/>
      <c r="R133" s="213"/>
      <c r="S133" s="213"/>
      <c r="T133" s="213"/>
      <c r="U133" s="213"/>
      <c r="V133" s="213"/>
      <c r="W133" s="213"/>
      <c r="X133" s="213"/>
      <c r="Y133" s="213"/>
      <c r="Z133" s="213"/>
      <c r="AA133" s="208">
        <f t="shared" si="42"/>
        <v>0</v>
      </c>
      <c r="AB133" s="209" t="str">
        <f t="shared" si="43"/>
        <v/>
      </c>
      <c r="AC133" s="208" t="str">
        <f t="shared" si="44"/>
        <v xml:space="preserve"> </v>
      </c>
      <c r="AD133" s="210" t="str">
        <f>IFERROR(VLOOKUP(AC133,'Listas y tablas'!$AH$3:$AI$17,2,FALSE),"")</f>
        <v/>
      </c>
      <c r="AE133" s="208" t="str">
        <f t="shared" si="45"/>
        <v>C</v>
      </c>
      <c r="AF133" s="211">
        <f t="shared" si="46"/>
        <v>126</v>
      </c>
      <c r="AG133" s="211" t="str">
        <f t="shared" si="47"/>
        <v>C126</v>
      </c>
      <c r="AH133" s="182"/>
      <c r="AI133" s="211" t="str">
        <f t="shared" si="48"/>
        <v/>
      </c>
      <c r="AJ133" s="57"/>
      <c r="AK133" s="57"/>
      <c r="AL133" s="211">
        <f t="shared" si="49"/>
        <v>0</v>
      </c>
      <c r="AM133" s="57"/>
      <c r="AN133" s="211">
        <f t="shared" si="50"/>
        <v>0</v>
      </c>
      <c r="AO133" s="57"/>
      <c r="AP133" s="211">
        <f t="shared" si="51"/>
        <v>0</v>
      </c>
      <c r="AQ133" s="57"/>
      <c r="AR133" s="211">
        <f t="shared" si="52"/>
        <v>0</v>
      </c>
      <c r="AS133" s="57"/>
      <c r="AT133" s="211">
        <f t="shared" si="53"/>
        <v>0</v>
      </c>
      <c r="AU133" s="57"/>
      <c r="AV133" s="211">
        <f t="shared" si="54"/>
        <v>0</v>
      </c>
      <c r="AW133" s="57"/>
      <c r="AX133" s="211">
        <f t="shared" si="55"/>
        <v>0</v>
      </c>
      <c r="AY133" s="211">
        <f t="shared" si="56"/>
        <v>0</v>
      </c>
      <c r="AZ133" s="211">
        <f t="shared" si="57"/>
        <v>0</v>
      </c>
      <c r="BA133" s="211" t="str">
        <f t="shared" si="58"/>
        <v/>
      </c>
      <c r="BB133" s="211" t="str">
        <f>IFERROR(IF(ISNUMBER(BA133),VLOOKUP(BA133,'Listas y tablas'!$AC$2:$AF$7,2,FALSE),""),"")</f>
        <v/>
      </c>
      <c r="BC133" s="211" t="str">
        <f t="shared" si="59"/>
        <v xml:space="preserve"> </v>
      </c>
      <c r="BD133" s="212" t="str">
        <f>IFERROR(VLOOKUP(BC133,'Listas y tablas'!$AH$3:$AI$17,2,FALSE),"")</f>
        <v/>
      </c>
      <c r="BE133" s="157"/>
      <c r="BF133" s="138"/>
      <c r="BG133" s="138"/>
      <c r="BH133" s="138"/>
      <c r="BI133" s="138"/>
      <c r="BJ133" s="138"/>
      <c r="BK133" s="138"/>
      <c r="BL133" s="138"/>
      <c r="BM133" s="138"/>
      <c r="BN133" s="138"/>
      <c r="BO133" s="138"/>
      <c r="BP133" s="138"/>
      <c r="BQ133" s="121"/>
      <c r="BR133" s="121"/>
      <c r="BS133" s="121"/>
      <c r="BT133" s="121"/>
      <c r="BU133" s="121"/>
      <c r="BV133" s="121"/>
      <c r="BW133" s="196"/>
      <c r="BX133" s="196"/>
      <c r="BY133" s="196"/>
      <c r="BZ133" s="196"/>
      <c r="CA133" s="196"/>
      <c r="CB133" s="105"/>
      <c r="CC133" s="196"/>
      <c r="CD133" s="138"/>
      <c r="CE133" s="138"/>
      <c r="CF133" s="138"/>
      <c r="CG133" s="138"/>
      <c r="CH133" s="138"/>
      <c r="CI133" s="138"/>
      <c r="CJ133" s="196"/>
      <c r="CK133" s="196"/>
      <c r="CL133" s="196"/>
      <c r="CM133" s="196"/>
      <c r="CN133" s="196"/>
      <c r="CO133" s="105"/>
      <c r="CP133" s="196"/>
    </row>
    <row r="134" spans="1:94" s="337" customFormat="1" ht="151.5" customHeight="1">
      <c r="A134" s="138"/>
      <c r="B134" s="88" t="str">
        <f>IFERROR(VLOOKUP($A134,Riesgos!$A$7:$H$107,2,FALSE),"")</f>
        <v/>
      </c>
      <c r="C134" s="181" t="str">
        <f>IFERROR(VLOOKUP($A134,Riesgos!$A$7:$H$107,7,FALSE),"")</f>
        <v/>
      </c>
      <c r="D134" s="181" t="str">
        <f>IFERROR(VLOOKUP($A134,Riesgos!$A$7:$H$107,8,FALSE),"")</f>
        <v/>
      </c>
      <c r="E134" s="53"/>
      <c r="F134" s="213"/>
      <c r="G134" s="208" t="str">
        <f>IF(ISNUMBER(F134),VLOOKUP(F134,'Listas y tablas'!$AC$2:$AF$7,2,FALSE),"")</f>
        <v/>
      </c>
      <c r="H134" s="213"/>
      <c r="I134" s="213"/>
      <c r="J134" s="213"/>
      <c r="K134" s="213"/>
      <c r="L134" s="213"/>
      <c r="M134" s="213"/>
      <c r="N134" s="213"/>
      <c r="O134" s="213"/>
      <c r="P134" s="213"/>
      <c r="Q134" s="213"/>
      <c r="R134" s="213"/>
      <c r="S134" s="213"/>
      <c r="T134" s="213"/>
      <c r="U134" s="213"/>
      <c r="V134" s="213"/>
      <c r="W134" s="213"/>
      <c r="X134" s="213"/>
      <c r="Y134" s="213"/>
      <c r="Z134" s="213"/>
      <c r="AA134" s="208">
        <f t="shared" si="42"/>
        <v>0</v>
      </c>
      <c r="AB134" s="209" t="str">
        <f t="shared" si="43"/>
        <v/>
      </c>
      <c r="AC134" s="208" t="str">
        <f t="shared" si="44"/>
        <v xml:space="preserve"> </v>
      </c>
      <c r="AD134" s="210" t="str">
        <f>IFERROR(VLOOKUP(AC134,'Listas y tablas'!$AH$3:$AI$17,2,FALSE),"")</f>
        <v/>
      </c>
      <c r="AE134" s="208" t="str">
        <f t="shared" si="45"/>
        <v>C</v>
      </c>
      <c r="AF134" s="211">
        <f t="shared" si="46"/>
        <v>127</v>
      </c>
      <c r="AG134" s="211" t="str">
        <f t="shared" si="47"/>
        <v>C127</v>
      </c>
      <c r="AH134" s="182"/>
      <c r="AI134" s="211" t="str">
        <f t="shared" si="48"/>
        <v/>
      </c>
      <c r="AJ134" s="57"/>
      <c r="AK134" s="57"/>
      <c r="AL134" s="211">
        <f t="shared" si="49"/>
        <v>0</v>
      </c>
      <c r="AM134" s="57"/>
      <c r="AN134" s="211">
        <f t="shared" si="50"/>
        <v>0</v>
      </c>
      <c r="AO134" s="57"/>
      <c r="AP134" s="211">
        <f t="shared" si="51"/>
        <v>0</v>
      </c>
      <c r="AQ134" s="57"/>
      <c r="AR134" s="211">
        <f t="shared" si="52"/>
        <v>0</v>
      </c>
      <c r="AS134" s="57"/>
      <c r="AT134" s="211">
        <f t="shared" si="53"/>
        <v>0</v>
      </c>
      <c r="AU134" s="57"/>
      <c r="AV134" s="211">
        <f t="shared" si="54"/>
        <v>0</v>
      </c>
      <c r="AW134" s="57"/>
      <c r="AX134" s="211">
        <f t="shared" si="55"/>
        <v>0</v>
      </c>
      <c r="AY134" s="211">
        <f t="shared" si="56"/>
        <v>0</v>
      </c>
      <c r="AZ134" s="211">
        <f t="shared" si="57"/>
        <v>0</v>
      </c>
      <c r="BA134" s="211" t="str">
        <f t="shared" si="58"/>
        <v/>
      </c>
      <c r="BB134" s="211" t="str">
        <f>IFERROR(IF(ISNUMBER(BA134),VLOOKUP(BA134,'Listas y tablas'!$AC$2:$AF$7,2,FALSE),""),"")</f>
        <v/>
      </c>
      <c r="BC134" s="211" t="str">
        <f t="shared" si="59"/>
        <v xml:space="preserve"> </v>
      </c>
      <c r="BD134" s="212" t="str">
        <f>IFERROR(VLOOKUP(BC134,'Listas y tablas'!$AH$3:$AI$17,2,FALSE),"")</f>
        <v/>
      </c>
      <c r="BE134" s="157"/>
      <c r="BF134" s="138"/>
      <c r="BG134" s="138"/>
      <c r="BH134" s="138"/>
      <c r="BI134" s="138"/>
      <c r="BJ134" s="138"/>
      <c r="BK134" s="138"/>
      <c r="BL134" s="138"/>
      <c r="BM134" s="138"/>
      <c r="BN134" s="138"/>
      <c r="BO134" s="138"/>
      <c r="BP134" s="138"/>
      <c r="BQ134" s="121"/>
      <c r="BR134" s="121"/>
      <c r="BS134" s="121"/>
      <c r="BT134" s="121"/>
      <c r="BU134" s="121"/>
      <c r="BV134" s="121"/>
      <c r="BW134" s="196"/>
      <c r="BX134" s="196"/>
      <c r="BY134" s="196"/>
      <c r="BZ134" s="196"/>
      <c r="CA134" s="196"/>
      <c r="CB134" s="105"/>
      <c r="CC134" s="196"/>
      <c r="CD134" s="138"/>
      <c r="CE134" s="138"/>
      <c r="CF134" s="138"/>
      <c r="CG134" s="138"/>
      <c r="CH134" s="138"/>
      <c r="CI134" s="138"/>
      <c r="CJ134" s="196"/>
      <c r="CK134" s="196"/>
      <c r="CL134" s="196"/>
      <c r="CM134" s="196"/>
      <c r="CN134" s="196"/>
      <c r="CO134" s="105"/>
      <c r="CP134" s="196"/>
    </row>
    <row r="135" spans="1:94" s="337" customFormat="1" ht="151.5" customHeight="1">
      <c r="A135" s="138"/>
      <c r="B135" s="88" t="str">
        <f>IFERROR(VLOOKUP($A135,Riesgos!$A$7:$H$107,2,FALSE),"")</f>
        <v/>
      </c>
      <c r="C135" s="181" t="str">
        <f>IFERROR(VLOOKUP($A135,Riesgos!$A$7:$H$107,7,FALSE),"")</f>
        <v/>
      </c>
      <c r="D135" s="181" t="str">
        <f>IFERROR(VLOOKUP($A135,Riesgos!$A$7:$H$107,8,FALSE),"")</f>
        <v/>
      </c>
      <c r="E135" s="53"/>
      <c r="F135" s="213"/>
      <c r="G135" s="208" t="str">
        <f>IF(ISNUMBER(F135),VLOOKUP(F135,'Listas y tablas'!$AC$2:$AF$7,2,FALSE),"")</f>
        <v/>
      </c>
      <c r="H135" s="213"/>
      <c r="I135" s="213"/>
      <c r="J135" s="213"/>
      <c r="K135" s="213"/>
      <c r="L135" s="213"/>
      <c r="M135" s="213"/>
      <c r="N135" s="213"/>
      <c r="O135" s="213"/>
      <c r="P135" s="213"/>
      <c r="Q135" s="213"/>
      <c r="R135" s="213"/>
      <c r="S135" s="213"/>
      <c r="T135" s="213"/>
      <c r="U135" s="213"/>
      <c r="V135" s="213"/>
      <c r="W135" s="213"/>
      <c r="X135" s="213"/>
      <c r="Y135" s="213"/>
      <c r="Z135" s="213"/>
      <c r="AA135" s="208">
        <f t="shared" si="42"/>
        <v>0</v>
      </c>
      <c r="AB135" s="209" t="str">
        <f t="shared" si="43"/>
        <v/>
      </c>
      <c r="AC135" s="208" t="str">
        <f t="shared" si="44"/>
        <v xml:space="preserve"> </v>
      </c>
      <c r="AD135" s="210" t="str">
        <f>IFERROR(VLOOKUP(AC135,'Listas y tablas'!$AH$3:$AI$17,2,FALSE),"")</f>
        <v/>
      </c>
      <c r="AE135" s="208" t="str">
        <f t="shared" si="45"/>
        <v>C</v>
      </c>
      <c r="AF135" s="211">
        <f t="shared" si="46"/>
        <v>128</v>
      </c>
      <c r="AG135" s="211" t="str">
        <f t="shared" si="47"/>
        <v>C128</v>
      </c>
      <c r="AH135" s="182"/>
      <c r="AI135" s="211" t="str">
        <f t="shared" si="48"/>
        <v/>
      </c>
      <c r="AJ135" s="57"/>
      <c r="AK135" s="57"/>
      <c r="AL135" s="211">
        <f t="shared" si="49"/>
        <v>0</v>
      </c>
      <c r="AM135" s="57"/>
      <c r="AN135" s="211">
        <f t="shared" si="50"/>
        <v>0</v>
      </c>
      <c r="AO135" s="57"/>
      <c r="AP135" s="211">
        <f t="shared" si="51"/>
        <v>0</v>
      </c>
      <c r="AQ135" s="57"/>
      <c r="AR135" s="211">
        <f t="shared" si="52"/>
        <v>0</v>
      </c>
      <c r="AS135" s="57"/>
      <c r="AT135" s="211">
        <f t="shared" si="53"/>
        <v>0</v>
      </c>
      <c r="AU135" s="57"/>
      <c r="AV135" s="211">
        <f t="shared" si="54"/>
        <v>0</v>
      </c>
      <c r="AW135" s="57"/>
      <c r="AX135" s="211">
        <f t="shared" si="55"/>
        <v>0</v>
      </c>
      <c r="AY135" s="211">
        <f t="shared" si="56"/>
        <v>0</v>
      </c>
      <c r="AZ135" s="211">
        <f t="shared" si="57"/>
        <v>0</v>
      </c>
      <c r="BA135" s="211" t="str">
        <f t="shared" si="58"/>
        <v/>
      </c>
      <c r="BB135" s="211" t="str">
        <f>IFERROR(IF(ISNUMBER(BA135),VLOOKUP(BA135,'Listas y tablas'!$AC$2:$AF$7,2,FALSE),""),"")</f>
        <v/>
      </c>
      <c r="BC135" s="211" t="str">
        <f t="shared" si="59"/>
        <v xml:space="preserve"> </v>
      </c>
      <c r="BD135" s="212" t="str">
        <f>IFERROR(VLOOKUP(BC135,'Listas y tablas'!$AH$3:$AI$17,2,FALSE),"")</f>
        <v/>
      </c>
      <c r="BE135" s="157"/>
      <c r="BF135" s="138"/>
      <c r="BG135" s="138"/>
      <c r="BH135" s="138"/>
      <c r="BI135" s="138"/>
      <c r="BJ135" s="138"/>
      <c r="BK135" s="138"/>
      <c r="BL135" s="138"/>
      <c r="BM135" s="138"/>
      <c r="BN135" s="138"/>
      <c r="BO135" s="138"/>
      <c r="BP135" s="138"/>
      <c r="BQ135" s="121"/>
      <c r="BR135" s="121"/>
      <c r="BS135" s="121"/>
      <c r="BT135" s="121"/>
      <c r="BU135" s="121"/>
      <c r="BV135" s="121"/>
      <c r="BW135" s="196"/>
      <c r="BX135" s="196"/>
      <c r="BY135" s="196"/>
      <c r="BZ135" s="196"/>
      <c r="CA135" s="196"/>
      <c r="CB135" s="105"/>
      <c r="CC135" s="196"/>
      <c r="CD135" s="138"/>
      <c r="CE135" s="138"/>
      <c r="CF135" s="138"/>
      <c r="CG135" s="138"/>
      <c r="CH135" s="138"/>
      <c r="CI135" s="138"/>
      <c r="CJ135" s="196"/>
      <c r="CK135" s="196"/>
      <c r="CL135" s="196"/>
      <c r="CM135" s="196"/>
      <c r="CN135" s="196"/>
      <c r="CO135" s="105"/>
      <c r="CP135" s="196"/>
    </row>
    <row r="136" spans="1:94" s="337" customFormat="1" ht="151.5" customHeight="1">
      <c r="A136" s="138"/>
      <c r="B136" s="88" t="str">
        <f>IFERROR(VLOOKUP($A136,Riesgos!$A$7:$H$107,2,FALSE),"")</f>
        <v/>
      </c>
      <c r="C136" s="181" t="str">
        <f>IFERROR(VLOOKUP($A136,Riesgos!$A$7:$H$107,7,FALSE),"")</f>
        <v/>
      </c>
      <c r="D136" s="181" t="str">
        <f>IFERROR(VLOOKUP($A136,Riesgos!$A$7:$H$107,8,FALSE),"")</f>
        <v/>
      </c>
      <c r="E136" s="53"/>
      <c r="F136" s="213"/>
      <c r="G136" s="208" t="str">
        <f>IF(ISNUMBER(F136),VLOOKUP(F136,'Listas y tablas'!$AC$2:$AF$7,2,FALSE),"")</f>
        <v/>
      </c>
      <c r="H136" s="213"/>
      <c r="I136" s="213"/>
      <c r="J136" s="213"/>
      <c r="K136" s="213"/>
      <c r="L136" s="213"/>
      <c r="M136" s="213"/>
      <c r="N136" s="213"/>
      <c r="O136" s="213"/>
      <c r="P136" s="213"/>
      <c r="Q136" s="213"/>
      <c r="R136" s="213"/>
      <c r="S136" s="213"/>
      <c r="T136" s="213"/>
      <c r="U136" s="213"/>
      <c r="V136" s="213"/>
      <c r="W136" s="213"/>
      <c r="X136" s="213"/>
      <c r="Y136" s="213"/>
      <c r="Z136" s="213"/>
      <c r="AA136" s="208">
        <f t="shared" si="42"/>
        <v>0</v>
      </c>
      <c r="AB136" s="209" t="str">
        <f t="shared" si="43"/>
        <v/>
      </c>
      <c r="AC136" s="208" t="str">
        <f t="shared" si="44"/>
        <v xml:space="preserve"> </v>
      </c>
      <c r="AD136" s="210" t="str">
        <f>IFERROR(VLOOKUP(AC136,'Listas y tablas'!$AH$3:$AI$17,2,FALSE),"")</f>
        <v/>
      </c>
      <c r="AE136" s="208" t="str">
        <f t="shared" si="45"/>
        <v>C</v>
      </c>
      <c r="AF136" s="211">
        <f t="shared" si="46"/>
        <v>129</v>
      </c>
      <c r="AG136" s="211" t="str">
        <f t="shared" si="47"/>
        <v>C129</v>
      </c>
      <c r="AH136" s="182"/>
      <c r="AI136" s="211" t="str">
        <f t="shared" si="48"/>
        <v/>
      </c>
      <c r="AJ136" s="57"/>
      <c r="AK136" s="57"/>
      <c r="AL136" s="211">
        <f t="shared" si="49"/>
        <v>0</v>
      </c>
      <c r="AM136" s="57"/>
      <c r="AN136" s="211">
        <f t="shared" si="50"/>
        <v>0</v>
      </c>
      <c r="AO136" s="57"/>
      <c r="AP136" s="211">
        <f t="shared" si="51"/>
        <v>0</v>
      </c>
      <c r="AQ136" s="57"/>
      <c r="AR136" s="211">
        <f t="shared" si="52"/>
        <v>0</v>
      </c>
      <c r="AS136" s="57"/>
      <c r="AT136" s="211">
        <f t="shared" si="53"/>
        <v>0</v>
      </c>
      <c r="AU136" s="57"/>
      <c r="AV136" s="211">
        <f t="shared" si="54"/>
        <v>0</v>
      </c>
      <c r="AW136" s="57"/>
      <c r="AX136" s="211">
        <f t="shared" si="55"/>
        <v>0</v>
      </c>
      <c r="AY136" s="211">
        <f t="shared" si="56"/>
        <v>0</v>
      </c>
      <c r="AZ136" s="211">
        <f t="shared" si="57"/>
        <v>0</v>
      </c>
      <c r="BA136" s="211" t="str">
        <f t="shared" si="58"/>
        <v/>
      </c>
      <c r="BB136" s="211" t="str">
        <f>IFERROR(IF(ISNUMBER(BA136),VLOOKUP(BA136,'Listas y tablas'!$AC$2:$AF$7,2,FALSE),""),"")</f>
        <v/>
      </c>
      <c r="BC136" s="211" t="str">
        <f t="shared" si="59"/>
        <v xml:space="preserve"> </v>
      </c>
      <c r="BD136" s="212" t="str">
        <f>IFERROR(VLOOKUP(BC136,'Listas y tablas'!$AH$3:$AI$17,2,FALSE),"")</f>
        <v/>
      </c>
      <c r="BE136" s="157"/>
      <c r="BF136" s="138"/>
      <c r="BG136" s="138"/>
      <c r="BH136" s="138"/>
      <c r="BI136" s="138"/>
      <c r="BJ136" s="138"/>
      <c r="BK136" s="138"/>
      <c r="BL136" s="138"/>
      <c r="BM136" s="138"/>
      <c r="BN136" s="138"/>
      <c r="BO136" s="138"/>
      <c r="BP136" s="138"/>
      <c r="BQ136" s="121"/>
      <c r="BR136" s="121"/>
      <c r="BS136" s="121"/>
      <c r="BT136" s="121"/>
      <c r="BU136" s="121"/>
      <c r="BV136" s="121"/>
      <c r="BW136" s="196"/>
      <c r="BX136" s="196"/>
      <c r="BY136" s="196"/>
      <c r="BZ136" s="196"/>
      <c r="CA136" s="196"/>
      <c r="CB136" s="105"/>
      <c r="CC136" s="196"/>
      <c r="CD136" s="138"/>
      <c r="CE136" s="138"/>
      <c r="CF136" s="138"/>
      <c r="CG136" s="138"/>
      <c r="CH136" s="138"/>
      <c r="CI136" s="138"/>
      <c r="CJ136" s="196"/>
      <c r="CK136" s="196"/>
      <c r="CL136" s="196"/>
      <c r="CM136" s="196"/>
      <c r="CN136" s="196"/>
      <c r="CO136" s="105"/>
      <c r="CP136" s="196"/>
    </row>
    <row r="137" spans="1:94" s="337" customFormat="1" ht="151.5" customHeight="1">
      <c r="A137" s="138"/>
      <c r="B137" s="88" t="str">
        <f>IFERROR(VLOOKUP($A137,Riesgos!$A$7:$H$107,2,FALSE),"")</f>
        <v/>
      </c>
      <c r="C137" s="181" t="str">
        <f>IFERROR(VLOOKUP($A137,Riesgos!$A$7:$H$107,7,FALSE),"")</f>
        <v/>
      </c>
      <c r="D137" s="181" t="str">
        <f>IFERROR(VLOOKUP($A137,Riesgos!$A$7:$H$107,8,FALSE),"")</f>
        <v/>
      </c>
      <c r="E137" s="53"/>
      <c r="F137" s="213"/>
      <c r="G137" s="208" t="str">
        <f>IF(ISNUMBER(F137),VLOOKUP(F137,'Listas y tablas'!$AC$2:$AF$7,2,FALSE),"")</f>
        <v/>
      </c>
      <c r="H137" s="213"/>
      <c r="I137" s="213"/>
      <c r="J137" s="213"/>
      <c r="K137" s="213"/>
      <c r="L137" s="213"/>
      <c r="M137" s="213"/>
      <c r="N137" s="213"/>
      <c r="O137" s="213"/>
      <c r="P137" s="213"/>
      <c r="Q137" s="213"/>
      <c r="R137" s="213"/>
      <c r="S137" s="213"/>
      <c r="T137" s="213"/>
      <c r="U137" s="213"/>
      <c r="V137" s="213"/>
      <c r="W137" s="213"/>
      <c r="X137" s="213"/>
      <c r="Y137" s="213"/>
      <c r="Z137" s="213"/>
      <c r="AA137" s="208">
        <f t="shared" si="42"/>
        <v>0</v>
      </c>
      <c r="AB137" s="209" t="str">
        <f t="shared" si="43"/>
        <v/>
      </c>
      <c r="AC137" s="208" t="str">
        <f t="shared" si="44"/>
        <v xml:space="preserve"> </v>
      </c>
      <c r="AD137" s="210" t="str">
        <f>IFERROR(VLOOKUP(AC137,'Listas y tablas'!$AH$3:$AI$17,2,FALSE),"")</f>
        <v/>
      </c>
      <c r="AE137" s="208" t="str">
        <f t="shared" si="45"/>
        <v>C</v>
      </c>
      <c r="AF137" s="211">
        <f t="shared" si="46"/>
        <v>130</v>
      </c>
      <c r="AG137" s="211" t="str">
        <f t="shared" si="47"/>
        <v>C130</v>
      </c>
      <c r="AH137" s="182"/>
      <c r="AI137" s="211" t="str">
        <f t="shared" si="48"/>
        <v/>
      </c>
      <c r="AJ137" s="57"/>
      <c r="AK137" s="57"/>
      <c r="AL137" s="211">
        <f t="shared" si="49"/>
        <v>0</v>
      </c>
      <c r="AM137" s="57"/>
      <c r="AN137" s="211">
        <f t="shared" si="50"/>
        <v>0</v>
      </c>
      <c r="AO137" s="57"/>
      <c r="AP137" s="211">
        <f t="shared" si="51"/>
        <v>0</v>
      </c>
      <c r="AQ137" s="57"/>
      <c r="AR137" s="211">
        <f t="shared" si="52"/>
        <v>0</v>
      </c>
      <c r="AS137" s="57"/>
      <c r="AT137" s="211">
        <f t="shared" si="53"/>
        <v>0</v>
      </c>
      <c r="AU137" s="57"/>
      <c r="AV137" s="211">
        <f t="shared" si="54"/>
        <v>0</v>
      </c>
      <c r="AW137" s="57"/>
      <c r="AX137" s="211">
        <f t="shared" si="55"/>
        <v>0</v>
      </c>
      <c r="AY137" s="211">
        <f t="shared" si="56"/>
        <v>0</v>
      </c>
      <c r="AZ137" s="211">
        <f t="shared" si="57"/>
        <v>0</v>
      </c>
      <c r="BA137" s="211" t="str">
        <f t="shared" si="58"/>
        <v/>
      </c>
      <c r="BB137" s="211" t="str">
        <f>IFERROR(IF(ISNUMBER(BA137),VLOOKUP(BA137,'Listas y tablas'!$AC$2:$AF$7,2,FALSE),""),"")</f>
        <v/>
      </c>
      <c r="BC137" s="211" t="str">
        <f t="shared" si="59"/>
        <v xml:space="preserve"> </v>
      </c>
      <c r="BD137" s="212" t="str">
        <f>IFERROR(VLOOKUP(BC137,'Listas y tablas'!$AH$3:$AI$17,2,FALSE),"")</f>
        <v/>
      </c>
      <c r="BE137" s="157"/>
      <c r="BF137" s="138"/>
      <c r="BG137" s="138"/>
      <c r="BH137" s="138"/>
      <c r="BI137" s="138"/>
      <c r="BJ137" s="138"/>
      <c r="BK137" s="138"/>
      <c r="BL137" s="138"/>
      <c r="BM137" s="138"/>
      <c r="BN137" s="138"/>
      <c r="BO137" s="138"/>
      <c r="BP137" s="138"/>
      <c r="BQ137" s="121"/>
      <c r="BR137" s="121"/>
      <c r="BS137" s="121"/>
      <c r="BT137" s="121"/>
      <c r="BU137" s="121"/>
      <c r="BV137" s="121"/>
      <c r="BW137" s="196"/>
      <c r="BX137" s="196"/>
      <c r="BY137" s="196"/>
      <c r="BZ137" s="196"/>
      <c r="CA137" s="196"/>
      <c r="CB137" s="105"/>
      <c r="CC137" s="196"/>
      <c r="CD137" s="138"/>
      <c r="CE137" s="138"/>
      <c r="CF137" s="138"/>
      <c r="CG137" s="138"/>
      <c r="CH137" s="138"/>
      <c r="CI137" s="138"/>
      <c r="CJ137" s="196"/>
      <c r="CK137" s="196"/>
      <c r="CL137" s="196"/>
      <c r="CM137" s="196"/>
      <c r="CN137" s="196"/>
      <c r="CO137" s="105"/>
      <c r="CP137" s="196"/>
    </row>
    <row r="138" spans="1:94" s="337" customFormat="1" ht="151.5" customHeight="1">
      <c r="A138" s="138"/>
      <c r="B138" s="88" t="str">
        <f>IFERROR(VLOOKUP($A138,Riesgos!$A$7:$H$107,2,FALSE),"")</f>
        <v/>
      </c>
      <c r="C138" s="181" t="str">
        <f>IFERROR(VLOOKUP($A138,Riesgos!$A$7:$H$107,7,FALSE),"")</f>
        <v/>
      </c>
      <c r="D138" s="181" t="str">
        <f>IFERROR(VLOOKUP($A138,Riesgos!$A$7:$H$107,8,FALSE),"")</f>
        <v/>
      </c>
      <c r="E138" s="53"/>
      <c r="F138" s="213"/>
      <c r="G138" s="208" t="str">
        <f>IF(ISNUMBER(F138),VLOOKUP(F138,'Listas y tablas'!$AC$2:$AF$7,2,FALSE),"")</f>
        <v/>
      </c>
      <c r="H138" s="213"/>
      <c r="I138" s="213"/>
      <c r="J138" s="213"/>
      <c r="K138" s="213"/>
      <c r="L138" s="213"/>
      <c r="M138" s="213"/>
      <c r="N138" s="213"/>
      <c r="O138" s="213"/>
      <c r="P138" s="213"/>
      <c r="Q138" s="213"/>
      <c r="R138" s="213"/>
      <c r="S138" s="213"/>
      <c r="T138" s="213"/>
      <c r="U138" s="213"/>
      <c r="V138" s="213"/>
      <c r="W138" s="213"/>
      <c r="X138" s="213"/>
      <c r="Y138" s="213"/>
      <c r="Z138" s="213"/>
      <c r="AA138" s="208">
        <f t="shared" si="42"/>
        <v>0</v>
      </c>
      <c r="AB138" s="209" t="str">
        <f t="shared" si="43"/>
        <v/>
      </c>
      <c r="AC138" s="208" t="str">
        <f t="shared" si="44"/>
        <v xml:space="preserve"> </v>
      </c>
      <c r="AD138" s="210" t="str">
        <f>IFERROR(VLOOKUP(AC138,'Listas y tablas'!$AH$3:$AI$17,2,FALSE),"")</f>
        <v/>
      </c>
      <c r="AE138" s="208" t="str">
        <f t="shared" si="45"/>
        <v>C</v>
      </c>
      <c r="AF138" s="211">
        <f t="shared" si="46"/>
        <v>131</v>
      </c>
      <c r="AG138" s="211" t="str">
        <f t="shared" si="47"/>
        <v>C131</v>
      </c>
      <c r="AH138" s="182"/>
      <c r="AI138" s="211" t="str">
        <f t="shared" si="48"/>
        <v/>
      </c>
      <c r="AJ138" s="57"/>
      <c r="AK138" s="57"/>
      <c r="AL138" s="211">
        <f t="shared" si="49"/>
        <v>0</v>
      </c>
      <c r="AM138" s="57"/>
      <c r="AN138" s="211">
        <f t="shared" si="50"/>
        <v>0</v>
      </c>
      <c r="AO138" s="57"/>
      <c r="AP138" s="211">
        <f t="shared" si="51"/>
        <v>0</v>
      </c>
      <c r="AQ138" s="57"/>
      <c r="AR138" s="211">
        <f t="shared" si="52"/>
        <v>0</v>
      </c>
      <c r="AS138" s="57"/>
      <c r="AT138" s="211">
        <f t="shared" si="53"/>
        <v>0</v>
      </c>
      <c r="AU138" s="57"/>
      <c r="AV138" s="211">
        <f t="shared" si="54"/>
        <v>0</v>
      </c>
      <c r="AW138" s="57"/>
      <c r="AX138" s="211">
        <f t="shared" si="55"/>
        <v>0</v>
      </c>
      <c r="AY138" s="211">
        <f t="shared" si="56"/>
        <v>0</v>
      </c>
      <c r="AZ138" s="211">
        <f t="shared" si="57"/>
        <v>0</v>
      </c>
      <c r="BA138" s="211" t="str">
        <f t="shared" si="58"/>
        <v/>
      </c>
      <c r="BB138" s="211" t="str">
        <f>IFERROR(IF(ISNUMBER(BA138),VLOOKUP(BA138,'Listas y tablas'!$AC$2:$AF$7,2,FALSE),""),"")</f>
        <v/>
      </c>
      <c r="BC138" s="211" t="str">
        <f t="shared" si="59"/>
        <v xml:space="preserve"> </v>
      </c>
      <c r="BD138" s="212" t="str">
        <f>IFERROR(VLOOKUP(BC138,'Listas y tablas'!$AH$3:$AI$17,2,FALSE),"")</f>
        <v/>
      </c>
      <c r="BE138" s="157"/>
      <c r="BF138" s="138"/>
      <c r="BG138" s="138"/>
      <c r="BH138" s="138"/>
      <c r="BI138" s="138"/>
      <c r="BJ138" s="138"/>
      <c r="BK138" s="138"/>
      <c r="BL138" s="138"/>
      <c r="BM138" s="138"/>
      <c r="BN138" s="138"/>
      <c r="BO138" s="138"/>
      <c r="BP138" s="138"/>
      <c r="BQ138" s="121"/>
      <c r="BR138" s="121"/>
      <c r="BS138" s="121"/>
      <c r="BT138" s="121"/>
      <c r="BU138" s="121"/>
      <c r="BV138" s="121"/>
      <c r="BW138" s="196"/>
      <c r="BX138" s="196"/>
      <c r="BY138" s="196"/>
      <c r="BZ138" s="196"/>
      <c r="CA138" s="196"/>
      <c r="CB138" s="105"/>
      <c r="CC138" s="196"/>
      <c r="CD138" s="138"/>
      <c r="CE138" s="138"/>
      <c r="CF138" s="138"/>
      <c r="CG138" s="138"/>
      <c r="CH138" s="138"/>
      <c r="CI138" s="138"/>
      <c r="CJ138" s="196"/>
      <c r="CK138" s="196"/>
      <c r="CL138" s="196"/>
      <c r="CM138" s="196"/>
      <c r="CN138" s="196"/>
      <c r="CO138" s="105"/>
      <c r="CP138" s="196"/>
    </row>
    <row r="139" spans="1:94" s="337" customFormat="1" ht="151.5" customHeight="1">
      <c r="A139" s="138"/>
      <c r="B139" s="88" t="str">
        <f>IFERROR(VLOOKUP($A139,Riesgos!$A$7:$H$107,2,FALSE),"")</f>
        <v/>
      </c>
      <c r="C139" s="181" t="str">
        <f>IFERROR(VLOOKUP($A139,Riesgos!$A$7:$H$107,7,FALSE),"")</f>
        <v/>
      </c>
      <c r="D139" s="181" t="str">
        <f>IFERROR(VLOOKUP($A139,Riesgos!$A$7:$H$107,8,FALSE),"")</f>
        <v/>
      </c>
      <c r="E139" s="53"/>
      <c r="F139" s="213"/>
      <c r="G139" s="208" t="str">
        <f>IF(ISNUMBER(F139),VLOOKUP(F139,'Listas y tablas'!$AC$2:$AF$7,2,FALSE),"")</f>
        <v/>
      </c>
      <c r="H139" s="213"/>
      <c r="I139" s="213"/>
      <c r="J139" s="213"/>
      <c r="K139" s="213"/>
      <c r="L139" s="213"/>
      <c r="M139" s="213"/>
      <c r="N139" s="213"/>
      <c r="O139" s="213"/>
      <c r="P139" s="213"/>
      <c r="Q139" s="213"/>
      <c r="R139" s="213"/>
      <c r="S139" s="213"/>
      <c r="T139" s="213"/>
      <c r="U139" s="213"/>
      <c r="V139" s="213"/>
      <c r="W139" s="213"/>
      <c r="X139" s="213"/>
      <c r="Y139" s="213"/>
      <c r="Z139" s="213"/>
      <c r="AA139" s="208">
        <f t="shared" si="42"/>
        <v>0</v>
      </c>
      <c r="AB139" s="209" t="str">
        <f t="shared" si="43"/>
        <v/>
      </c>
      <c r="AC139" s="208" t="str">
        <f t="shared" si="44"/>
        <v xml:space="preserve"> </v>
      </c>
      <c r="AD139" s="210" t="str">
        <f>IFERROR(VLOOKUP(AC139,'Listas y tablas'!$AH$3:$AI$17,2,FALSE),"")</f>
        <v/>
      </c>
      <c r="AE139" s="208" t="str">
        <f t="shared" si="45"/>
        <v>C</v>
      </c>
      <c r="AF139" s="211">
        <f t="shared" si="46"/>
        <v>132</v>
      </c>
      <c r="AG139" s="211" t="str">
        <f t="shared" si="47"/>
        <v>C132</v>
      </c>
      <c r="AH139" s="182"/>
      <c r="AI139" s="211" t="str">
        <f t="shared" si="48"/>
        <v/>
      </c>
      <c r="AJ139" s="57"/>
      <c r="AK139" s="57"/>
      <c r="AL139" s="211">
        <f t="shared" si="49"/>
        <v>0</v>
      </c>
      <c r="AM139" s="57"/>
      <c r="AN139" s="211">
        <f t="shared" si="50"/>
        <v>0</v>
      </c>
      <c r="AO139" s="57"/>
      <c r="AP139" s="211">
        <f t="shared" si="51"/>
        <v>0</v>
      </c>
      <c r="AQ139" s="57"/>
      <c r="AR139" s="211">
        <f t="shared" si="52"/>
        <v>0</v>
      </c>
      <c r="AS139" s="57"/>
      <c r="AT139" s="211">
        <f t="shared" si="53"/>
        <v>0</v>
      </c>
      <c r="AU139" s="57"/>
      <c r="AV139" s="211">
        <f t="shared" si="54"/>
        <v>0</v>
      </c>
      <c r="AW139" s="57"/>
      <c r="AX139" s="211">
        <f t="shared" si="55"/>
        <v>0</v>
      </c>
      <c r="AY139" s="211">
        <f t="shared" si="56"/>
        <v>0</v>
      </c>
      <c r="AZ139" s="211">
        <f t="shared" si="57"/>
        <v>0</v>
      </c>
      <c r="BA139" s="211" t="str">
        <f t="shared" si="58"/>
        <v/>
      </c>
      <c r="BB139" s="211" t="str">
        <f>IFERROR(IF(ISNUMBER(BA139),VLOOKUP(BA139,'Listas y tablas'!$AC$2:$AF$7,2,FALSE),""),"")</f>
        <v/>
      </c>
      <c r="BC139" s="211" t="str">
        <f t="shared" si="59"/>
        <v xml:space="preserve"> </v>
      </c>
      <c r="BD139" s="212" t="str">
        <f>IFERROR(VLOOKUP(BC139,'Listas y tablas'!$AH$3:$AI$17,2,FALSE),"")</f>
        <v/>
      </c>
      <c r="BE139" s="157"/>
      <c r="BF139" s="138"/>
      <c r="BG139" s="138"/>
      <c r="BH139" s="138"/>
      <c r="BI139" s="138"/>
      <c r="BJ139" s="138"/>
      <c r="BK139" s="138"/>
      <c r="BL139" s="138"/>
      <c r="BM139" s="138"/>
      <c r="BN139" s="138"/>
      <c r="BO139" s="138"/>
      <c r="BP139" s="138"/>
      <c r="BQ139" s="121"/>
      <c r="BR139" s="121"/>
      <c r="BS139" s="121"/>
      <c r="BT139" s="121"/>
      <c r="BU139" s="121"/>
      <c r="BV139" s="121"/>
      <c r="BW139" s="196"/>
      <c r="BX139" s="196"/>
      <c r="BY139" s="196"/>
      <c r="BZ139" s="196"/>
      <c r="CA139" s="196"/>
      <c r="CB139" s="105"/>
      <c r="CC139" s="196"/>
      <c r="CD139" s="138"/>
      <c r="CE139" s="138"/>
      <c r="CF139" s="138"/>
      <c r="CG139" s="138"/>
      <c r="CH139" s="138"/>
      <c r="CI139" s="138"/>
      <c r="CJ139" s="196"/>
      <c r="CK139" s="196"/>
      <c r="CL139" s="196"/>
      <c r="CM139" s="196"/>
      <c r="CN139" s="196"/>
      <c r="CO139" s="105"/>
      <c r="CP139" s="196"/>
    </row>
    <row r="140" spans="1:94" s="337" customFormat="1" ht="151.5" customHeight="1">
      <c r="A140" s="138"/>
      <c r="B140" s="88" t="str">
        <f>IFERROR(VLOOKUP($A140,Riesgos!$A$7:$H$107,2,FALSE),"")</f>
        <v/>
      </c>
      <c r="C140" s="181" t="str">
        <f>IFERROR(VLOOKUP($A140,Riesgos!$A$7:$H$107,7,FALSE),"")</f>
        <v/>
      </c>
      <c r="D140" s="181" t="str">
        <f>IFERROR(VLOOKUP($A140,Riesgos!$A$7:$H$107,8,FALSE),"")</f>
        <v/>
      </c>
      <c r="E140" s="53"/>
      <c r="F140" s="213"/>
      <c r="G140" s="208" t="str">
        <f>IF(ISNUMBER(F140),VLOOKUP(F140,'Listas y tablas'!$AC$2:$AF$7,2,FALSE),"")</f>
        <v/>
      </c>
      <c r="H140" s="213"/>
      <c r="I140" s="213"/>
      <c r="J140" s="213"/>
      <c r="K140" s="213"/>
      <c r="L140" s="213"/>
      <c r="M140" s="213"/>
      <c r="N140" s="213"/>
      <c r="O140" s="213"/>
      <c r="P140" s="213"/>
      <c r="Q140" s="213"/>
      <c r="R140" s="213"/>
      <c r="S140" s="213"/>
      <c r="T140" s="213"/>
      <c r="U140" s="213"/>
      <c r="V140" s="213"/>
      <c r="W140" s="213"/>
      <c r="X140" s="213"/>
      <c r="Y140" s="213"/>
      <c r="Z140" s="213"/>
      <c r="AA140" s="208">
        <f t="shared" si="42"/>
        <v>0</v>
      </c>
      <c r="AB140" s="209" t="str">
        <f t="shared" si="43"/>
        <v/>
      </c>
      <c r="AC140" s="208" t="str">
        <f t="shared" si="44"/>
        <v xml:space="preserve"> </v>
      </c>
      <c r="AD140" s="210" t="str">
        <f>IFERROR(VLOOKUP(AC140,'Listas y tablas'!$AH$3:$AI$17,2,FALSE),"")</f>
        <v/>
      </c>
      <c r="AE140" s="208" t="str">
        <f t="shared" si="45"/>
        <v>C</v>
      </c>
      <c r="AF140" s="211">
        <f t="shared" si="46"/>
        <v>133</v>
      </c>
      <c r="AG140" s="211" t="str">
        <f t="shared" si="47"/>
        <v>C133</v>
      </c>
      <c r="AH140" s="182"/>
      <c r="AI140" s="211" t="str">
        <f t="shared" si="48"/>
        <v/>
      </c>
      <c r="AJ140" s="57"/>
      <c r="AK140" s="57"/>
      <c r="AL140" s="211">
        <f t="shared" si="49"/>
        <v>0</v>
      </c>
      <c r="AM140" s="57"/>
      <c r="AN140" s="211">
        <f t="shared" si="50"/>
        <v>0</v>
      </c>
      <c r="AO140" s="57"/>
      <c r="AP140" s="211">
        <f t="shared" si="51"/>
        <v>0</v>
      </c>
      <c r="AQ140" s="57"/>
      <c r="AR140" s="211">
        <f t="shared" si="52"/>
        <v>0</v>
      </c>
      <c r="AS140" s="57"/>
      <c r="AT140" s="211">
        <f t="shared" si="53"/>
        <v>0</v>
      </c>
      <c r="AU140" s="57"/>
      <c r="AV140" s="211">
        <f t="shared" si="54"/>
        <v>0</v>
      </c>
      <c r="AW140" s="57"/>
      <c r="AX140" s="211">
        <f t="shared" si="55"/>
        <v>0</v>
      </c>
      <c r="AY140" s="211">
        <f t="shared" si="56"/>
        <v>0</v>
      </c>
      <c r="AZ140" s="211">
        <f t="shared" si="57"/>
        <v>0</v>
      </c>
      <c r="BA140" s="211" t="str">
        <f t="shared" si="58"/>
        <v/>
      </c>
      <c r="BB140" s="211" t="str">
        <f>IFERROR(IF(ISNUMBER(BA140),VLOOKUP(BA140,'Listas y tablas'!$AC$2:$AF$7,2,FALSE),""),"")</f>
        <v/>
      </c>
      <c r="BC140" s="211" t="str">
        <f t="shared" si="59"/>
        <v xml:space="preserve"> </v>
      </c>
      <c r="BD140" s="212" t="str">
        <f>IFERROR(VLOOKUP(BC140,'Listas y tablas'!$AH$3:$AI$17,2,FALSE),"")</f>
        <v/>
      </c>
      <c r="BE140" s="157"/>
      <c r="BF140" s="138"/>
      <c r="BG140" s="138"/>
      <c r="BH140" s="138"/>
      <c r="BI140" s="138"/>
      <c r="BJ140" s="138"/>
      <c r="BK140" s="138"/>
      <c r="BL140" s="138"/>
      <c r="BM140" s="138"/>
      <c r="BN140" s="138"/>
      <c r="BO140" s="138"/>
      <c r="BP140" s="138"/>
      <c r="BQ140" s="121"/>
      <c r="BR140" s="121"/>
      <c r="BS140" s="121"/>
      <c r="BT140" s="121"/>
      <c r="BU140" s="121"/>
      <c r="BV140" s="121"/>
      <c r="BW140" s="196"/>
      <c r="BX140" s="196"/>
      <c r="BY140" s="196"/>
      <c r="BZ140" s="196"/>
      <c r="CA140" s="196"/>
      <c r="CB140" s="105"/>
      <c r="CC140" s="196"/>
      <c r="CD140" s="138"/>
      <c r="CE140" s="138"/>
      <c r="CF140" s="138"/>
      <c r="CG140" s="138"/>
      <c r="CH140" s="138"/>
      <c r="CI140" s="138"/>
      <c r="CJ140" s="196"/>
      <c r="CK140" s="196"/>
      <c r="CL140" s="196"/>
      <c r="CM140" s="196"/>
      <c r="CN140" s="196"/>
      <c r="CO140" s="105"/>
      <c r="CP140" s="196"/>
    </row>
    <row r="141" spans="1:94" s="337" customFormat="1" ht="151.5" customHeight="1">
      <c r="A141" s="138"/>
      <c r="B141" s="88" t="str">
        <f>IFERROR(VLOOKUP($A141,Riesgos!$A$7:$H$107,2,FALSE),"")</f>
        <v/>
      </c>
      <c r="C141" s="181" t="str">
        <f>IFERROR(VLOOKUP($A141,Riesgos!$A$7:$H$107,7,FALSE),"")</f>
        <v/>
      </c>
      <c r="D141" s="181" t="str">
        <f>IFERROR(VLOOKUP($A141,Riesgos!$A$7:$H$107,8,FALSE),"")</f>
        <v/>
      </c>
      <c r="E141" s="53"/>
      <c r="F141" s="213"/>
      <c r="G141" s="208" t="str">
        <f>IF(ISNUMBER(F141),VLOOKUP(F141,'Listas y tablas'!$AC$2:$AF$7,2,FALSE),"")</f>
        <v/>
      </c>
      <c r="H141" s="213"/>
      <c r="I141" s="213"/>
      <c r="J141" s="213"/>
      <c r="K141" s="213"/>
      <c r="L141" s="213"/>
      <c r="M141" s="213"/>
      <c r="N141" s="213"/>
      <c r="O141" s="213"/>
      <c r="P141" s="213"/>
      <c r="Q141" s="213"/>
      <c r="R141" s="213"/>
      <c r="S141" s="213"/>
      <c r="T141" s="213"/>
      <c r="U141" s="213"/>
      <c r="V141" s="213"/>
      <c r="W141" s="213"/>
      <c r="X141" s="213"/>
      <c r="Y141" s="213"/>
      <c r="Z141" s="213"/>
      <c r="AA141" s="208">
        <f t="shared" si="42"/>
        <v>0</v>
      </c>
      <c r="AB141" s="209" t="str">
        <f t="shared" si="43"/>
        <v/>
      </c>
      <c r="AC141" s="208" t="str">
        <f t="shared" si="44"/>
        <v xml:space="preserve"> </v>
      </c>
      <c r="AD141" s="210" t="str">
        <f>IFERROR(VLOOKUP(AC141,'Listas y tablas'!$AH$3:$AI$17,2,FALSE),"")</f>
        <v/>
      </c>
      <c r="AE141" s="208" t="str">
        <f t="shared" si="45"/>
        <v>C</v>
      </c>
      <c r="AF141" s="211">
        <f t="shared" si="46"/>
        <v>134</v>
      </c>
      <c r="AG141" s="211" t="str">
        <f t="shared" si="47"/>
        <v>C134</v>
      </c>
      <c r="AH141" s="182"/>
      <c r="AI141" s="211" t="str">
        <f t="shared" si="48"/>
        <v/>
      </c>
      <c r="AJ141" s="57"/>
      <c r="AK141" s="57"/>
      <c r="AL141" s="211">
        <f t="shared" si="49"/>
        <v>0</v>
      </c>
      <c r="AM141" s="57"/>
      <c r="AN141" s="211">
        <f t="shared" si="50"/>
        <v>0</v>
      </c>
      <c r="AO141" s="57"/>
      <c r="AP141" s="211">
        <f t="shared" si="51"/>
        <v>0</v>
      </c>
      <c r="AQ141" s="57"/>
      <c r="AR141" s="211">
        <f t="shared" si="52"/>
        <v>0</v>
      </c>
      <c r="AS141" s="57"/>
      <c r="AT141" s="211">
        <f t="shared" si="53"/>
        <v>0</v>
      </c>
      <c r="AU141" s="57"/>
      <c r="AV141" s="211">
        <f t="shared" si="54"/>
        <v>0</v>
      </c>
      <c r="AW141" s="57"/>
      <c r="AX141" s="211">
        <f t="shared" si="55"/>
        <v>0</v>
      </c>
      <c r="AY141" s="211">
        <f t="shared" si="56"/>
        <v>0</v>
      </c>
      <c r="AZ141" s="211">
        <f t="shared" si="57"/>
        <v>0</v>
      </c>
      <c r="BA141" s="211" t="str">
        <f t="shared" si="58"/>
        <v/>
      </c>
      <c r="BB141" s="211" t="str">
        <f>IFERROR(IF(ISNUMBER(BA141),VLOOKUP(BA141,'Listas y tablas'!$AC$2:$AF$7,2,FALSE),""),"")</f>
        <v/>
      </c>
      <c r="BC141" s="211" t="str">
        <f t="shared" si="59"/>
        <v xml:space="preserve"> </v>
      </c>
      <c r="BD141" s="212" t="str">
        <f>IFERROR(VLOOKUP(BC141,'Listas y tablas'!$AH$3:$AI$17,2,FALSE),"")</f>
        <v/>
      </c>
      <c r="BE141" s="157"/>
      <c r="BF141" s="138"/>
      <c r="BG141" s="138"/>
      <c r="BH141" s="138"/>
      <c r="BI141" s="138"/>
      <c r="BJ141" s="138"/>
      <c r="BK141" s="138"/>
      <c r="BL141" s="138"/>
      <c r="BM141" s="138"/>
      <c r="BN141" s="138"/>
      <c r="BO141" s="138"/>
      <c r="BP141" s="138"/>
      <c r="BQ141" s="121"/>
      <c r="BR141" s="121"/>
      <c r="BS141" s="121"/>
      <c r="BT141" s="121"/>
      <c r="BU141" s="121"/>
      <c r="BV141" s="121"/>
      <c r="BW141" s="196"/>
      <c r="BX141" s="196"/>
      <c r="BY141" s="196"/>
      <c r="BZ141" s="196"/>
      <c r="CA141" s="196"/>
      <c r="CB141" s="105"/>
      <c r="CC141" s="196"/>
      <c r="CD141" s="138"/>
      <c r="CE141" s="138"/>
      <c r="CF141" s="138"/>
      <c r="CG141" s="138"/>
      <c r="CH141" s="138"/>
      <c r="CI141" s="138"/>
      <c r="CJ141" s="196"/>
      <c r="CK141" s="196"/>
      <c r="CL141" s="196"/>
      <c r="CM141" s="196"/>
      <c r="CN141" s="196"/>
      <c r="CO141" s="105"/>
      <c r="CP141" s="196"/>
    </row>
    <row r="142" spans="1:94" s="337" customFormat="1" ht="151.5" customHeight="1">
      <c r="A142" s="138"/>
      <c r="B142" s="88" t="str">
        <f>IFERROR(VLOOKUP($A142,Riesgos!$A$7:$H$107,2,FALSE),"")</f>
        <v/>
      </c>
      <c r="C142" s="181" t="str">
        <f>IFERROR(VLOOKUP($A142,Riesgos!$A$7:$H$107,7,FALSE),"")</f>
        <v/>
      </c>
      <c r="D142" s="181" t="str">
        <f>IFERROR(VLOOKUP($A142,Riesgos!$A$7:$H$107,8,FALSE),"")</f>
        <v/>
      </c>
      <c r="E142" s="53"/>
      <c r="F142" s="213"/>
      <c r="G142" s="208" t="str">
        <f>IF(ISNUMBER(F142),VLOOKUP(F142,'Listas y tablas'!$AC$2:$AF$7,2,FALSE),"")</f>
        <v/>
      </c>
      <c r="H142" s="213"/>
      <c r="I142" s="213"/>
      <c r="J142" s="213"/>
      <c r="K142" s="213"/>
      <c r="L142" s="213"/>
      <c r="M142" s="213"/>
      <c r="N142" s="213"/>
      <c r="O142" s="213"/>
      <c r="P142" s="213"/>
      <c r="Q142" s="213"/>
      <c r="R142" s="213"/>
      <c r="S142" s="213"/>
      <c r="T142" s="213"/>
      <c r="U142" s="213"/>
      <c r="V142" s="213"/>
      <c r="W142" s="213"/>
      <c r="X142" s="213"/>
      <c r="Y142" s="213"/>
      <c r="Z142" s="213"/>
      <c r="AA142" s="208">
        <f t="shared" si="42"/>
        <v>0</v>
      </c>
      <c r="AB142" s="209" t="str">
        <f t="shared" si="43"/>
        <v/>
      </c>
      <c r="AC142" s="208" t="str">
        <f t="shared" si="44"/>
        <v xml:space="preserve"> </v>
      </c>
      <c r="AD142" s="210" t="str">
        <f>IFERROR(VLOOKUP(AC142,'Listas y tablas'!$AH$3:$AI$17,2,FALSE),"")</f>
        <v/>
      </c>
      <c r="AE142" s="208" t="str">
        <f t="shared" si="45"/>
        <v>C</v>
      </c>
      <c r="AF142" s="211">
        <f t="shared" si="46"/>
        <v>135</v>
      </c>
      <c r="AG142" s="211" t="str">
        <f t="shared" si="47"/>
        <v>C135</v>
      </c>
      <c r="AH142" s="182"/>
      <c r="AI142" s="211" t="str">
        <f t="shared" si="48"/>
        <v/>
      </c>
      <c r="AJ142" s="57"/>
      <c r="AK142" s="57"/>
      <c r="AL142" s="211">
        <f t="shared" si="49"/>
        <v>0</v>
      </c>
      <c r="AM142" s="57"/>
      <c r="AN142" s="211">
        <f t="shared" si="50"/>
        <v>0</v>
      </c>
      <c r="AO142" s="57"/>
      <c r="AP142" s="211">
        <f t="shared" si="51"/>
        <v>0</v>
      </c>
      <c r="AQ142" s="57"/>
      <c r="AR142" s="211">
        <f t="shared" si="52"/>
        <v>0</v>
      </c>
      <c r="AS142" s="57"/>
      <c r="AT142" s="211">
        <f t="shared" si="53"/>
        <v>0</v>
      </c>
      <c r="AU142" s="57"/>
      <c r="AV142" s="211">
        <f t="shared" si="54"/>
        <v>0</v>
      </c>
      <c r="AW142" s="57"/>
      <c r="AX142" s="211">
        <f t="shared" si="55"/>
        <v>0</v>
      </c>
      <c r="AY142" s="211">
        <f t="shared" si="56"/>
        <v>0</v>
      </c>
      <c r="AZ142" s="211">
        <f t="shared" si="57"/>
        <v>0</v>
      </c>
      <c r="BA142" s="211" t="str">
        <f t="shared" si="58"/>
        <v/>
      </c>
      <c r="BB142" s="211" t="str">
        <f>IFERROR(IF(ISNUMBER(BA142),VLOOKUP(BA142,'Listas y tablas'!$AC$2:$AF$7,2,FALSE),""),"")</f>
        <v/>
      </c>
      <c r="BC142" s="211" t="str">
        <f t="shared" si="59"/>
        <v xml:space="preserve"> </v>
      </c>
      <c r="BD142" s="212" t="str">
        <f>IFERROR(VLOOKUP(BC142,'Listas y tablas'!$AH$3:$AI$17,2,FALSE),"")</f>
        <v/>
      </c>
      <c r="BE142" s="157"/>
      <c r="BF142" s="138"/>
      <c r="BG142" s="138"/>
      <c r="BH142" s="138"/>
      <c r="BI142" s="138"/>
      <c r="BJ142" s="138"/>
      <c r="BK142" s="138"/>
      <c r="BL142" s="138"/>
      <c r="BM142" s="138"/>
      <c r="BN142" s="138"/>
      <c r="BO142" s="138"/>
      <c r="BP142" s="138"/>
      <c r="BQ142" s="121"/>
      <c r="BR142" s="121"/>
      <c r="BS142" s="121"/>
      <c r="BT142" s="121"/>
      <c r="BU142" s="121"/>
      <c r="BV142" s="121"/>
      <c r="BW142" s="196"/>
      <c r="BX142" s="196"/>
      <c r="BY142" s="196"/>
      <c r="BZ142" s="196"/>
      <c r="CA142" s="196"/>
      <c r="CB142" s="105"/>
      <c r="CC142" s="196"/>
      <c r="CD142" s="138"/>
      <c r="CE142" s="138"/>
      <c r="CF142" s="138"/>
      <c r="CG142" s="138"/>
      <c r="CH142" s="138"/>
      <c r="CI142" s="138"/>
      <c r="CJ142" s="196"/>
      <c r="CK142" s="196"/>
      <c r="CL142" s="196"/>
      <c r="CM142" s="196"/>
      <c r="CN142" s="196"/>
      <c r="CO142" s="105"/>
      <c r="CP142" s="196"/>
    </row>
    <row r="143" spans="1:94" s="337" customFormat="1" ht="151.5" customHeight="1">
      <c r="A143" s="138"/>
      <c r="B143" s="88" t="str">
        <f>IFERROR(VLOOKUP($A143,Riesgos!$A$7:$H$107,2,FALSE),"")</f>
        <v/>
      </c>
      <c r="C143" s="181" t="str">
        <f>IFERROR(VLOOKUP($A143,Riesgos!$A$7:$H$107,7,FALSE),"")</f>
        <v/>
      </c>
      <c r="D143" s="181" t="str">
        <f>IFERROR(VLOOKUP($A143,Riesgos!$A$7:$H$107,8,FALSE),"")</f>
        <v/>
      </c>
      <c r="E143" s="53"/>
      <c r="F143" s="213"/>
      <c r="G143" s="208" t="str">
        <f>IF(ISNUMBER(F143),VLOOKUP(F143,'Listas y tablas'!$AC$2:$AF$7,2,FALSE),"")</f>
        <v/>
      </c>
      <c r="H143" s="213"/>
      <c r="I143" s="213"/>
      <c r="J143" s="213"/>
      <c r="K143" s="213"/>
      <c r="L143" s="213"/>
      <c r="M143" s="213"/>
      <c r="N143" s="213"/>
      <c r="O143" s="213"/>
      <c r="P143" s="213"/>
      <c r="Q143" s="213"/>
      <c r="R143" s="213"/>
      <c r="S143" s="213"/>
      <c r="T143" s="213"/>
      <c r="U143" s="213"/>
      <c r="V143" s="213"/>
      <c r="W143" s="213"/>
      <c r="X143" s="213"/>
      <c r="Y143" s="213"/>
      <c r="Z143" s="213"/>
      <c r="AA143" s="208">
        <f t="shared" si="42"/>
        <v>0</v>
      </c>
      <c r="AB143" s="209" t="str">
        <f t="shared" si="43"/>
        <v/>
      </c>
      <c r="AC143" s="208" t="str">
        <f t="shared" si="44"/>
        <v xml:space="preserve"> </v>
      </c>
      <c r="AD143" s="210" t="str">
        <f>IFERROR(VLOOKUP(AC143,'Listas y tablas'!$AH$3:$AI$17,2,FALSE),"")</f>
        <v/>
      </c>
      <c r="AE143" s="208" t="str">
        <f t="shared" si="45"/>
        <v>C</v>
      </c>
      <c r="AF143" s="211">
        <f t="shared" si="46"/>
        <v>136</v>
      </c>
      <c r="AG143" s="211" t="str">
        <f t="shared" si="47"/>
        <v>C136</v>
      </c>
      <c r="AH143" s="182"/>
      <c r="AI143" s="211" t="str">
        <f t="shared" si="48"/>
        <v/>
      </c>
      <c r="AJ143" s="57"/>
      <c r="AK143" s="57"/>
      <c r="AL143" s="211">
        <f t="shared" si="49"/>
        <v>0</v>
      </c>
      <c r="AM143" s="57"/>
      <c r="AN143" s="211">
        <f t="shared" si="50"/>
        <v>0</v>
      </c>
      <c r="AO143" s="57"/>
      <c r="AP143" s="211">
        <f t="shared" si="51"/>
        <v>0</v>
      </c>
      <c r="AQ143" s="57"/>
      <c r="AR143" s="211">
        <f t="shared" si="52"/>
        <v>0</v>
      </c>
      <c r="AS143" s="57"/>
      <c r="AT143" s="211">
        <f t="shared" si="53"/>
        <v>0</v>
      </c>
      <c r="AU143" s="57"/>
      <c r="AV143" s="211">
        <f t="shared" si="54"/>
        <v>0</v>
      </c>
      <c r="AW143" s="57"/>
      <c r="AX143" s="211">
        <f t="shared" si="55"/>
        <v>0</v>
      </c>
      <c r="AY143" s="211">
        <f t="shared" si="56"/>
        <v>0</v>
      </c>
      <c r="AZ143" s="211">
        <f t="shared" si="57"/>
        <v>0</v>
      </c>
      <c r="BA143" s="211" t="str">
        <f t="shared" si="58"/>
        <v/>
      </c>
      <c r="BB143" s="211" t="str">
        <f>IFERROR(IF(ISNUMBER(BA143),VLOOKUP(BA143,'Listas y tablas'!$AC$2:$AF$7,2,FALSE),""),"")</f>
        <v/>
      </c>
      <c r="BC143" s="211" t="str">
        <f t="shared" si="59"/>
        <v xml:space="preserve"> </v>
      </c>
      <c r="BD143" s="212" t="str">
        <f>IFERROR(VLOOKUP(BC143,'Listas y tablas'!$AH$3:$AI$17,2,FALSE),"")</f>
        <v/>
      </c>
      <c r="BE143" s="157"/>
      <c r="BF143" s="138"/>
      <c r="BG143" s="138"/>
      <c r="BH143" s="138"/>
      <c r="BI143" s="138"/>
      <c r="BJ143" s="138"/>
      <c r="BK143" s="138"/>
      <c r="BL143" s="138"/>
      <c r="BM143" s="138"/>
      <c r="BN143" s="138"/>
      <c r="BO143" s="138"/>
      <c r="BP143" s="138"/>
      <c r="BQ143" s="121"/>
      <c r="BR143" s="121"/>
      <c r="BS143" s="121"/>
      <c r="BT143" s="121"/>
      <c r="BU143" s="121"/>
      <c r="BV143" s="121"/>
      <c r="BW143" s="196"/>
      <c r="BX143" s="196"/>
      <c r="BY143" s="196"/>
      <c r="BZ143" s="196"/>
      <c r="CA143" s="196"/>
      <c r="CB143" s="105"/>
      <c r="CC143" s="196"/>
      <c r="CD143" s="138"/>
      <c r="CE143" s="138"/>
      <c r="CF143" s="138"/>
      <c r="CG143" s="138"/>
      <c r="CH143" s="138"/>
      <c r="CI143" s="138"/>
      <c r="CJ143" s="196"/>
      <c r="CK143" s="196"/>
      <c r="CL143" s="196"/>
      <c r="CM143" s="196"/>
      <c r="CN143" s="196"/>
      <c r="CO143" s="105"/>
      <c r="CP143" s="196"/>
    </row>
    <row r="144" spans="1:94" s="337" customFormat="1" ht="151.5" customHeight="1">
      <c r="A144" s="138"/>
      <c r="B144" s="88" t="str">
        <f>IFERROR(VLOOKUP($A144,Riesgos!$A$7:$H$107,2,FALSE),"")</f>
        <v/>
      </c>
      <c r="C144" s="181" t="str">
        <f>IFERROR(VLOOKUP($A144,Riesgos!$A$7:$H$107,7,FALSE),"")</f>
        <v/>
      </c>
      <c r="D144" s="181" t="str">
        <f>IFERROR(VLOOKUP($A144,Riesgos!$A$7:$H$107,8,FALSE),"")</f>
        <v/>
      </c>
      <c r="E144" s="53"/>
      <c r="F144" s="213"/>
      <c r="G144" s="208" t="str">
        <f>IF(ISNUMBER(F144),VLOOKUP(F144,'Listas y tablas'!$AC$2:$AF$7,2,FALSE),"")</f>
        <v/>
      </c>
      <c r="H144" s="213"/>
      <c r="I144" s="213"/>
      <c r="J144" s="213"/>
      <c r="K144" s="213"/>
      <c r="L144" s="213"/>
      <c r="M144" s="213"/>
      <c r="N144" s="213"/>
      <c r="O144" s="213"/>
      <c r="P144" s="213"/>
      <c r="Q144" s="213"/>
      <c r="R144" s="213"/>
      <c r="S144" s="213"/>
      <c r="T144" s="213"/>
      <c r="U144" s="213"/>
      <c r="V144" s="213"/>
      <c r="W144" s="213"/>
      <c r="X144" s="213"/>
      <c r="Y144" s="213"/>
      <c r="Z144" s="213"/>
      <c r="AA144" s="208">
        <f t="shared" si="42"/>
        <v>0</v>
      </c>
      <c r="AB144" s="209" t="str">
        <f t="shared" si="43"/>
        <v/>
      </c>
      <c r="AC144" s="208" t="str">
        <f t="shared" si="44"/>
        <v xml:space="preserve"> </v>
      </c>
      <c r="AD144" s="210" t="str">
        <f>IFERROR(VLOOKUP(AC144,'Listas y tablas'!$AH$3:$AI$17,2,FALSE),"")</f>
        <v/>
      </c>
      <c r="AE144" s="208" t="str">
        <f t="shared" si="45"/>
        <v>C</v>
      </c>
      <c r="AF144" s="211">
        <f t="shared" si="46"/>
        <v>137</v>
      </c>
      <c r="AG144" s="211" t="str">
        <f t="shared" si="47"/>
        <v>C137</v>
      </c>
      <c r="AH144" s="182"/>
      <c r="AI144" s="211" t="str">
        <f t="shared" si="48"/>
        <v/>
      </c>
      <c r="AJ144" s="57"/>
      <c r="AK144" s="57"/>
      <c r="AL144" s="211">
        <f t="shared" si="49"/>
        <v>0</v>
      </c>
      <c r="AM144" s="57"/>
      <c r="AN144" s="211">
        <f t="shared" si="50"/>
        <v>0</v>
      </c>
      <c r="AO144" s="57"/>
      <c r="AP144" s="211">
        <f t="shared" si="51"/>
        <v>0</v>
      </c>
      <c r="AQ144" s="57"/>
      <c r="AR144" s="211">
        <f t="shared" si="52"/>
        <v>0</v>
      </c>
      <c r="AS144" s="57"/>
      <c r="AT144" s="211">
        <f t="shared" si="53"/>
        <v>0</v>
      </c>
      <c r="AU144" s="57"/>
      <c r="AV144" s="211">
        <f t="shared" si="54"/>
        <v>0</v>
      </c>
      <c r="AW144" s="57"/>
      <c r="AX144" s="211">
        <f t="shared" si="55"/>
        <v>0</v>
      </c>
      <c r="AY144" s="211">
        <f t="shared" si="56"/>
        <v>0</v>
      </c>
      <c r="AZ144" s="211">
        <f t="shared" si="57"/>
        <v>0</v>
      </c>
      <c r="BA144" s="211" t="str">
        <f t="shared" si="58"/>
        <v/>
      </c>
      <c r="BB144" s="211" t="str">
        <f>IFERROR(IF(ISNUMBER(BA144),VLOOKUP(BA144,'Listas y tablas'!$AC$2:$AF$7,2,FALSE),""),"")</f>
        <v/>
      </c>
      <c r="BC144" s="211" t="str">
        <f t="shared" si="59"/>
        <v xml:space="preserve"> </v>
      </c>
      <c r="BD144" s="212" t="str">
        <f>IFERROR(VLOOKUP(BC144,'Listas y tablas'!$AH$3:$AI$17,2,FALSE),"")</f>
        <v/>
      </c>
      <c r="BE144" s="157"/>
      <c r="BF144" s="138"/>
      <c r="BG144" s="138"/>
      <c r="BH144" s="138"/>
      <c r="BI144" s="138"/>
      <c r="BJ144" s="138"/>
      <c r="BK144" s="138"/>
      <c r="BL144" s="138"/>
      <c r="BM144" s="138"/>
      <c r="BN144" s="138"/>
      <c r="BO144" s="138"/>
      <c r="BP144" s="138"/>
      <c r="BQ144" s="121"/>
      <c r="BR144" s="121"/>
      <c r="BS144" s="121"/>
      <c r="BT144" s="121"/>
      <c r="BU144" s="121"/>
      <c r="BV144" s="121"/>
      <c r="BW144" s="196"/>
      <c r="BX144" s="196"/>
      <c r="BY144" s="196"/>
      <c r="BZ144" s="196"/>
      <c r="CA144" s="196"/>
      <c r="CB144" s="105"/>
      <c r="CC144" s="196"/>
      <c r="CD144" s="138"/>
      <c r="CE144" s="138"/>
      <c r="CF144" s="138"/>
      <c r="CG144" s="138"/>
      <c r="CH144" s="138"/>
      <c r="CI144" s="138"/>
      <c r="CJ144" s="196"/>
      <c r="CK144" s="196"/>
      <c r="CL144" s="196"/>
      <c r="CM144" s="196"/>
      <c r="CN144" s="196"/>
      <c r="CO144" s="105"/>
      <c r="CP144" s="196"/>
    </row>
    <row r="145" spans="1:94" s="337" customFormat="1" ht="151.5" customHeight="1">
      <c r="A145" s="138"/>
      <c r="B145" s="88" t="str">
        <f>IFERROR(VLOOKUP($A145,Riesgos!$A$7:$H$107,2,FALSE),"")</f>
        <v/>
      </c>
      <c r="C145" s="181" t="str">
        <f>IFERROR(VLOOKUP($A145,Riesgos!$A$7:$H$107,7,FALSE),"")</f>
        <v/>
      </c>
      <c r="D145" s="181" t="str">
        <f>IFERROR(VLOOKUP($A145,Riesgos!$A$7:$H$107,8,FALSE),"")</f>
        <v/>
      </c>
      <c r="E145" s="53"/>
      <c r="F145" s="213"/>
      <c r="G145" s="208" t="str">
        <f>IF(ISNUMBER(F145),VLOOKUP(F145,'Listas y tablas'!$AC$2:$AF$7,2,FALSE),"")</f>
        <v/>
      </c>
      <c r="H145" s="213"/>
      <c r="I145" s="213"/>
      <c r="J145" s="213"/>
      <c r="K145" s="213"/>
      <c r="L145" s="213"/>
      <c r="M145" s="213"/>
      <c r="N145" s="213"/>
      <c r="O145" s="213"/>
      <c r="P145" s="213"/>
      <c r="Q145" s="213"/>
      <c r="R145" s="213"/>
      <c r="S145" s="213"/>
      <c r="T145" s="213"/>
      <c r="U145" s="213"/>
      <c r="V145" s="213"/>
      <c r="W145" s="213"/>
      <c r="X145" s="213"/>
      <c r="Y145" s="213"/>
      <c r="Z145" s="213"/>
      <c r="AA145" s="208">
        <f t="shared" si="42"/>
        <v>0</v>
      </c>
      <c r="AB145" s="209" t="str">
        <f t="shared" si="43"/>
        <v/>
      </c>
      <c r="AC145" s="208" t="str">
        <f t="shared" si="44"/>
        <v xml:space="preserve"> </v>
      </c>
      <c r="AD145" s="210" t="str">
        <f>IFERROR(VLOOKUP(AC145,'Listas y tablas'!$AH$3:$AI$17,2,FALSE),"")</f>
        <v/>
      </c>
      <c r="AE145" s="208" t="str">
        <f t="shared" si="45"/>
        <v>C</v>
      </c>
      <c r="AF145" s="211">
        <f t="shared" si="46"/>
        <v>138</v>
      </c>
      <c r="AG145" s="211" t="str">
        <f t="shared" si="47"/>
        <v>C138</v>
      </c>
      <c r="AH145" s="182"/>
      <c r="AI145" s="211" t="str">
        <f t="shared" si="48"/>
        <v/>
      </c>
      <c r="AJ145" s="57"/>
      <c r="AK145" s="57"/>
      <c r="AL145" s="211">
        <f t="shared" si="49"/>
        <v>0</v>
      </c>
      <c r="AM145" s="57"/>
      <c r="AN145" s="211">
        <f t="shared" si="50"/>
        <v>0</v>
      </c>
      <c r="AO145" s="57"/>
      <c r="AP145" s="211">
        <f t="shared" si="51"/>
        <v>0</v>
      </c>
      <c r="AQ145" s="57"/>
      <c r="AR145" s="211">
        <f t="shared" si="52"/>
        <v>0</v>
      </c>
      <c r="AS145" s="57"/>
      <c r="AT145" s="211">
        <f t="shared" si="53"/>
        <v>0</v>
      </c>
      <c r="AU145" s="57"/>
      <c r="AV145" s="211">
        <f t="shared" si="54"/>
        <v>0</v>
      </c>
      <c r="AW145" s="57"/>
      <c r="AX145" s="211">
        <f t="shared" si="55"/>
        <v>0</v>
      </c>
      <c r="AY145" s="211">
        <f t="shared" si="56"/>
        <v>0</v>
      </c>
      <c r="AZ145" s="211">
        <f t="shared" si="57"/>
        <v>0</v>
      </c>
      <c r="BA145" s="211" t="str">
        <f t="shared" si="58"/>
        <v/>
      </c>
      <c r="BB145" s="211" t="str">
        <f>IFERROR(IF(ISNUMBER(BA145),VLOOKUP(BA145,'Listas y tablas'!$AC$2:$AF$7,2,FALSE),""),"")</f>
        <v/>
      </c>
      <c r="BC145" s="211" t="str">
        <f t="shared" si="59"/>
        <v xml:space="preserve"> </v>
      </c>
      <c r="BD145" s="212" t="str">
        <f>IFERROR(VLOOKUP(BC145,'Listas y tablas'!$AH$3:$AI$17,2,FALSE),"")</f>
        <v/>
      </c>
      <c r="BE145" s="157"/>
      <c r="BF145" s="138"/>
      <c r="BG145" s="138"/>
      <c r="BH145" s="138"/>
      <c r="BI145" s="138"/>
      <c r="BJ145" s="138"/>
      <c r="BK145" s="138"/>
      <c r="BL145" s="138"/>
      <c r="BM145" s="138"/>
      <c r="BN145" s="138"/>
      <c r="BO145" s="138"/>
      <c r="BP145" s="138"/>
      <c r="BQ145" s="121"/>
      <c r="BR145" s="121"/>
      <c r="BS145" s="121"/>
      <c r="BT145" s="121"/>
      <c r="BU145" s="121"/>
      <c r="BV145" s="121"/>
      <c r="BW145" s="196"/>
      <c r="BX145" s="196"/>
      <c r="BY145" s="196"/>
      <c r="BZ145" s="196"/>
      <c r="CA145" s="196"/>
      <c r="CB145" s="105"/>
      <c r="CC145" s="196"/>
      <c r="CD145" s="138"/>
      <c r="CE145" s="138"/>
      <c r="CF145" s="138"/>
      <c r="CG145" s="138"/>
      <c r="CH145" s="138"/>
      <c r="CI145" s="138"/>
      <c r="CJ145" s="196"/>
      <c r="CK145" s="196"/>
      <c r="CL145" s="196"/>
      <c r="CM145" s="196"/>
      <c r="CN145" s="196"/>
      <c r="CO145" s="105"/>
      <c r="CP145" s="196"/>
    </row>
    <row r="146" spans="1:94" s="337" customFormat="1" ht="151.5" customHeight="1">
      <c r="A146" s="138"/>
      <c r="B146" s="88" t="str">
        <f>IFERROR(VLOOKUP($A146,Riesgos!$A$7:$H$107,2,FALSE),"")</f>
        <v/>
      </c>
      <c r="C146" s="181" t="str">
        <f>IFERROR(VLOOKUP($A146,Riesgos!$A$7:$H$107,7,FALSE),"")</f>
        <v/>
      </c>
      <c r="D146" s="181" t="str">
        <f>IFERROR(VLOOKUP($A146,Riesgos!$A$7:$H$107,8,FALSE),"")</f>
        <v/>
      </c>
      <c r="E146" s="53"/>
      <c r="F146" s="213"/>
      <c r="G146" s="208" t="str">
        <f>IF(ISNUMBER(F146),VLOOKUP(F146,'Listas y tablas'!$AC$2:$AF$7,2,FALSE),"")</f>
        <v/>
      </c>
      <c r="H146" s="213"/>
      <c r="I146" s="213"/>
      <c r="J146" s="213"/>
      <c r="K146" s="213"/>
      <c r="L146" s="213"/>
      <c r="M146" s="213"/>
      <c r="N146" s="213"/>
      <c r="O146" s="213"/>
      <c r="P146" s="213"/>
      <c r="Q146" s="213"/>
      <c r="R146" s="213"/>
      <c r="S146" s="213"/>
      <c r="T146" s="213"/>
      <c r="U146" s="213"/>
      <c r="V146" s="213"/>
      <c r="W146" s="213"/>
      <c r="X146" s="213"/>
      <c r="Y146" s="213"/>
      <c r="Z146" s="213"/>
      <c r="AA146" s="208">
        <f t="shared" si="42"/>
        <v>0</v>
      </c>
      <c r="AB146" s="209" t="str">
        <f t="shared" si="43"/>
        <v/>
      </c>
      <c r="AC146" s="208" t="str">
        <f t="shared" si="44"/>
        <v xml:space="preserve"> </v>
      </c>
      <c r="AD146" s="210" t="str">
        <f>IFERROR(VLOOKUP(AC146,'Listas y tablas'!$AH$3:$AI$17,2,FALSE),"")</f>
        <v/>
      </c>
      <c r="AE146" s="208" t="str">
        <f t="shared" si="45"/>
        <v>C</v>
      </c>
      <c r="AF146" s="211">
        <f t="shared" si="46"/>
        <v>139</v>
      </c>
      <c r="AG146" s="211" t="str">
        <f t="shared" si="47"/>
        <v>C139</v>
      </c>
      <c r="AH146" s="182"/>
      <c r="AI146" s="211" t="str">
        <f t="shared" si="48"/>
        <v/>
      </c>
      <c r="AJ146" s="57"/>
      <c r="AK146" s="57"/>
      <c r="AL146" s="211">
        <f t="shared" si="49"/>
        <v>0</v>
      </c>
      <c r="AM146" s="57"/>
      <c r="AN146" s="211">
        <f t="shared" si="50"/>
        <v>0</v>
      </c>
      <c r="AO146" s="57"/>
      <c r="AP146" s="211">
        <f t="shared" si="51"/>
        <v>0</v>
      </c>
      <c r="AQ146" s="57"/>
      <c r="AR146" s="211">
        <f t="shared" si="52"/>
        <v>0</v>
      </c>
      <c r="AS146" s="57"/>
      <c r="AT146" s="211">
        <f t="shared" si="53"/>
        <v>0</v>
      </c>
      <c r="AU146" s="57"/>
      <c r="AV146" s="211">
        <f t="shared" si="54"/>
        <v>0</v>
      </c>
      <c r="AW146" s="57"/>
      <c r="AX146" s="211">
        <f t="shared" si="55"/>
        <v>0</v>
      </c>
      <c r="AY146" s="211">
        <f t="shared" si="56"/>
        <v>0</v>
      </c>
      <c r="AZ146" s="211">
        <f t="shared" si="57"/>
        <v>0</v>
      </c>
      <c r="BA146" s="211" t="str">
        <f t="shared" si="58"/>
        <v/>
      </c>
      <c r="BB146" s="211" t="str">
        <f>IFERROR(IF(ISNUMBER(BA146),VLOOKUP(BA146,'Listas y tablas'!$AC$2:$AF$7,2,FALSE),""),"")</f>
        <v/>
      </c>
      <c r="BC146" s="211" t="str">
        <f t="shared" si="59"/>
        <v xml:space="preserve"> </v>
      </c>
      <c r="BD146" s="212" t="str">
        <f>IFERROR(VLOOKUP(BC146,'Listas y tablas'!$AH$3:$AI$17,2,FALSE),"")</f>
        <v/>
      </c>
      <c r="BE146" s="157"/>
      <c r="BF146" s="138"/>
      <c r="BG146" s="138"/>
      <c r="BH146" s="138"/>
      <c r="BI146" s="138"/>
      <c r="BJ146" s="138"/>
      <c r="BK146" s="138"/>
      <c r="BL146" s="138"/>
      <c r="BM146" s="138"/>
      <c r="BN146" s="138"/>
      <c r="BO146" s="138"/>
      <c r="BP146" s="138"/>
      <c r="BQ146" s="121"/>
      <c r="BR146" s="121"/>
      <c r="BS146" s="121"/>
      <c r="BT146" s="121"/>
      <c r="BU146" s="121"/>
      <c r="BV146" s="121"/>
      <c r="BW146" s="196"/>
      <c r="BX146" s="196"/>
      <c r="BY146" s="196"/>
      <c r="BZ146" s="196"/>
      <c r="CA146" s="196"/>
      <c r="CB146" s="105"/>
      <c r="CC146" s="196"/>
      <c r="CD146" s="138"/>
      <c r="CE146" s="138"/>
      <c r="CF146" s="138"/>
      <c r="CG146" s="138"/>
      <c r="CH146" s="138"/>
      <c r="CI146" s="138"/>
      <c r="CJ146" s="196"/>
      <c r="CK146" s="196"/>
      <c r="CL146" s="196"/>
      <c r="CM146" s="196"/>
      <c r="CN146" s="196"/>
      <c r="CO146" s="105"/>
      <c r="CP146" s="196"/>
    </row>
    <row r="147" spans="1:94" s="337" customFormat="1" ht="151.5" customHeight="1">
      <c r="A147" s="138"/>
      <c r="B147" s="88" t="str">
        <f>IFERROR(VLOOKUP($A147,Riesgos!$A$7:$H$107,2,FALSE),"")</f>
        <v/>
      </c>
      <c r="C147" s="181" t="str">
        <f>IFERROR(VLOOKUP($A147,Riesgos!$A$7:$H$107,7,FALSE),"")</f>
        <v/>
      </c>
      <c r="D147" s="181" t="str">
        <f>IFERROR(VLOOKUP($A147,Riesgos!$A$7:$H$107,8,FALSE),"")</f>
        <v/>
      </c>
      <c r="E147" s="53"/>
      <c r="F147" s="213"/>
      <c r="G147" s="208" t="str">
        <f>IF(ISNUMBER(F147),VLOOKUP(F147,'Listas y tablas'!$AC$2:$AF$7,2,FALSE),"")</f>
        <v/>
      </c>
      <c r="H147" s="213"/>
      <c r="I147" s="213"/>
      <c r="J147" s="213"/>
      <c r="K147" s="213"/>
      <c r="L147" s="213"/>
      <c r="M147" s="213"/>
      <c r="N147" s="213"/>
      <c r="O147" s="213"/>
      <c r="P147" s="213"/>
      <c r="Q147" s="213"/>
      <c r="R147" s="213"/>
      <c r="S147" s="213"/>
      <c r="T147" s="213"/>
      <c r="U147" s="213"/>
      <c r="V147" s="213"/>
      <c r="W147" s="213"/>
      <c r="X147" s="213"/>
      <c r="Y147" s="213"/>
      <c r="Z147" s="213"/>
      <c r="AA147" s="208">
        <f t="shared" si="42"/>
        <v>0</v>
      </c>
      <c r="AB147" s="209" t="str">
        <f t="shared" si="43"/>
        <v/>
      </c>
      <c r="AC147" s="208" t="str">
        <f t="shared" si="44"/>
        <v xml:space="preserve"> </v>
      </c>
      <c r="AD147" s="210" t="str">
        <f>IFERROR(VLOOKUP(AC147,'Listas y tablas'!$AH$3:$AI$17,2,FALSE),"")</f>
        <v/>
      </c>
      <c r="AE147" s="208" t="str">
        <f t="shared" si="45"/>
        <v>C</v>
      </c>
      <c r="AF147" s="211">
        <f t="shared" si="46"/>
        <v>140</v>
      </c>
      <c r="AG147" s="211" t="str">
        <f t="shared" si="47"/>
        <v>C140</v>
      </c>
      <c r="AH147" s="182"/>
      <c r="AI147" s="211" t="str">
        <f t="shared" si="48"/>
        <v/>
      </c>
      <c r="AJ147" s="57"/>
      <c r="AK147" s="57"/>
      <c r="AL147" s="211">
        <f t="shared" si="49"/>
        <v>0</v>
      </c>
      <c r="AM147" s="57"/>
      <c r="AN147" s="211">
        <f t="shared" si="50"/>
        <v>0</v>
      </c>
      <c r="AO147" s="57"/>
      <c r="AP147" s="211">
        <f t="shared" si="51"/>
        <v>0</v>
      </c>
      <c r="AQ147" s="57"/>
      <c r="AR147" s="211">
        <f t="shared" si="52"/>
        <v>0</v>
      </c>
      <c r="AS147" s="57"/>
      <c r="AT147" s="211">
        <f t="shared" si="53"/>
        <v>0</v>
      </c>
      <c r="AU147" s="57"/>
      <c r="AV147" s="211">
        <f t="shared" si="54"/>
        <v>0</v>
      </c>
      <c r="AW147" s="57"/>
      <c r="AX147" s="211">
        <f t="shared" si="55"/>
        <v>0</v>
      </c>
      <c r="AY147" s="211">
        <f t="shared" si="56"/>
        <v>0</v>
      </c>
      <c r="AZ147" s="211">
        <f t="shared" si="57"/>
        <v>0</v>
      </c>
      <c r="BA147" s="211" t="str">
        <f t="shared" si="58"/>
        <v/>
      </c>
      <c r="BB147" s="211" t="str">
        <f>IFERROR(IF(ISNUMBER(BA147),VLOOKUP(BA147,'Listas y tablas'!$AC$2:$AF$7,2,FALSE),""),"")</f>
        <v/>
      </c>
      <c r="BC147" s="211" t="str">
        <f t="shared" si="59"/>
        <v xml:space="preserve"> </v>
      </c>
      <c r="BD147" s="212" t="str">
        <f>IFERROR(VLOOKUP(BC147,'Listas y tablas'!$AH$3:$AI$17,2,FALSE),"")</f>
        <v/>
      </c>
      <c r="BE147" s="157"/>
      <c r="BF147" s="138"/>
      <c r="BG147" s="138"/>
      <c r="BH147" s="138"/>
      <c r="BI147" s="138"/>
      <c r="BJ147" s="138"/>
      <c r="BK147" s="138"/>
      <c r="BL147" s="138"/>
      <c r="BM147" s="138"/>
      <c r="BN147" s="138"/>
      <c r="BO147" s="138"/>
      <c r="BP147" s="138"/>
      <c r="BQ147" s="121"/>
      <c r="BR147" s="121"/>
      <c r="BS147" s="121"/>
      <c r="BT147" s="121"/>
      <c r="BU147" s="121"/>
      <c r="BV147" s="121"/>
      <c r="BW147" s="196"/>
      <c r="BX147" s="196"/>
      <c r="BY147" s="196"/>
      <c r="BZ147" s="196"/>
      <c r="CA147" s="196"/>
      <c r="CB147" s="105"/>
      <c r="CC147" s="196"/>
      <c r="CD147" s="138"/>
      <c r="CE147" s="138"/>
      <c r="CF147" s="138"/>
      <c r="CG147" s="138"/>
      <c r="CH147" s="138"/>
      <c r="CI147" s="138"/>
      <c r="CJ147" s="196"/>
      <c r="CK147" s="196"/>
      <c r="CL147" s="196"/>
      <c r="CM147" s="196"/>
      <c r="CN147" s="196"/>
      <c r="CO147" s="105"/>
      <c r="CP147" s="196"/>
    </row>
    <row r="148" spans="1:94" s="337" customFormat="1" ht="151.5" customHeight="1">
      <c r="A148" s="138"/>
      <c r="B148" s="88" t="str">
        <f>IFERROR(VLOOKUP($A148,Riesgos!$A$7:$H$107,2,FALSE),"")</f>
        <v/>
      </c>
      <c r="C148" s="181" t="str">
        <f>IFERROR(VLOOKUP($A148,Riesgos!$A$7:$H$107,7,FALSE),"")</f>
        <v/>
      </c>
      <c r="D148" s="181" t="str">
        <f>IFERROR(VLOOKUP($A148,Riesgos!$A$7:$H$107,8,FALSE),"")</f>
        <v/>
      </c>
      <c r="E148" s="53"/>
      <c r="F148" s="213"/>
      <c r="G148" s="208" t="str">
        <f>IF(ISNUMBER(F148),VLOOKUP(F148,'Listas y tablas'!$AC$2:$AF$7,2,FALSE),"")</f>
        <v/>
      </c>
      <c r="H148" s="213"/>
      <c r="I148" s="213"/>
      <c r="J148" s="213"/>
      <c r="K148" s="213"/>
      <c r="L148" s="213"/>
      <c r="M148" s="213"/>
      <c r="N148" s="213"/>
      <c r="O148" s="213"/>
      <c r="P148" s="213"/>
      <c r="Q148" s="213"/>
      <c r="R148" s="213"/>
      <c r="S148" s="213"/>
      <c r="T148" s="213"/>
      <c r="U148" s="213"/>
      <c r="V148" s="213"/>
      <c r="W148" s="213"/>
      <c r="X148" s="213"/>
      <c r="Y148" s="213"/>
      <c r="Z148" s="213"/>
      <c r="AA148" s="208">
        <f t="shared" si="42"/>
        <v>0</v>
      </c>
      <c r="AB148" s="209" t="str">
        <f t="shared" si="43"/>
        <v/>
      </c>
      <c r="AC148" s="208" t="str">
        <f t="shared" si="44"/>
        <v xml:space="preserve"> </v>
      </c>
      <c r="AD148" s="210" t="str">
        <f>IFERROR(VLOOKUP(AC148,'Listas y tablas'!$AH$3:$AI$17,2,FALSE),"")</f>
        <v/>
      </c>
      <c r="AE148" s="208" t="str">
        <f t="shared" si="45"/>
        <v>C</v>
      </c>
      <c r="AF148" s="211">
        <f t="shared" si="46"/>
        <v>141</v>
      </c>
      <c r="AG148" s="211" t="str">
        <f t="shared" si="47"/>
        <v>C141</v>
      </c>
      <c r="AH148" s="182"/>
      <c r="AI148" s="211" t="str">
        <f t="shared" si="48"/>
        <v/>
      </c>
      <c r="AJ148" s="57"/>
      <c r="AK148" s="57"/>
      <c r="AL148" s="211">
        <f t="shared" si="49"/>
        <v>0</v>
      </c>
      <c r="AM148" s="57"/>
      <c r="AN148" s="211">
        <f t="shared" si="50"/>
        <v>0</v>
      </c>
      <c r="AO148" s="57"/>
      <c r="AP148" s="211">
        <f t="shared" si="51"/>
        <v>0</v>
      </c>
      <c r="AQ148" s="57"/>
      <c r="AR148" s="211">
        <f t="shared" si="52"/>
        <v>0</v>
      </c>
      <c r="AS148" s="57"/>
      <c r="AT148" s="211">
        <f t="shared" si="53"/>
        <v>0</v>
      </c>
      <c r="AU148" s="57"/>
      <c r="AV148" s="211">
        <f t="shared" si="54"/>
        <v>0</v>
      </c>
      <c r="AW148" s="57"/>
      <c r="AX148" s="211">
        <f t="shared" si="55"/>
        <v>0</v>
      </c>
      <c r="AY148" s="211">
        <f t="shared" si="56"/>
        <v>0</v>
      </c>
      <c r="AZ148" s="211">
        <f t="shared" si="57"/>
        <v>0</v>
      </c>
      <c r="BA148" s="211" t="str">
        <f t="shared" si="58"/>
        <v/>
      </c>
      <c r="BB148" s="211" t="str">
        <f>IFERROR(IF(ISNUMBER(BA148),VLOOKUP(BA148,'Listas y tablas'!$AC$2:$AF$7,2,FALSE),""),"")</f>
        <v/>
      </c>
      <c r="BC148" s="211" t="str">
        <f t="shared" si="59"/>
        <v xml:space="preserve"> </v>
      </c>
      <c r="BD148" s="212" t="str">
        <f>IFERROR(VLOOKUP(BC148,'Listas y tablas'!$AH$3:$AI$17,2,FALSE),"")</f>
        <v/>
      </c>
      <c r="BE148" s="157"/>
      <c r="BF148" s="138"/>
      <c r="BG148" s="138"/>
      <c r="BH148" s="138"/>
      <c r="BI148" s="138"/>
      <c r="BJ148" s="138"/>
      <c r="BK148" s="138"/>
      <c r="BL148" s="138"/>
      <c r="BM148" s="138"/>
      <c r="BN148" s="138"/>
      <c r="BO148" s="138"/>
      <c r="BP148" s="138"/>
      <c r="BQ148" s="121"/>
      <c r="BR148" s="121"/>
      <c r="BS148" s="121"/>
      <c r="BT148" s="121"/>
      <c r="BU148" s="121"/>
      <c r="BV148" s="121"/>
      <c r="BW148" s="196"/>
      <c r="BX148" s="196"/>
      <c r="BY148" s="196"/>
      <c r="BZ148" s="196"/>
      <c r="CA148" s="196"/>
      <c r="CB148" s="105"/>
      <c r="CC148" s="196"/>
      <c r="CD148" s="138"/>
      <c r="CE148" s="138"/>
      <c r="CF148" s="138"/>
      <c r="CG148" s="138"/>
      <c r="CH148" s="138"/>
      <c r="CI148" s="138"/>
      <c r="CJ148" s="196"/>
      <c r="CK148" s="196"/>
      <c r="CL148" s="196"/>
      <c r="CM148" s="196"/>
      <c r="CN148" s="196"/>
      <c r="CO148" s="105"/>
      <c r="CP148" s="196"/>
    </row>
    <row r="149" spans="1:94" s="337" customFormat="1" ht="151.5" customHeight="1">
      <c r="A149" s="138"/>
      <c r="B149" s="88" t="str">
        <f>IFERROR(VLOOKUP($A149,Riesgos!$A$7:$H$107,2,FALSE),"")</f>
        <v/>
      </c>
      <c r="C149" s="181" t="str">
        <f>IFERROR(VLOOKUP($A149,Riesgos!$A$7:$H$107,7,FALSE),"")</f>
        <v/>
      </c>
      <c r="D149" s="181" t="str">
        <f>IFERROR(VLOOKUP($A149,Riesgos!$A$7:$H$107,8,FALSE),"")</f>
        <v/>
      </c>
      <c r="E149" s="53"/>
      <c r="F149" s="213"/>
      <c r="G149" s="208" t="str">
        <f>IF(ISNUMBER(F149),VLOOKUP(F149,'Listas y tablas'!$AC$2:$AF$7,2,FALSE),"")</f>
        <v/>
      </c>
      <c r="H149" s="213"/>
      <c r="I149" s="213"/>
      <c r="J149" s="213"/>
      <c r="K149" s="213"/>
      <c r="L149" s="213"/>
      <c r="M149" s="213"/>
      <c r="N149" s="213"/>
      <c r="O149" s="213"/>
      <c r="P149" s="213"/>
      <c r="Q149" s="213"/>
      <c r="R149" s="213"/>
      <c r="S149" s="213"/>
      <c r="T149" s="213"/>
      <c r="U149" s="213"/>
      <c r="V149" s="213"/>
      <c r="W149" s="213"/>
      <c r="X149" s="213"/>
      <c r="Y149" s="213"/>
      <c r="Z149" s="213"/>
      <c r="AA149" s="208">
        <f t="shared" si="42"/>
        <v>0</v>
      </c>
      <c r="AB149" s="209" t="str">
        <f t="shared" si="43"/>
        <v/>
      </c>
      <c r="AC149" s="208" t="str">
        <f t="shared" si="44"/>
        <v xml:space="preserve"> </v>
      </c>
      <c r="AD149" s="210" t="str">
        <f>IFERROR(VLOOKUP(AC149,'Listas y tablas'!$AH$3:$AI$17,2,FALSE),"")</f>
        <v/>
      </c>
      <c r="AE149" s="208" t="str">
        <f t="shared" si="45"/>
        <v>C</v>
      </c>
      <c r="AF149" s="211">
        <f t="shared" si="46"/>
        <v>142</v>
      </c>
      <c r="AG149" s="211" t="str">
        <f t="shared" si="47"/>
        <v>C142</v>
      </c>
      <c r="AH149" s="182"/>
      <c r="AI149" s="211" t="str">
        <f t="shared" si="48"/>
        <v/>
      </c>
      <c r="AJ149" s="57"/>
      <c r="AK149" s="57"/>
      <c r="AL149" s="211">
        <f t="shared" si="49"/>
        <v>0</v>
      </c>
      <c r="AM149" s="57"/>
      <c r="AN149" s="211">
        <f t="shared" si="50"/>
        <v>0</v>
      </c>
      <c r="AO149" s="57"/>
      <c r="AP149" s="211">
        <f t="shared" si="51"/>
        <v>0</v>
      </c>
      <c r="AQ149" s="57"/>
      <c r="AR149" s="211">
        <f t="shared" si="52"/>
        <v>0</v>
      </c>
      <c r="AS149" s="57"/>
      <c r="AT149" s="211">
        <f t="shared" si="53"/>
        <v>0</v>
      </c>
      <c r="AU149" s="57"/>
      <c r="AV149" s="211">
        <f t="shared" si="54"/>
        <v>0</v>
      </c>
      <c r="AW149" s="57"/>
      <c r="AX149" s="211">
        <f t="shared" si="55"/>
        <v>0</v>
      </c>
      <c r="AY149" s="211">
        <f t="shared" si="56"/>
        <v>0</v>
      </c>
      <c r="AZ149" s="211">
        <f t="shared" si="57"/>
        <v>0</v>
      </c>
      <c r="BA149" s="211" t="str">
        <f t="shared" si="58"/>
        <v/>
      </c>
      <c r="BB149" s="211" t="str">
        <f>IFERROR(IF(ISNUMBER(BA149),VLOOKUP(BA149,'Listas y tablas'!$AC$2:$AF$7,2,FALSE),""),"")</f>
        <v/>
      </c>
      <c r="BC149" s="211" t="str">
        <f t="shared" si="59"/>
        <v xml:space="preserve"> </v>
      </c>
      <c r="BD149" s="212" t="str">
        <f>IFERROR(VLOOKUP(BC149,'Listas y tablas'!$AH$3:$AI$17,2,FALSE),"")</f>
        <v/>
      </c>
      <c r="BE149" s="157"/>
      <c r="BF149" s="138"/>
      <c r="BG149" s="138"/>
      <c r="BH149" s="138"/>
      <c r="BI149" s="138"/>
      <c r="BJ149" s="138"/>
      <c r="BK149" s="138"/>
      <c r="BL149" s="138"/>
      <c r="BM149" s="138"/>
      <c r="BN149" s="138"/>
      <c r="BO149" s="138"/>
      <c r="BP149" s="138"/>
      <c r="BQ149" s="121"/>
      <c r="BR149" s="121"/>
      <c r="BS149" s="121"/>
      <c r="BT149" s="121"/>
      <c r="BU149" s="121"/>
      <c r="BV149" s="121"/>
      <c r="BW149" s="196"/>
      <c r="BX149" s="196"/>
      <c r="BY149" s="196"/>
      <c r="BZ149" s="196"/>
      <c r="CA149" s="196"/>
      <c r="CB149" s="105"/>
      <c r="CC149" s="196"/>
      <c r="CD149" s="138"/>
      <c r="CE149" s="138"/>
      <c r="CF149" s="138"/>
      <c r="CG149" s="138"/>
      <c r="CH149" s="138"/>
      <c r="CI149" s="138"/>
      <c r="CJ149" s="196"/>
      <c r="CK149" s="196"/>
      <c r="CL149" s="196"/>
      <c r="CM149" s="196"/>
      <c r="CN149" s="196"/>
      <c r="CO149" s="105"/>
      <c r="CP149" s="196"/>
    </row>
    <row r="150" spans="1:94" s="337" customFormat="1" ht="151.5" customHeight="1">
      <c r="A150" s="138"/>
      <c r="B150" s="88" t="str">
        <f>IFERROR(VLOOKUP($A150,Riesgos!$A$7:$H$107,2,FALSE),"")</f>
        <v/>
      </c>
      <c r="C150" s="181" t="str">
        <f>IFERROR(VLOOKUP($A150,Riesgos!$A$7:$H$107,7,FALSE),"")</f>
        <v/>
      </c>
      <c r="D150" s="181" t="str">
        <f>IFERROR(VLOOKUP($A150,Riesgos!$A$7:$H$107,8,FALSE),"")</f>
        <v/>
      </c>
      <c r="E150" s="53"/>
      <c r="F150" s="213"/>
      <c r="G150" s="208" t="str">
        <f>IF(ISNUMBER(F150),VLOOKUP(F150,'Listas y tablas'!$AC$2:$AF$7,2,FALSE),"")</f>
        <v/>
      </c>
      <c r="H150" s="213"/>
      <c r="I150" s="213"/>
      <c r="J150" s="213"/>
      <c r="K150" s="213"/>
      <c r="L150" s="213"/>
      <c r="M150" s="213"/>
      <c r="N150" s="213"/>
      <c r="O150" s="213"/>
      <c r="P150" s="213"/>
      <c r="Q150" s="213"/>
      <c r="R150" s="213"/>
      <c r="S150" s="213"/>
      <c r="T150" s="213"/>
      <c r="U150" s="213"/>
      <c r="V150" s="213"/>
      <c r="W150" s="213"/>
      <c r="X150" s="213"/>
      <c r="Y150" s="213"/>
      <c r="Z150" s="213"/>
      <c r="AA150" s="208">
        <f t="shared" si="42"/>
        <v>0</v>
      </c>
      <c r="AB150" s="209" t="str">
        <f t="shared" si="43"/>
        <v/>
      </c>
      <c r="AC150" s="208" t="str">
        <f t="shared" si="44"/>
        <v xml:space="preserve"> </v>
      </c>
      <c r="AD150" s="210" t="str">
        <f>IFERROR(VLOOKUP(AC150,'Listas y tablas'!$AH$3:$AI$17,2,FALSE),"")</f>
        <v/>
      </c>
      <c r="AE150" s="208" t="str">
        <f t="shared" si="45"/>
        <v>C</v>
      </c>
      <c r="AF150" s="211">
        <f t="shared" si="46"/>
        <v>143</v>
      </c>
      <c r="AG150" s="211" t="str">
        <f t="shared" si="47"/>
        <v>C143</v>
      </c>
      <c r="AH150" s="182"/>
      <c r="AI150" s="211" t="str">
        <f t="shared" si="48"/>
        <v/>
      </c>
      <c r="AJ150" s="57"/>
      <c r="AK150" s="57"/>
      <c r="AL150" s="211">
        <f t="shared" si="49"/>
        <v>0</v>
      </c>
      <c r="AM150" s="57"/>
      <c r="AN150" s="211">
        <f t="shared" si="50"/>
        <v>0</v>
      </c>
      <c r="AO150" s="57"/>
      <c r="AP150" s="211">
        <f t="shared" si="51"/>
        <v>0</v>
      </c>
      <c r="AQ150" s="57"/>
      <c r="AR150" s="211">
        <f t="shared" si="52"/>
        <v>0</v>
      </c>
      <c r="AS150" s="57"/>
      <c r="AT150" s="211">
        <f t="shared" si="53"/>
        <v>0</v>
      </c>
      <c r="AU150" s="57"/>
      <c r="AV150" s="211">
        <f t="shared" si="54"/>
        <v>0</v>
      </c>
      <c r="AW150" s="57"/>
      <c r="AX150" s="211">
        <f t="shared" si="55"/>
        <v>0</v>
      </c>
      <c r="AY150" s="211">
        <f t="shared" si="56"/>
        <v>0</v>
      </c>
      <c r="AZ150" s="211">
        <f t="shared" si="57"/>
        <v>0</v>
      </c>
      <c r="BA150" s="211" t="str">
        <f t="shared" si="58"/>
        <v/>
      </c>
      <c r="BB150" s="211" t="str">
        <f>IFERROR(IF(ISNUMBER(BA150),VLOOKUP(BA150,'Listas y tablas'!$AC$2:$AF$7,2,FALSE),""),"")</f>
        <v/>
      </c>
      <c r="BC150" s="211" t="str">
        <f t="shared" si="59"/>
        <v xml:space="preserve"> </v>
      </c>
      <c r="BD150" s="212" t="str">
        <f>IFERROR(VLOOKUP(BC150,'Listas y tablas'!$AH$3:$AI$17,2,FALSE),"")</f>
        <v/>
      </c>
      <c r="BE150" s="157"/>
      <c r="BF150" s="138"/>
      <c r="BG150" s="138"/>
      <c r="BH150" s="138"/>
      <c r="BI150" s="138"/>
      <c r="BJ150" s="138"/>
      <c r="BK150" s="138"/>
      <c r="BL150" s="138"/>
      <c r="BM150" s="138"/>
      <c r="BN150" s="138"/>
      <c r="BO150" s="138"/>
      <c r="BP150" s="138"/>
      <c r="BQ150" s="121"/>
      <c r="BR150" s="121"/>
      <c r="BS150" s="121"/>
      <c r="BT150" s="121"/>
      <c r="BU150" s="121"/>
      <c r="BV150" s="121"/>
      <c r="BW150" s="196"/>
      <c r="BX150" s="196"/>
      <c r="BY150" s="196"/>
      <c r="BZ150" s="196"/>
      <c r="CA150" s="196"/>
      <c r="CB150" s="105"/>
      <c r="CC150" s="196"/>
      <c r="CD150" s="138"/>
      <c r="CE150" s="138"/>
      <c r="CF150" s="138"/>
      <c r="CG150" s="138"/>
      <c r="CH150" s="138"/>
      <c r="CI150" s="138"/>
      <c r="CJ150" s="196"/>
      <c r="CK150" s="196"/>
      <c r="CL150" s="196"/>
      <c r="CM150" s="196"/>
      <c r="CN150" s="196"/>
      <c r="CO150" s="105"/>
      <c r="CP150" s="196"/>
    </row>
    <row r="151" spans="1:94" ht="151.5" customHeight="1">
      <c r="A151" s="138"/>
      <c r="B151" s="88" t="str">
        <f>IFERROR(VLOOKUP($A151,Riesgos!$A$7:$H$107,2,FALSE),"")</f>
        <v/>
      </c>
      <c r="C151" s="181" t="str">
        <f>IFERROR(VLOOKUP($A151,Riesgos!$A$7:$H$107,7,FALSE),"")</f>
        <v/>
      </c>
      <c r="D151" s="181" t="str">
        <f>IFERROR(VLOOKUP($A151,Riesgos!$A$7:$H$107,8,FALSE),"")</f>
        <v/>
      </c>
      <c r="E151" s="53"/>
      <c r="F151" s="213"/>
      <c r="G151" s="208" t="str">
        <f>IF(ISNUMBER(F151),VLOOKUP(F151,'Listas y tablas'!$AC$2:$AF$7,2,FALSE),"")</f>
        <v/>
      </c>
      <c r="H151" s="213"/>
      <c r="I151" s="213"/>
      <c r="J151" s="213"/>
      <c r="K151" s="213"/>
      <c r="L151" s="213"/>
      <c r="M151" s="213"/>
      <c r="N151" s="213"/>
      <c r="O151" s="213"/>
      <c r="P151" s="213"/>
      <c r="Q151" s="213"/>
      <c r="R151" s="213"/>
      <c r="S151" s="213"/>
      <c r="T151" s="213"/>
      <c r="U151" s="213"/>
      <c r="V151" s="213"/>
      <c r="W151" s="213"/>
      <c r="X151" s="213"/>
      <c r="Y151" s="213"/>
      <c r="Z151" s="213"/>
      <c r="AA151" s="208">
        <f t="shared" si="42"/>
        <v>0</v>
      </c>
      <c r="AB151" s="209" t="str">
        <f t="shared" si="43"/>
        <v/>
      </c>
      <c r="AC151" s="208" t="str">
        <f t="shared" si="44"/>
        <v xml:space="preserve"> </v>
      </c>
      <c r="AD151" s="210" t="str">
        <f>IFERROR(VLOOKUP(AC151,'Listas y tablas'!$AH$3:$AI$17,2,FALSE),"")</f>
        <v/>
      </c>
      <c r="AE151" s="208" t="str">
        <f t="shared" si="45"/>
        <v>C</v>
      </c>
      <c r="AF151" s="211">
        <f t="shared" si="46"/>
        <v>144</v>
      </c>
      <c r="AG151" s="211" t="str">
        <f t="shared" si="47"/>
        <v>C144</v>
      </c>
      <c r="AH151" s="182"/>
      <c r="AI151" s="211" t="str">
        <f t="shared" si="48"/>
        <v/>
      </c>
      <c r="AJ151" s="57"/>
      <c r="AK151" s="57"/>
      <c r="AL151" s="211">
        <f t="shared" si="49"/>
        <v>0</v>
      </c>
      <c r="AM151" s="57"/>
      <c r="AN151" s="211">
        <f t="shared" si="50"/>
        <v>0</v>
      </c>
      <c r="AO151" s="57"/>
      <c r="AP151" s="211">
        <f t="shared" si="51"/>
        <v>0</v>
      </c>
      <c r="AQ151" s="57"/>
      <c r="AR151" s="211">
        <f t="shared" si="52"/>
        <v>0</v>
      </c>
      <c r="AS151" s="57"/>
      <c r="AT151" s="211">
        <f t="shared" si="53"/>
        <v>0</v>
      </c>
      <c r="AU151" s="57"/>
      <c r="AV151" s="211">
        <f t="shared" si="54"/>
        <v>0</v>
      </c>
      <c r="AW151" s="57"/>
      <c r="AX151" s="211">
        <f t="shared" si="55"/>
        <v>0</v>
      </c>
      <c r="AY151" s="211">
        <f t="shared" si="56"/>
        <v>0</v>
      </c>
      <c r="AZ151" s="211">
        <f t="shared" si="57"/>
        <v>0</v>
      </c>
      <c r="BA151" s="211" t="str">
        <f t="shared" si="58"/>
        <v/>
      </c>
      <c r="BB151" s="211" t="str">
        <f>IFERROR(IF(ISNUMBER(BA151),VLOOKUP(BA151,'Listas y tablas'!$AC$2:$AF$7,2,FALSE),""),"")</f>
        <v/>
      </c>
      <c r="BC151" s="211" t="str">
        <f t="shared" si="59"/>
        <v xml:space="preserve"> </v>
      </c>
      <c r="BD151" s="212" t="str">
        <f>IFERROR(VLOOKUP(BC151,'Listas y tablas'!$AH$3:$AI$17,2,FALSE),"")</f>
        <v/>
      </c>
      <c r="BE151" s="157"/>
      <c r="BF151" s="138"/>
      <c r="BG151" s="138"/>
      <c r="BH151" s="138"/>
      <c r="BI151" s="138"/>
      <c r="BJ151" s="138"/>
      <c r="BK151" s="138"/>
      <c r="BL151" s="138"/>
      <c r="BM151" s="138"/>
      <c r="BN151" s="138"/>
      <c r="BO151" s="138"/>
      <c r="BP151" s="138"/>
      <c r="BQ151" s="121"/>
      <c r="BR151" s="121"/>
      <c r="BS151" s="121"/>
      <c r="BT151" s="121"/>
      <c r="BU151" s="121"/>
      <c r="BV151" s="121"/>
      <c r="BW151" s="196"/>
      <c r="BX151" s="196"/>
      <c r="BY151" s="196"/>
      <c r="BZ151" s="196"/>
      <c r="CA151" s="196"/>
      <c r="CB151" s="105"/>
      <c r="CC151" s="196"/>
      <c r="CD151" s="138"/>
      <c r="CE151" s="138"/>
      <c r="CF151" s="138"/>
      <c r="CG151" s="138"/>
      <c r="CH151" s="138"/>
      <c r="CI151" s="138"/>
      <c r="CJ151" s="196"/>
      <c r="CK151" s="196"/>
      <c r="CL151" s="196"/>
      <c r="CM151" s="196"/>
      <c r="CN151" s="196"/>
      <c r="CO151" s="105"/>
      <c r="CP151" s="196"/>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63"/>
      <c r="CC328" s="54"/>
      <c r="CD328" s="54"/>
      <c r="CE328" s="54"/>
      <c r="CF328" s="54"/>
      <c r="CG328" s="54"/>
      <c r="CH328" s="54"/>
      <c r="CI328" s="54"/>
      <c r="CJ328" s="54"/>
      <c r="CK328" s="54"/>
      <c r="CL328" s="54"/>
      <c r="CM328" s="54"/>
      <c r="CN328" s="54"/>
      <c r="CO328" s="163"/>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55" t="s">
        <v>801</v>
      </c>
      <c r="CL329" s="55"/>
      <c r="CM329" s="55"/>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sheetData>
  <autoFilter ref="A7:CP153"/>
  <mergeCells count="29">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BG19:BG20"/>
    <mergeCell ref="BH19:BH20"/>
    <mergeCell ref="BI19:BI20"/>
    <mergeCell ref="BJ19:BJ20"/>
    <mergeCell ref="E4:AD4"/>
    <mergeCell ref="H5:Z5"/>
    <mergeCell ref="F5:G6"/>
    <mergeCell ref="H6:Z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1">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CH8:CH328 BU11:BU12 BU25:BU328</xm:sqref>
        </x14:dataValidation>
        <x14:dataValidation type="list" allowBlank="1">
          <x14:formula1>
            <xm:f>'Listas y tablas'!$T$3:$T$8</xm:f>
          </x14:formula1>
          <xm:sqref>BX11:BX12 BX25:BX327</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BZ8</xm:sqref>
        </x14:dataValidation>
        <x14:dataValidation type="list" allowBlank="1" showErrorMessage="1">
          <x14:formula1>
            <xm:f>'C:\Documentos\IDPC\2021\Riesgos\Propuesta Matriz Riesgos\[Propuesta de Matriz de Riesgos 2021.xlsx]Listas y tablas'!#REF!</xm:f>
          </x14:formula1>
          <xm:sqref>BU8</xm:sqref>
        </x14:dataValidation>
        <x14:dataValidation type="list" allowBlank="1">
          <x14:formula1>
            <xm:f>'C:\Documentos\IDPC\2021\Riesgos\Propuesta Matriz Riesgos\[Propuesta de Matriz de Riesgos 2021.xlsx]Listas y tablas'!#REF!</xm:f>
          </x14:formula1>
          <xm:sqref>BZ9</xm:sqref>
        </x14:dataValidation>
        <x14:dataValidation type="list" allowBlank="1">
          <x14:formula1>
            <xm:f>'C:\Documentos\IDPC\2021\Riesgos\Propuesta Matriz Riesgos\[Propuesta de Matriz de Riesgos 2021.xlsx]Listas y tablas'!#REF!</xm:f>
          </x14:formula1>
          <xm:sqref>BX9</xm:sqref>
        </x14:dataValidation>
        <x14:dataValidation type="list" allowBlank="1" showErrorMessage="1">
          <x14:formula1>
            <xm:f>'C:\Documentos\IDPC\2021\Riesgos\Propuesta Matriz Riesgos\[Propuesta de Matriz de Riesgos 2021.xlsx]Listas y tablas'!#REF!</xm:f>
          </x14:formula1>
          <xm:sqref>BU9</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'C:\Documentos\IDPC\2021\Riesgos\Propuesta Matriz Riesgos\[Propuesta de Matriz de Riesgos 2021.xlsx]Listas y tablas'!#REF!</xm:f>
          </x14:formula1>
          <xm:sqref>BZ17</xm:sqref>
        </x14:dataValidation>
        <x14:dataValidation type="list" allowBlank="1">
          <x14:formula1>
            <xm:f>'C:\Documentos\IDPC\2021\Riesgos\Propuesta Matriz Riesgos\[Propuesta de Matriz de Riesgos 2021.xlsx]Listas y tablas'!#REF!</xm:f>
          </x14:formula1>
          <xm:sqref>BX17</xm:sqref>
        </x14:dataValidation>
        <x14:dataValidation type="list" allowBlank="1" showErrorMessage="1">
          <x14:formula1>
            <xm:f>'C:\Documentos\IDPC\2021\Riesgos\Propuesta Matriz Riesgos\[Propuesta de Matriz de Riesgos 2021.xlsx]Listas y tablas'!#REF!</xm:f>
          </x14:formula1>
          <xm:sqref>BU17</xm:sqref>
        </x14:dataValidation>
        <x14:dataValidation type="list" allowBlank="1">
          <x14:formula1>
            <xm:f>'C:\Documentos\IDPC\2021\Riesgos\Propuesta Matriz Riesgos\[Propuesta de Matriz de Riesgos 2021.xlsx]Listas y tablas'!#REF!</xm:f>
          </x14:formula1>
          <xm:sqref>BZ18:BZ20</xm:sqref>
        </x14:dataValidation>
        <x14:dataValidation type="list" allowBlank="1">
          <x14:formula1>
            <xm:f>'C:\Documentos\IDPC\2021\Riesgos\Propuesta Matriz Riesgos\[Propuesta de Matriz de Riesgos 2021.xlsx]Listas y tablas'!#REF!</xm:f>
          </x14:formula1>
          <xm:sqref>BX18:BX20</xm:sqref>
        </x14:dataValidation>
        <x14:dataValidation type="list" allowBlank="1" showErrorMessage="1">
          <x14:formula1>
            <xm:f>'C:\Documentos\IDPC\2021\Riesgos\Propuesta Matriz Riesgos\[Propuesta de Matriz de Riesgos 2021.xlsx]Listas y tablas'!#REF!</xm:f>
          </x14:formula1>
          <xm:sqref>BU18:BU20</xm:sqref>
        </x14:dataValidation>
        <x14:dataValidation type="list" allowBlank="1">
          <x14:formula1>
            <xm:f>'C:\Documentos\IDPC\2021\Riesgos\Propuesta Matriz Riesgos\[Propuesta de Matriz de Riesgos 2021.xlsx]Listas y tablas'!#REF!</xm:f>
          </x14:formula1>
          <xm:sqref>BZ21</xm:sqref>
        </x14:dataValidation>
        <x14:dataValidation type="list" allowBlank="1">
          <x14:formula1>
            <xm:f>'C:\Documentos\IDPC\2021\Riesgos\Propuesta Matriz Riesgos\[Propuesta de Matriz de Riesgos 2021.xlsx]Listas y tablas'!#REF!</xm:f>
          </x14:formula1>
          <xm:sqref>BX21</xm:sqref>
        </x14:dataValidation>
        <x14:dataValidation type="list" allowBlank="1" showErrorMessage="1">
          <x14:formula1>
            <xm:f>'C:\Documentos\IDPC\2021\Riesgos\Propuesta Matriz Riesgos\[Propuesta de Matriz de Riesgos 2021.xlsx]Listas y tablas'!#REF!</xm:f>
          </x14:formula1>
          <xm:sqref>BU21</xm:sqref>
        </x14:dataValidation>
        <x14:dataValidation type="list" allowBlank="1">
          <x14:formula1>
            <xm:f>'V:\RIESGOS\2022\11. DOCUMENTAL_REISGO\1_CUATRIMESTRE\[Mapa de riesgos Gestión Documental I cuatrim.xlsx]Listas y tablas'!#REF!</xm:f>
          </x14:formula1>
          <xm:sqref>BX22 BZ22</xm:sqref>
        </x14:dataValidation>
        <x14:dataValidation type="list" allowBlank="1" showErrorMessage="1">
          <x14:formula1>
            <xm:f>'C:\Documentos\IDPC\2021\Riesgos\Propuesta Matriz Riesgos\[Propuesta de Matriz de Riesgos 2021.xlsx]Listas y tablas'!#REF!</xm:f>
          </x14:formula1>
          <xm:sqref>BU22</xm:sqref>
        </x14:dataValidation>
        <x14:dataValidation type="list" allowBlank="1">
          <x14:formula1>
            <xm:f>'C:\Documentos\IDPC\2021\Riesgos\Propuesta Matriz Riesgos\[Propuesta de Matriz de Riesgos 2021.xlsx]Listas y tablas'!#REF!</xm:f>
          </x14:formula1>
          <xm:sqref>BZ23</xm:sqref>
        </x14:dataValidation>
        <x14:dataValidation type="list" allowBlank="1">
          <x14:formula1>
            <xm:f>'C:\Documentos\IDPC\2021\Riesgos\Propuesta Matriz Riesgos\[Propuesta de Matriz de Riesgos 2021.xlsx]Listas y tablas'!#REF!</xm:f>
          </x14:formula1>
          <xm:sqref>BX23</xm:sqref>
        </x14:dataValidation>
        <x14:dataValidation type="list" allowBlank="1" showErrorMessage="1">
          <x14:formula1>
            <xm:f>'C:\Documentos\IDPC\2021\Riesgos\Propuesta Matriz Riesgos\[Propuesta de Matriz de Riesgos 2021.xlsx]Listas y tablas'!#REF!</xm:f>
          </x14:formula1>
          <xm:sqref>BU23</xm:sqref>
        </x14:dataValidation>
        <x14:dataValidation type="list" allowBlank="1">
          <x14:formula1>
            <xm:f>'C:\Documentos\IDPC\2021\Riesgos\Propuesta Matriz Riesgos\[Propuesta de Matriz de Riesgos 2021.xlsx]Listas y tablas'!#REF!</xm:f>
          </x14:formula1>
          <xm:sqref>BZ24</xm:sqref>
        </x14:dataValidation>
        <x14:dataValidation type="list" allowBlank="1">
          <x14:formula1>
            <xm:f>'C:\Documentos\IDPC\2021\Riesgos\Propuesta Matriz Riesgos\[Propuesta de Matriz de Riesgos 2021.xlsx]Listas y tablas'!#REF!</xm:f>
          </x14:formula1>
          <xm:sqref>BX24</xm:sqref>
        </x14:dataValidation>
        <x14:dataValidation type="list" allowBlank="1" showErrorMessage="1">
          <x14:formula1>
            <xm:f>'C:\Documentos\IDPC\2021\Riesgos\Propuesta Matriz Riesgos\[Propuesta de Matriz de Riesgos 2021.xlsx]Listas y tablas'!#REF!</xm:f>
          </x14:formula1>
          <xm:sqref>BU24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634" t="s">
        <v>955</v>
      </c>
      <c r="B1" s="635"/>
      <c r="C1" s="635"/>
      <c r="D1" s="635"/>
      <c r="E1" s="635"/>
      <c r="F1" s="635"/>
      <c r="G1" s="635"/>
      <c r="H1" s="635"/>
      <c r="I1" s="635"/>
      <c r="J1" s="635"/>
      <c r="K1" s="636"/>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row>
    <row r="2" spans="1:61" ht="24" customHeight="1">
      <c r="A2" s="637"/>
      <c r="B2" s="638"/>
      <c r="C2" s="638"/>
      <c r="D2" s="638"/>
      <c r="E2" s="638"/>
      <c r="F2" s="638"/>
      <c r="G2" s="638"/>
      <c r="H2" s="638"/>
      <c r="I2" s="638"/>
      <c r="J2" s="638"/>
      <c r="K2" s="639"/>
      <c r="L2" s="164"/>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row>
    <row r="3" spans="1:61" ht="16.5" customHeight="1">
      <c r="A3" s="33"/>
      <c r="B3" s="33"/>
      <c r="C3" s="33"/>
      <c r="D3" s="33"/>
      <c r="E3" s="164"/>
      <c r="F3" s="164"/>
      <c r="G3" s="164"/>
      <c r="H3" s="164"/>
      <c r="I3" s="164"/>
      <c r="J3" s="164"/>
      <c r="K3" s="164"/>
      <c r="L3" s="164"/>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row>
    <row r="4" spans="1:61" ht="16.5" customHeight="1">
      <c r="A4" s="612" t="s">
        <v>90</v>
      </c>
      <c r="B4" s="613"/>
      <c r="C4" s="613"/>
      <c r="D4" s="613"/>
      <c r="E4" s="616"/>
      <c r="F4" s="65"/>
      <c r="G4" s="612" t="s">
        <v>115</v>
      </c>
      <c r="H4" s="616"/>
      <c r="I4" s="612" t="s">
        <v>116</v>
      </c>
      <c r="J4" s="613"/>
      <c r="K4" s="616"/>
      <c r="L4" s="65"/>
      <c r="M4" s="612" t="s">
        <v>117</v>
      </c>
      <c r="N4" s="613"/>
      <c r="O4" s="613"/>
      <c r="P4" s="616"/>
      <c r="Q4" s="643" t="s">
        <v>118</v>
      </c>
      <c r="R4" s="635"/>
      <c r="S4" s="635"/>
      <c r="T4" s="635"/>
      <c r="U4" s="635"/>
      <c r="V4" s="636"/>
      <c r="W4" s="628" t="s">
        <v>956</v>
      </c>
      <c r="X4" s="624"/>
      <c r="Y4" s="624"/>
      <c r="Z4" s="624"/>
      <c r="AA4" s="624"/>
      <c r="AB4" s="624"/>
      <c r="AC4" s="624"/>
      <c r="AD4" s="624"/>
      <c r="AE4" s="624"/>
      <c r="AF4" s="624"/>
      <c r="AG4" s="624"/>
      <c r="AH4" s="624"/>
      <c r="AI4" s="626"/>
      <c r="AJ4" s="628" t="s">
        <v>119</v>
      </c>
      <c r="AK4" s="624"/>
      <c r="AL4" s="624"/>
      <c r="AM4" s="624"/>
      <c r="AN4" s="624"/>
      <c r="AO4" s="624"/>
      <c r="AP4" s="624"/>
      <c r="AQ4" s="624"/>
      <c r="AR4" s="624"/>
      <c r="AS4" s="624"/>
      <c r="AT4" s="624"/>
      <c r="AU4" s="624"/>
      <c r="AV4" s="626"/>
      <c r="AW4" s="628" t="s">
        <v>120</v>
      </c>
      <c r="AX4" s="624"/>
      <c r="AY4" s="624"/>
      <c r="AZ4" s="624"/>
      <c r="BA4" s="624"/>
      <c r="BB4" s="624"/>
      <c r="BC4" s="624"/>
      <c r="BD4" s="624"/>
      <c r="BE4" s="624"/>
      <c r="BF4" s="624"/>
      <c r="BG4" s="624"/>
      <c r="BH4" s="624"/>
      <c r="BI4" s="626"/>
    </row>
    <row r="5" spans="1:61" ht="16.5" customHeight="1">
      <c r="A5" s="66"/>
      <c r="B5" s="67"/>
      <c r="C5" s="67"/>
      <c r="D5" s="68"/>
      <c r="E5" s="69"/>
      <c r="F5" s="69"/>
      <c r="G5" s="70"/>
      <c r="H5" s="68"/>
      <c r="I5" s="205"/>
      <c r="J5" s="205"/>
      <c r="K5" s="205"/>
      <c r="L5" s="206"/>
      <c r="M5" s="37"/>
      <c r="N5" s="37"/>
      <c r="O5" s="37"/>
      <c r="P5" s="37"/>
      <c r="Q5" s="637"/>
      <c r="R5" s="638"/>
      <c r="S5" s="638"/>
      <c r="T5" s="638"/>
      <c r="U5" s="638"/>
      <c r="V5" s="639"/>
      <c r="W5" s="615" t="s">
        <v>122</v>
      </c>
      <c r="X5" s="613"/>
      <c r="Y5" s="613"/>
      <c r="Z5" s="613"/>
      <c r="AA5" s="613"/>
      <c r="AB5" s="616"/>
      <c r="AC5" s="615" t="s">
        <v>123</v>
      </c>
      <c r="AD5" s="613"/>
      <c r="AE5" s="613"/>
      <c r="AF5" s="616"/>
      <c r="AG5" s="612" t="s">
        <v>124</v>
      </c>
      <c r="AH5" s="613"/>
      <c r="AI5" s="616"/>
      <c r="AJ5" s="615" t="s">
        <v>122</v>
      </c>
      <c r="AK5" s="613"/>
      <c r="AL5" s="613"/>
      <c r="AM5" s="613"/>
      <c r="AN5" s="613"/>
      <c r="AO5" s="616"/>
      <c r="AP5" s="615" t="s">
        <v>123</v>
      </c>
      <c r="AQ5" s="613"/>
      <c r="AR5" s="613"/>
      <c r="AS5" s="616"/>
      <c r="AT5" s="612" t="s">
        <v>124</v>
      </c>
      <c r="AU5" s="613"/>
      <c r="AV5" s="616"/>
      <c r="AW5" s="615" t="s">
        <v>122</v>
      </c>
      <c r="AX5" s="613"/>
      <c r="AY5" s="613"/>
      <c r="AZ5" s="613"/>
      <c r="BA5" s="613"/>
      <c r="BB5" s="616"/>
      <c r="BC5" s="615" t="s">
        <v>123</v>
      </c>
      <c r="BD5" s="613"/>
      <c r="BE5" s="613"/>
      <c r="BF5" s="616"/>
      <c r="BG5" s="612" t="s">
        <v>124</v>
      </c>
      <c r="BH5" s="613"/>
      <c r="BI5" s="616"/>
    </row>
    <row r="6" spans="1:61" ht="16.5" customHeight="1">
      <c r="A6" s="72"/>
      <c r="B6" s="73"/>
      <c r="C6" s="73"/>
      <c r="D6" s="74"/>
      <c r="E6" s="75"/>
      <c r="F6" s="75"/>
      <c r="G6" s="76"/>
      <c r="H6" s="74"/>
      <c r="I6" s="205"/>
      <c r="J6" s="205"/>
      <c r="K6" s="205"/>
      <c r="L6" s="206"/>
      <c r="M6" s="78"/>
      <c r="N6" s="78"/>
      <c r="O6" s="78"/>
      <c r="P6" s="78"/>
      <c r="Q6" s="215"/>
      <c r="R6" s="215"/>
      <c r="S6" s="215"/>
      <c r="T6" s="215"/>
      <c r="U6" s="215"/>
      <c r="V6" s="216"/>
      <c r="W6" s="615" t="s">
        <v>125</v>
      </c>
      <c r="X6" s="616"/>
      <c r="Y6" s="633" t="s">
        <v>117</v>
      </c>
      <c r="Z6" s="616"/>
      <c r="AA6" s="646" t="s">
        <v>118</v>
      </c>
      <c r="AB6" s="616"/>
      <c r="AC6" s="37"/>
      <c r="AD6" s="37"/>
      <c r="AE6" s="80"/>
      <c r="AF6" s="80"/>
      <c r="AG6" s="37"/>
      <c r="AH6" s="81"/>
      <c r="AI6" s="37"/>
      <c r="AJ6" s="615" t="s">
        <v>125</v>
      </c>
      <c r="AK6" s="616"/>
      <c r="AL6" s="633" t="s">
        <v>117</v>
      </c>
      <c r="AM6" s="616"/>
      <c r="AN6" s="646" t="s">
        <v>118</v>
      </c>
      <c r="AO6" s="616"/>
      <c r="AP6" s="37"/>
      <c r="AQ6" s="37"/>
      <c r="AR6" s="80"/>
      <c r="AS6" s="80"/>
      <c r="AT6" s="37"/>
      <c r="AU6" s="81"/>
      <c r="AV6" s="37"/>
      <c r="AW6" s="615" t="s">
        <v>125</v>
      </c>
      <c r="AX6" s="616"/>
      <c r="AY6" s="633" t="s">
        <v>117</v>
      </c>
      <c r="AZ6" s="616"/>
      <c r="BA6" s="646" t="s">
        <v>118</v>
      </c>
      <c r="BB6" s="616"/>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17" t="s">
        <v>152</v>
      </c>
      <c r="R7" s="217" t="s">
        <v>153</v>
      </c>
      <c r="S7" s="217" t="s">
        <v>149</v>
      </c>
      <c r="T7" s="217" t="s">
        <v>154</v>
      </c>
      <c r="U7" s="217" t="s">
        <v>155</v>
      </c>
      <c r="V7" s="218"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1"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08"/>
      <c r="F8" s="208"/>
      <c r="G8" s="43" t="str">
        <f>IF(ISTEXT(E8),1,"")</f>
        <v/>
      </c>
      <c r="H8" s="219"/>
      <c r="I8" s="96" t="str">
        <f>IFERROR(IF(#REF!="Probabilidad",(#REF!-(+#REF!*#REF!)),IF(#REF!="Impacto",#REF!,"")),"")</f>
        <v/>
      </c>
      <c r="J8" s="97" t="str">
        <f>IFERROR(IF(I8="","",IF(I8&lt;='Listas y tablas'!$L$3,"Muy Baja",IF(I8&lt;='Listas y tablas'!$L$4,"Baja",IF(I8&lt;='Listas y tablas'!$L$5,"Media",IF(I8&lt;='Listas y tablas'!$L$6,"Alta","Muy Alta"))))),"")</f>
        <v/>
      </c>
      <c r="K8" s="220"/>
      <c r="L8" s="221"/>
      <c r="M8" s="166"/>
      <c r="N8" s="166"/>
      <c r="O8" s="166"/>
      <c r="P8" s="166"/>
      <c r="Q8" s="166"/>
      <c r="R8" s="54"/>
      <c r="S8" s="54"/>
      <c r="T8" s="54"/>
      <c r="U8" s="54"/>
      <c r="V8" s="222"/>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1"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08"/>
      <c r="F9" s="208"/>
      <c r="G9" s="43" t="str">
        <f t="shared" ref="G9:G251" si="0">IF(ISTEXT(E9),1+G8,"")</f>
        <v/>
      </c>
      <c r="H9" s="219"/>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0"/>
      <c r="L9" s="223"/>
      <c r="M9" s="166"/>
      <c r="N9" s="166"/>
      <c r="O9" s="166"/>
      <c r="P9" s="166"/>
      <c r="Q9" s="166"/>
      <c r="R9" s="166"/>
      <c r="S9" s="166"/>
      <c r="T9" s="166"/>
      <c r="U9" s="166"/>
      <c r="V9" s="224"/>
      <c r="W9" s="166"/>
      <c r="X9" s="166"/>
      <c r="Y9" s="166"/>
      <c r="Z9" s="166"/>
      <c r="AA9" s="166"/>
      <c r="AB9" s="166"/>
      <c r="AC9" s="171"/>
      <c r="AD9" s="171"/>
      <c r="AE9" s="171"/>
      <c r="AF9" s="171"/>
      <c r="AG9" s="171"/>
      <c r="AH9" s="172"/>
      <c r="AI9" s="171"/>
      <c r="AJ9" s="166"/>
      <c r="AK9" s="166"/>
      <c r="AL9" s="166"/>
      <c r="AM9" s="166"/>
      <c r="AN9" s="166"/>
      <c r="AO9" s="166"/>
      <c r="AP9" s="171"/>
      <c r="AQ9" s="171"/>
      <c r="AR9" s="171"/>
      <c r="AS9" s="171"/>
      <c r="AT9" s="171"/>
      <c r="AU9" s="172"/>
      <c r="AV9" s="171"/>
      <c r="AW9" s="166"/>
      <c r="AX9" s="166"/>
      <c r="AY9" s="166"/>
      <c r="AZ9" s="166"/>
      <c r="BA9" s="166"/>
      <c r="BB9" s="166"/>
      <c r="BC9" s="171"/>
      <c r="BD9" s="171"/>
      <c r="BE9" s="171"/>
      <c r="BF9" s="171"/>
      <c r="BG9" s="171"/>
      <c r="BH9" s="172"/>
      <c r="BI9" s="171"/>
    </row>
    <row r="10" spans="1:61" ht="151.5" customHeight="1">
      <c r="A10" s="221"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08"/>
      <c r="F10" s="208"/>
      <c r="G10" s="43" t="str">
        <f t="shared" si="0"/>
        <v/>
      </c>
      <c r="H10" s="225"/>
      <c r="I10" s="96" t="str">
        <f t="shared" si="1"/>
        <v/>
      </c>
      <c r="J10" s="97" t="str">
        <f>IFERROR(IF(I10="","",IF(I10&lt;='Listas y tablas'!$L$3,"Muy Baja",IF(I10&lt;='Listas y tablas'!$L$4,"Baja",IF(I10&lt;='Listas y tablas'!$L$5,"Media",IF(I10&lt;='Listas y tablas'!$L$6,"Alta","Muy Alta"))))),"")</f>
        <v/>
      </c>
      <c r="K10" s="220"/>
      <c r="L10" s="223"/>
      <c r="M10" s="166"/>
      <c r="N10" s="166"/>
      <c r="O10" s="166"/>
      <c r="P10" s="166"/>
      <c r="Q10" s="166"/>
      <c r="R10" s="166"/>
      <c r="S10" s="166"/>
      <c r="T10" s="166"/>
      <c r="U10" s="166"/>
      <c r="V10" s="224"/>
      <c r="W10" s="166"/>
      <c r="X10" s="166"/>
      <c r="Y10" s="166"/>
      <c r="Z10" s="166"/>
      <c r="AA10" s="166"/>
      <c r="AB10" s="166"/>
      <c r="AC10" s="171"/>
      <c r="AD10" s="171"/>
      <c r="AE10" s="171"/>
      <c r="AF10" s="171"/>
      <c r="AG10" s="171"/>
      <c r="AH10" s="172"/>
      <c r="AI10" s="171"/>
      <c r="AJ10" s="166"/>
      <c r="AK10" s="166"/>
      <c r="AL10" s="166"/>
      <c r="AM10" s="166"/>
      <c r="AN10" s="166"/>
      <c r="AO10" s="166"/>
      <c r="AP10" s="171"/>
      <c r="AQ10" s="171"/>
      <c r="AR10" s="171"/>
      <c r="AS10" s="171"/>
      <c r="AT10" s="171"/>
      <c r="AU10" s="172"/>
      <c r="AV10" s="171"/>
      <c r="AW10" s="166"/>
      <c r="AX10" s="166"/>
      <c r="AY10" s="166"/>
      <c r="AZ10" s="166"/>
      <c r="BA10" s="166"/>
      <c r="BB10" s="166"/>
      <c r="BC10" s="171"/>
      <c r="BD10" s="171"/>
      <c r="BE10" s="171"/>
      <c r="BF10" s="171"/>
      <c r="BG10" s="171"/>
      <c r="BH10" s="172"/>
      <c r="BI10" s="171"/>
    </row>
    <row r="11" spans="1:61" ht="151.5" customHeight="1">
      <c r="A11" s="221"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08"/>
      <c r="F11" s="208"/>
      <c r="G11" s="43" t="str">
        <f t="shared" si="0"/>
        <v/>
      </c>
      <c r="H11" s="219"/>
      <c r="I11" s="96" t="str">
        <f t="shared" si="1"/>
        <v/>
      </c>
      <c r="J11" s="97" t="str">
        <f>IFERROR(IF(I11="","",IF(I11&lt;='Listas y tablas'!$L$3,"Muy Baja",IF(I11&lt;='Listas y tablas'!$L$4,"Baja",IF(I11&lt;='Listas y tablas'!$L$5,"Media",IF(I11&lt;='Listas y tablas'!$L$6,"Alta","Muy Alta"))))),"")</f>
        <v/>
      </c>
      <c r="K11" s="220"/>
      <c r="L11" s="223"/>
      <c r="M11" s="166"/>
      <c r="N11" s="166"/>
      <c r="O11" s="166"/>
      <c r="P11" s="166"/>
      <c r="Q11" s="166"/>
      <c r="R11" s="166"/>
      <c r="S11" s="166"/>
      <c r="T11" s="166"/>
      <c r="U11" s="166"/>
      <c r="V11" s="224"/>
      <c r="W11" s="166"/>
      <c r="X11" s="166"/>
      <c r="Y11" s="166"/>
      <c r="Z11" s="166"/>
      <c r="AA11" s="166"/>
      <c r="AB11" s="166"/>
      <c r="AC11" s="171"/>
      <c r="AD11" s="171"/>
      <c r="AE11" s="171"/>
      <c r="AF11" s="171"/>
      <c r="AG11" s="171"/>
      <c r="AH11" s="172"/>
      <c r="AI11" s="171"/>
      <c r="AJ11" s="166"/>
      <c r="AK11" s="166"/>
      <c r="AL11" s="166"/>
      <c r="AM11" s="166"/>
      <c r="AN11" s="166"/>
      <c r="AO11" s="166"/>
      <c r="AP11" s="171"/>
      <c r="AQ11" s="171"/>
      <c r="AR11" s="171"/>
      <c r="AS11" s="171"/>
      <c r="AT11" s="171"/>
      <c r="AU11" s="172"/>
      <c r="AV11" s="171"/>
      <c r="AW11" s="166"/>
      <c r="AX11" s="166"/>
      <c r="AY11" s="166"/>
      <c r="AZ11" s="166"/>
      <c r="BA11" s="166"/>
      <c r="BB11" s="166"/>
      <c r="BC11" s="171"/>
      <c r="BD11" s="171"/>
      <c r="BE11" s="171"/>
      <c r="BF11" s="171"/>
      <c r="BG11" s="171"/>
      <c r="BH11" s="172"/>
      <c r="BI11" s="171"/>
    </row>
    <row r="12" spans="1:61" ht="151.5" customHeight="1">
      <c r="A12" s="221"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08"/>
      <c r="F12" s="208"/>
      <c r="G12" s="43" t="str">
        <f t="shared" si="0"/>
        <v/>
      </c>
      <c r="H12" s="219"/>
      <c r="I12" s="96" t="str">
        <f t="shared" si="1"/>
        <v/>
      </c>
      <c r="J12" s="97" t="str">
        <f>IFERROR(IF(I12="","",IF(I12&lt;='Listas y tablas'!$L$3,"Muy Baja",IF(I12&lt;='Listas y tablas'!$L$4,"Baja",IF(I12&lt;='Listas y tablas'!$L$5,"Media",IF(I12&lt;='Listas y tablas'!$L$6,"Alta","Muy Alta"))))),"")</f>
        <v/>
      </c>
      <c r="K12" s="220"/>
      <c r="L12" s="223"/>
      <c r="M12" s="166"/>
      <c r="N12" s="166"/>
      <c r="O12" s="166"/>
      <c r="P12" s="166"/>
      <c r="Q12" s="166"/>
      <c r="R12" s="166"/>
      <c r="S12" s="166"/>
      <c r="T12" s="166"/>
      <c r="U12" s="166"/>
      <c r="V12" s="224"/>
      <c r="W12" s="166"/>
      <c r="X12" s="166"/>
      <c r="Y12" s="166"/>
      <c r="Z12" s="166"/>
      <c r="AA12" s="166"/>
      <c r="AB12" s="166"/>
      <c r="AC12" s="171"/>
      <c r="AD12" s="171"/>
      <c r="AE12" s="171"/>
      <c r="AF12" s="171"/>
      <c r="AG12" s="171"/>
      <c r="AH12" s="172"/>
      <c r="AI12" s="171"/>
      <c r="AJ12" s="166"/>
      <c r="AK12" s="166"/>
      <c r="AL12" s="166"/>
      <c r="AM12" s="166"/>
      <c r="AN12" s="166"/>
      <c r="AO12" s="166"/>
      <c r="AP12" s="171"/>
      <c r="AQ12" s="171"/>
      <c r="AR12" s="171"/>
      <c r="AS12" s="171"/>
      <c r="AT12" s="171"/>
      <c r="AU12" s="172"/>
      <c r="AV12" s="171"/>
      <c r="AW12" s="166"/>
      <c r="AX12" s="166"/>
      <c r="AY12" s="166"/>
      <c r="AZ12" s="166"/>
      <c r="BA12" s="166"/>
      <c r="BB12" s="166"/>
      <c r="BC12" s="171"/>
      <c r="BD12" s="171"/>
      <c r="BE12" s="171"/>
      <c r="BF12" s="171"/>
      <c r="BG12" s="171"/>
      <c r="BH12" s="172"/>
      <c r="BI12" s="171"/>
    </row>
    <row r="13" spans="1:61" ht="151.5" customHeight="1">
      <c r="A13" s="221"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08"/>
      <c r="F13" s="208"/>
      <c r="G13" s="43" t="str">
        <f t="shared" si="0"/>
        <v/>
      </c>
      <c r="H13" s="219"/>
      <c r="I13" s="96" t="str">
        <f t="shared" si="1"/>
        <v/>
      </c>
      <c r="J13" s="97" t="str">
        <f>IFERROR(IF(I13="","",IF(I13&lt;='Listas y tablas'!$L$3,"Muy Baja",IF(I13&lt;='Listas y tablas'!$L$4,"Baja",IF(I13&lt;='Listas y tablas'!$L$5,"Media",IF(I13&lt;='Listas y tablas'!$L$6,"Alta","Muy Alta"))))),"")</f>
        <v/>
      </c>
      <c r="K13" s="220"/>
      <c r="L13" s="223"/>
      <c r="M13" s="166"/>
      <c r="N13" s="166"/>
      <c r="O13" s="166"/>
      <c r="P13" s="166"/>
      <c r="Q13" s="166"/>
      <c r="R13" s="166"/>
      <c r="S13" s="166"/>
      <c r="T13" s="166"/>
      <c r="U13" s="166"/>
      <c r="V13" s="224"/>
      <c r="W13" s="166"/>
      <c r="X13" s="166"/>
      <c r="Y13" s="166"/>
      <c r="Z13" s="166"/>
      <c r="AA13" s="166"/>
      <c r="AB13" s="166"/>
      <c r="AC13" s="171"/>
      <c r="AD13" s="171"/>
      <c r="AE13" s="171"/>
      <c r="AF13" s="171"/>
      <c r="AG13" s="171"/>
      <c r="AH13" s="172"/>
      <c r="AI13" s="171"/>
      <c r="AJ13" s="166"/>
      <c r="AK13" s="166"/>
      <c r="AL13" s="166"/>
      <c r="AM13" s="166"/>
      <c r="AN13" s="166"/>
      <c r="AO13" s="166"/>
      <c r="AP13" s="171"/>
      <c r="AQ13" s="171"/>
      <c r="AR13" s="171"/>
      <c r="AS13" s="171"/>
      <c r="AT13" s="171"/>
      <c r="AU13" s="172"/>
      <c r="AV13" s="171"/>
      <c r="AW13" s="166"/>
      <c r="AX13" s="166"/>
      <c r="AY13" s="166"/>
      <c r="AZ13" s="166"/>
      <c r="BA13" s="166"/>
      <c r="BB13" s="166"/>
      <c r="BC13" s="171"/>
      <c r="BD13" s="171"/>
      <c r="BE13" s="171"/>
      <c r="BF13" s="171"/>
      <c r="BG13" s="171"/>
      <c r="BH13" s="172"/>
      <c r="BI13" s="171"/>
    </row>
    <row r="14" spans="1:61" ht="151.5" customHeight="1">
      <c r="A14" s="221"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08"/>
      <c r="F14" s="208"/>
      <c r="G14" s="43" t="str">
        <f t="shared" si="0"/>
        <v/>
      </c>
      <c r="H14" s="219"/>
      <c r="I14" s="96" t="str">
        <f t="shared" si="1"/>
        <v/>
      </c>
      <c r="J14" s="97" t="str">
        <f>IFERROR(IF(I14="","",IF(I14&lt;='Listas y tablas'!$L$3,"Muy Baja",IF(I14&lt;='Listas y tablas'!$L$4,"Baja",IF(I14&lt;='Listas y tablas'!$L$5,"Media",IF(I14&lt;='Listas y tablas'!$L$6,"Alta","Muy Alta"))))),"")</f>
        <v/>
      </c>
      <c r="K14" s="220"/>
      <c r="L14" s="223"/>
      <c r="M14" s="166"/>
      <c r="N14" s="166"/>
      <c r="O14" s="166"/>
      <c r="P14" s="166"/>
      <c r="Q14" s="166"/>
      <c r="R14" s="166"/>
      <c r="S14" s="166"/>
      <c r="T14" s="166"/>
      <c r="U14" s="166"/>
      <c r="V14" s="224"/>
      <c r="W14" s="166"/>
      <c r="X14" s="166"/>
      <c r="Y14" s="166"/>
      <c r="Z14" s="166"/>
      <c r="AA14" s="166"/>
      <c r="AB14" s="166"/>
      <c r="AC14" s="171"/>
      <c r="AD14" s="171"/>
      <c r="AE14" s="171"/>
      <c r="AF14" s="171"/>
      <c r="AG14" s="171"/>
      <c r="AH14" s="172"/>
      <c r="AI14" s="171"/>
      <c r="AJ14" s="166"/>
      <c r="AK14" s="166"/>
      <c r="AL14" s="166"/>
      <c r="AM14" s="166"/>
      <c r="AN14" s="166"/>
      <c r="AO14" s="166"/>
      <c r="AP14" s="171"/>
      <c r="AQ14" s="171"/>
      <c r="AR14" s="171"/>
      <c r="AS14" s="171"/>
      <c r="AT14" s="171"/>
      <c r="AU14" s="172"/>
      <c r="AV14" s="171"/>
      <c r="AW14" s="166"/>
      <c r="AX14" s="166"/>
      <c r="AY14" s="166"/>
      <c r="AZ14" s="166"/>
      <c r="BA14" s="166"/>
      <c r="BB14" s="166"/>
      <c r="BC14" s="171"/>
      <c r="BD14" s="171"/>
      <c r="BE14" s="171"/>
      <c r="BF14" s="171"/>
      <c r="BG14" s="171"/>
      <c r="BH14" s="172"/>
      <c r="BI14" s="171"/>
    </row>
    <row r="15" spans="1:61" ht="151.5" customHeight="1">
      <c r="A15" s="221"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08"/>
      <c r="F15" s="208"/>
      <c r="G15" s="43" t="str">
        <f t="shared" si="0"/>
        <v/>
      </c>
      <c r="H15" s="219"/>
      <c r="I15" s="96" t="str">
        <f t="shared" si="1"/>
        <v/>
      </c>
      <c r="J15" s="97" t="str">
        <f>IFERROR(IF(I15="","",IF(I15&lt;='Listas y tablas'!$L$3,"Muy Baja",IF(I15&lt;='Listas y tablas'!$L$4,"Baja",IF(I15&lt;='Listas y tablas'!$L$5,"Media",IF(I15&lt;='Listas y tablas'!$L$6,"Alta","Muy Alta"))))),"")</f>
        <v/>
      </c>
      <c r="K15" s="220"/>
      <c r="L15" s="223"/>
      <c r="M15" s="166"/>
      <c r="N15" s="166"/>
      <c r="O15" s="166"/>
      <c r="P15" s="166"/>
      <c r="Q15" s="166"/>
      <c r="R15" s="166"/>
      <c r="S15" s="166"/>
      <c r="T15" s="166"/>
      <c r="U15" s="166"/>
      <c r="V15" s="224"/>
      <c r="W15" s="166"/>
      <c r="X15" s="166"/>
      <c r="Y15" s="166"/>
      <c r="Z15" s="166"/>
      <c r="AA15" s="166"/>
      <c r="AB15" s="166"/>
      <c r="AC15" s="171"/>
      <c r="AD15" s="171"/>
      <c r="AE15" s="171"/>
      <c r="AF15" s="171"/>
      <c r="AG15" s="171"/>
      <c r="AH15" s="172"/>
      <c r="AI15" s="171"/>
      <c r="AJ15" s="166"/>
      <c r="AK15" s="166"/>
      <c r="AL15" s="166"/>
      <c r="AM15" s="166"/>
      <c r="AN15" s="166"/>
      <c r="AO15" s="166"/>
      <c r="AP15" s="171"/>
      <c r="AQ15" s="171"/>
      <c r="AR15" s="171"/>
      <c r="AS15" s="171"/>
      <c r="AT15" s="171"/>
      <c r="AU15" s="172"/>
      <c r="AV15" s="171"/>
      <c r="AW15" s="166"/>
      <c r="AX15" s="166"/>
      <c r="AY15" s="166"/>
      <c r="AZ15" s="166"/>
      <c r="BA15" s="166"/>
      <c r="BB15" s="166"/>
      <c r="BC15" s="171"/>
      <c r="BD15" s="171"/>
      <c r="BE15" s="171"/>
      <c r="BF15" s="171"/>
      <c r="BG15" s="171"/>
      <c r="BH15" s="172"/>
      <c r="BI15" s="171"/>
    </row>
    <row r="16" spans="1:61" ht="151.5" customHeight="1">
      <c r="A16" s="221"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08"/>
      <c r="F16" s="208"/>
      <c r="G16" s="43" t="str">
        <f t="shared" si="0"/>
        <v/>
      </c>
      <c r="H16" s="225"/>
      <c r="I16" s="96" t="str">
        <f t="shared" si="1"/>
        <v/>
      </c>
      <c r="J16" s="97" t="str">
        <f>IFERROR(IF(I16="","",IF(I16&lt;='Listas y tablas'!$L$3,"Muy Baja",IF(I16&lt;='Listas y tablas'!$L$4,"Baja",IF(I16&lt;='Listas y tablas'!$L$5,"Media",IF(I16&lt;='Listas y tablas'!$L$6,"Alta","Muy Alta"))))),"")</f>
        <v/>
      </c>
      <c r="K16" s="220"/>
      <c r="L16" s="223"/>
      <c r="M16" s="166"/>
      <c r="N16" s="166"/>
      <c r="O16" s="166"/>
      <c r="P16" s="166"/>
      <c r="Q16" s="166"/>
      <c r="R16" s="166"/>
      <c r="S16" s="166"/>
      <c r="T16" s="166"/>
      <c r="U16" s="166"/>
      <c r="V16" s="224"/>
      <c r="W16" s="166"/>
      <c r="X16" s="166"/>
      <c r="Y16" s="166"/>
      <c r="Z16" s="166"/>
      <c r="AA16" s="166"/>
      <c r="AB16" s="166"/>
      <c r="AC16" s="171"/>
      <c r="AD16" s="171"/>
      <c r="AE16" s="171"/>
      <c r="AF16" s="171"/>
      <c r="AG16" s="171"/>
      <c r="AH16" s="172"/>
      <c r="AI16" s="171"/>
      <c r="AJ16" s="166"/>
      <c r="AK16" s="166"/>
      <c r="AL16" s="166"/>
      <c r="AM16" s="166"/>
      <c r="AN16" s="166"/>
      <c r="AO16" s="166"/>
      <c r="AP16" s="171"/>
      <c r="AQ16" s="171"/>
      <c r="AR16" s="171"/>
      <c r="AS16" s="171"/>
      <c r="AT16" s="171"/>
      <c r="AU16" s="172"/>
      <c r="AV16" s="171"/>
      <c r="AW16" s="166"/>
      <c r="AX16" s="166"/>
      <c r="AY16" s="166"/>
      <c r="AZ16" s="166"/>
      <c r="BA16" s="166"/>
      <c r="BB16" s="166"/>
      <c r="BC16" s="171"/>
      <c r="BD16" s="171"/>
      <c r="BE16" s="171"/>
      <c r="BF16" s="171"/>
      <c r="BG16" s="171"/>
      <c r="BH16" s="172"/>
      <c r="BI16" s="171"/>
    </row>
    <row r="17" spans="1:61" ht="151.5" customHeight="1">
      <c r="A17" s="221"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08"/>
      <c r="F17" s="208"/>
      <c r="G17" s="43" t="str">
        <f t="shared" si="0"/>
        <v/>
      </c>
      <c r="H17" s="219"/>
      <c r="I17" s="96" t="str">
        <f t="shared" si="1"/>
        <v/>
      </c>
      <c r="J17" s="97" t="str">
        <f>IFERROR(IF(I17="","",IF(I17&lt;='Listas y tablas'!$L$3,"Muy Baja",IF(I17&lt;='Listas y tablas'!$L$4,"Baja",IF(I17&lt;='Listas y tablas'!$L$5,"Media",IF(I17&lt;='Listas y tablas'!$L$6,"Alta","Muy Alta"))))),"")</f>
        <v/>
      </c>
      <c r="K17" s="220"/>
      <c r="L17" s="223"/>
      <c r="M17" s="166"/>
      <c r="N17" s="166"/>
      <c r="O17" s="166"/>
      <c r="P17" s="166"/>
      <c r="Q17" s="166"/>
      <c r="R17" s="166"/>
      <c r="S17" s="166"/>
      <c r="T17" s="166"/>
      <c r="U17" s="166"/>
      <c r="V17" s="224"/>
      <c r="W17" s="166"/>
      <c r="X17" s="166"/>
      <c r="Y17" s="166"/>
      <c r="Z17" s="166"/>
      <c r="AA17" s="166"/>
      <c r="AB17" s="166"/>
      <c r="AC17" s="171"/>
      <c r="AD17" s="171"/>
      <c r="AE17" s="171"/>
      <c r="AF17" s="171"/>
      <c r="AG17" s="171"/>
      <c r="AH17" s="172"/>
      <c r="AI17" s="171"/>
      <c r="AJ17" s="166"/>
      <c r="AK17" s="166"/>
      <c r="AL17" s="166"/>
      <c r="AM17" s="166"/>
      <c r="AN17" s="166"/>
      <c r="AO17" s="166"/>
      <c r="AP17" s="171"/>
      <c r="AQ17" s="171"/>
      <c r="AR17" s="171"/>
      <c r="AS17" s="171"/>
      <c r="AT17" s="171"/>
      <c r="AU17" s="172"/>
      <c r="AV17" s="171"/>
      <c r="AW17" s="166"/>
      <c r="AX17" s="166"/>
      <c r="AY17" s="166"/>
      <c r="AZ17" s="166"/>
      <c r="BA17" s="166"/>
      <c r="BB17" s="166"/>
      <c r="BC17" s="171"/>
      <c r="BD17" s="171"/>
      <c r="BE17" s="171"/>
      <c r="BF17" s="171"/>
      <c r="BG17" s="171"/>
      <c r="BH17" s="172"/>
      <c r="BI17" s="171"/>
    </row>
    <row r="18" spans="1:61" ht="151.5" customHeight="1">
      <c r="A18" s="221"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08"/>
      <c r="F18" s="208"/>
      <c r="G18" s="43" t="str">
        <f t="shared" si="0"/>
        <v/>
      </c>
      <c r="H18" s="219"/>
      <c r="I18" s="96" t="str">
        <f t="shared" si="1"/>
        <v/>
      </c>
      <c r="J18" s="97" t="str">
        <f>IFERROR(IF(I18="","",IF(I18&lt;='Listas y tablas'!$L$3,"Muy Baja",IF(I18&lt;='Listas y tablas'!$L$4,"Baja",IF(I18&lt;='Listas y tablas'!$L$5,"Media",IF(I18&lt;='Listas y tablas'!$L$6,"Alta","Muy Alta"))))),"")</f>
        <v/>
      </c>
      <c r="K18" s="220"/>
      <c r="L18" s="223"/>
      <c r="M18" s="166"/>
      <c r="N18" s="166"/>
      <c r="O18" s="166"/>
      <c r="P18" s="166"/>
      <c r="Q18" s="166"/>
      <c r="R18" s="166"/>
      <c r="S18" s="166"/>
      <c r="T18" s="166"/>
      <c r="U18" s="166"/>
      <c r="V18" s="224"/>
      <c r="W18" s="166"/>
      <c r="X18" s="166"/>
      <c r="Y18" s="166"/>
      <c r="Z18" s="166"/>
      <c r="AA18" s="166"/>
      <c r="AB18" s="166"/>
      <c r="AC18" s="171"/>
      <c r="AD18" s="171"/>
      <c r="AE18" s="171"/>
      <c r="AF18" s="171"/>
      <c r="AG18" s="171"/>
      <c r="AH18" s="172"/>
      <c r="AI18" s="171"/>
      <c r="AJ18" s="166"/>
      <c r="AK18" s="166"/>
      <c r="AL18" s="166"/>
      <c r="AM18" s="166"/>
      <c r="AN18" s="166"/>
      <c r="AO18" s="166"/>
      <c r="AP18" s="171"/>
      <c r="AQ18" s="171"/>
      <c r="AR18" s="171"/>
      <c r="AS18" s="171"/>
      <c r="AT18" s="171"/>
      <c r="AU18" s="172"/>
      <c r="AV18" s="171"/>
      <c r="AW18" s="166"/>
      <c r="AX18" s="166"/>
      <c r="AY18" s="166"/>
      <c r="AZ18" s="166"/>
      <c r="BA18" s="166"/>
      <c r="BB18" s="166"/>
      <c r="BC18" s="171"/>
      <c r="BD18" s="171"/>
      <c r="BE18" s="171"/>
      <c r="BF18" s="171"/>
      <c r="BG18" s="171"/>
      <c r="BH18" s="172"/>
      <c r="BI18" s="171"/>
    </row>
    <row r="19" spans="1:61" ht="151.5" customHeight="1">
      <c r="A19" s="221"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08"/>
      <c r="F19" s="208"/>
      <c r="G19" s="43" t="str">
        <f t="shared" si="0"/>
        <v/>
      </c>
      <c r="H19" s="219"/>
      <c r="I19" s="96" t="str">
        <f t="shared" si="1"/>
        <v/>
      </c>
      <c r="J19" s="97" t="str">
        <f>IFERROR(IF(I19="","",IF(I19&lt;='Listas y tablas'!$L$3,"Muy Baja",IF(I19&lt;='Listas y tablas'!$L$4,"Baja",IF(I19&lt;='Listas y tablas'!$L$5,"Media",IF(I19&lt;='Listas y tablas'!$L$6,"Alta","Muy Alta"))))),"")</f>
        <v/>
      </c>
      <c r="K19" s="220"/>
      <c r="L19" s="223"/>
      <c r="M19" s="166"/>
      <c r="N19" s="166"/>
      <c r="O19" s="166"/>
      <c r="P19" s="166"/>
      <c r="Q19" s="166"/>
      <c r="R19" s="166"/>
      <c r="S19" s="166"/>
      <c r="T19" s="166"/>
      <c r="U19" s="166"/>
      <c r="V19" s="224"/>
      <c r="W19" s="166"/>
      <c r="X19" s="166"/>
      <c r="Y19" s="166"/>
      <c r="Z19" s="166"/>
      <c r="AA19" s="166"/>
      <c r="AB19" s="166"/>
      <c r="AC19" s="171"/>
      <c r="AD19" s="171"/>
      <c r="AE19" s="171"/>
      <c r="AF19" s="171"/>
      <c r="AG19" s="171"/>
      <c r="AH19" s="172"/>
      <c r="AI19" s="171"/>
      <c r="AJ19" s="166"/>
      <c r="AK19" s="166"/>
      <c r="AL19" s="166"/>
      <c r="AM19" s="166"/>
      <c r="AN19" s="166"/>
      <c r="AO19" s="166"/>
      <c r="AP19" s="171"/>
      <c r="AQ19" s="171"/>
      <c r="AR19" s="171"/>
      <c r="AS19" s="171"/>
      <c r="AT19" s="171"/>
      <c r="AU19" s="172"/>
      <c r="AV19" s="171"/>
      <c r="AW19" s="166"/>
      <c r="AX19" s="166"/>
      <c r="AY19" s="166"/>
      <c r="AZ19" s="166"/>
      <c r="BA19" s="166"/>
      <c r="BB19" s="166"/>
      <c r="BC19" s="171"/>
      <c r="BD19" s="171"/>
      <c r="BE19" s="171"/>
      <c r="BF19" s="171"/>
      <c r="BG19" s="171"/>
      <c r="BH19" s="172"/>
      <c r="BI19" s="171"/>
    </row>
    <row r="20" spans="1:61" ht="151.5" customHeight="1">
      <c r="A20" s="221"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08"/>
      <c r="F20" s="208"/>
      <c r="G20" s="43" t="str">
        <f t="shared" si="0"/>
        <v/>
      </c>
      <c r="H20" s="219"/>
      <c r="I20" s="96" t="str">
        <f t="shared" si="1"/>
        <v/>
      </c>
      <c r="J20" s="97" t="str">
        <f>IFERROR(IF(I20="","",IF(I20&lt;='Listas y tablas'!$L$3,"Muy Baja",IF(I20&lt;='Listas y tablas'!$L$4,"Baja",IF(I20&lt;='Listas y tablas'!$L$5,"Media",IF(I20&lt;='Listas y tablas'!$L$6,"Alta","Muy Alta"))))),"")</f>
        <v/>
      </c>
      <c r="K20" s="220"/>
      <c r="L20" s="223"/>
      <c r="M20" s="166"/>
      <c r="N20" s="166"/>
      <c r="O20" s="166"/>
      <c r="P20" s="166"/>
      <c r="Q20" s="166"/>
      <c r="R20" s="166"/>
      <c r="S20" s="166"/>
      <c r="T20" s="166"/>
      <c r="U20" s="166"/>
      <c r="V20" s="224"/>
      <c r="W20" s="166"/>
      <c r="X20" s="166"/>
      <c r="Y20" s="166"/>
      <c r="Z20" s="166"/>
      <c r="AA20" s="166"/>
      <c r="AB20" s="166"/>
      <c r="AC20" s="171"/>
      <c r="AD20" s="171"/>
      <c r="AE20" s="171"/>
      <c r="AF20" s="171"/>
      <c r="AG20" s="171"/>
      <c r="AH20" s="172"/>
      <c r="AI20" s="171"/>
      <c r="AJ20" s="166"/>
      <c r="AK20" s="166"/>
      <c r="AL20" s="166"/>
      <c r="AM20" s="166"/>
      <c r="AN20" s="166"/>
      <c r="AO20" s="166"/>
      <c r="AP20" s="171"/>
      <c r="AQ20" s="171"/>
      <c r="AR20" s="171"/>
      <c r="AS20" s="171"/>
      <c r="AT20" s="171"/>
      <c r="AU20" s="172"/>
      <c r="AV20" s="171"/>
      <c r="AW20" s="166"/>
      <c r="AX20" s="166"/>
      <c r="AY20" s="166"/>
      <c r="AZ20" s="166"/>
      <c r="BA20" s="166"/>
      <c r="BB20" s="166"/>
      <c r="BC20" s="171"/>
      <c r="BD20" s="171"/>
      <c r="BE20" s="171"/>
      <c r="BF20" s="171"/>
      <c r="BG20" s="171"/>
      <c r="BH20" s="172"/>
      <c r="BI20" s="171"/>
    </row>
    <row r="21" spans="1:61" ht="151.5" customHeight="1">
      <c r="A21" s="221"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08"/>
      <c r="F21" s="208"/>
      <c r="G21" s="43" t="str">
        <f t="shared" si="0"/>
        <v/>
      </c>
      <c r="H21" s="219"/>
      <c r="I21" s="96" t="str">
        <f t="shared" si="1"/>
        <v/>
      </c>
      <c r="J21" s="97" t="str">
        <f>IFERROR(IF(I21="","",IF(I21&lt;='Listas y tablas'!$L$3,"Muy Baja",IF(I21&lt;='Listas y tablas'!$L$4,"Baja",IF(I21&lt;='Listas y tablas'!$L$5,"Media",IF(I21&lt;='Listas y tablas'!$L$6,"Alta","Muy Alta"))))),"")</f>
        <v/>
      </c>
      <c r="K21" s="220"/>
      <c r="L21" s="223"/>
      <c r="M21" s="166"/>
      <c r="N21" s="166"/>
      <c r="O21" s="166"/>
      <c r="P21" s="166"/>
      <c r="Q21" s="166"/>
      <c r="R21" s="166"/>
      <c r="S21" s="166"/>
      <c r="T21" s="166"/>
      <c r="U21" s="166"/>
      <c r="V21" s="224"/>
      <c r="W21" s="166"/>
      <c r="X21" s="166"/>
      <c r="Y21" s="166"/>
      <c r="Z21" s="166"/>
      <c r="AA21" s="166"/>
      <c r="AB21" s="166"/>
      <c r="AC21" s="171"/>
      <c r="AD21" s="171"/>
      <c r="AE21" s="171"/>
      <c r="AF21" s="171"/>
      <c r="AG21" s="171"/>
      <c r="AH21" s="172"/>
      <c r="AI21" s="171"/>
      <c r="AJ21" s="166"/>
      <c r="AK21" s="166"/>
      <c r="AL21" s="166"/>
      <c r="AM21" s="166"/>
      <c r="AN21" s="166"/>
      <c r="AO21" s="166"/>
      <c r="AP21" s="171"/>
      <c r="AQ21" s="171"/>
      <c r="AR21" s="171"/>
      <c r="AS21" s="171"/>
      <c r="AT21" s="171"/>
      <c r="AU21" s="172"/>
      <c r="AV21" s="171"/>
      <c r="AW21" s="166"/>
      <c r="AX21" s="166"/>
      <c r="AY21" s="166"/>
      <c r="AZ21" s="166"/>
      <c r="BA21" s="166"/>
      <c r="BB21" s="166"/>
      <c r="BC21" s="171"/>
      <c r="BD21" s="171"/>
      <c r="BE21" s="171"/>
      <c r="BF21" s="171"/>
      <c r="BG21" s="171"/>
      <c r="BH21" s="172"/>
      <c r="BI21" s="171"/>
    </row>
    <row r="22" spans="1:61" ht="151.5" customHeight="1">
      <c r="A22" s="221"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08"/>
      <c r="F22" s="208"/>
      <c r="G22" s="43" t="str">
        <f t="shared" si="0"/>
        <v/>
      </c>
      <c r="H22" s="225"/>
      <c r="I22" s="96" t="str">
        <f t="shared" si="1"/>
        <v/>
      </c>
      <c r="J22" s="97" t="str">
        <f>IFERROR(IF(I22="","",IF(I22&lt;='Listas y tablas'!$L$3,"Muy Baja",IF(I22&lt;='Listas y tablas'!$L$4,"Baja",IF(I22&lt;='Listas y tablas'!$L$5,"Media",IF(I22&lt;='Listas y tablas'!$L$6,"Alta","Muy Alta"))))),"")</f>
        <v/>
      </c>
      <c r="K22" s="220"/>
      <c r="L22" s="223"/>
      <c r="M22" s="166"/>
      <c r="N22" s="166"/>
      <c r="O22" s="166"/>
      <c r="P22" s="166"/>
      <c r="Q22" s="166"/>
      <c r="R22" s="166"/>
      <c r="S22" s="166"/>
      <c r="T22" s="166"/>
      <c r="U22" s="166"/>
      <c r="V22" s="224"/>
      <c r="W22" s="166"/>
      <c r="X22" s="166"/>
      <c r="Y22" s="166"/>
      <c r="Z22" s="166"/>
      <c r="AA22" s="166"/>
      <c r="AB22" s="166"/>
      <c r="AC22" s="171"/>
      <c r="AD22" s="171"/>
      <c r="AE22" s="171"/>
      <c r="AF22" s="171"/>
      <c r="AG22" s="171"/>
      <c r="AH22" s="172"/>
      <c r="AI22" s="171"/>
      <c r="AJ22" s="166"/>
      <c r="AK22" s="166"/>
      <c r="AL22" s="166"/>
      <c r="AM22" s="166"/>
      <c r="AN22" s="166"/>
      <c r="AO22" s="166"/>
      <c r="AP22" s="171"/>
      <c r="AQ22" s="171"/>
      <c r="AR22" s="171"/>
      <c r="AS22" s="171"/>
      <c r="AT22" s="171"/>
      <c r="AU22" s="172"/>
      <c r="AV22" s="171"/>
      <c r="AW22" s="166"/>
      <c r="AX22" s="166"/>
      <c r="AY22" s="166"/>
      <c r="AZ22" s="166"/>
      <c r="BA22" s="166"/>
      <c r="BB22" s="166"/>
      <c r="BC22" s="171"/>
      <c r="BD22" s="171"/>
      <c r="BE22" s="171"/>
      <c r="BF22" s="171"/>
      <c r="BG22" s="171"/>
      <c r="BH22" s="172"/>
      <c r="BI22" s="171"/>
    </row>
    <row r="23" spans="1:61" ht="151.5" customHeight="1">
      <c r="A23" s="221"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08"/>
      <c r="F23" s="208"/>
      <c r="G23" s="43" t="str">
        <f t="shared" si="0"/>
        <v/>
      </c>
      <c r="H23" s="219"/>
      <c r="I23" s="96" t="str">
        <f t="shared" si="1"/>
        <v/>
      </c>
      <c r="J23" s="97" t="str">
        <f>IFERROR(IF(I23="","",IF(I23&lt;='Listas y tablas'!$L$3,"Muy Baja",IF(I23&lt;='Listas y tablas'!$L$4,"Baja",IF(I23&lt;='Listas y tablas'!$L$5,"Media",IF(I23&lt;='Listas y tablas'!$L$6,"Alta","Muy Alta"))))),"")</f>
        <v/>
      </c>
      <c r="K23" s="220"/>
      <c r="L23" s="223"/>
      <c r="M23" s="166"/>
      <c r="N23" s="166"/>
      <c r="O23" s="166"/>
      <c r="P23" s="166"/>
      <c r="Q23" s="166"/>
      <c r="R23" s="166"/>
      <c r="S23" s="166"/>
      <c r="T23" s="166"/>
      <c r="U23" s="166"/>
      <c r="V23" s="224"/>
      <c r="W23" s="166"/>
      <c r="X23" s="166"/>
      <c r="Y23" s="166"/>
      <c r="Z23" s="166"/>
      <c r="AA23" s="166"/>
      <c r="AB23" s="166"/>
      <c r="AC23" s="171"/>
      <c r="AD23" s="171"/>
      <c r="AE23" s="171"/>
      <c r="AF23" s="171"/>
      <c r="AG23" s="171"/>
      <c r="AH23" s="172"/>
      <c r="AI23" s="171"/>
      <c r="AJ23" s="166"/>
      <c r="AK23" s="166"/>
      <c r="AL23" s="166"/>
      <c r="AM23" s="166"/>
      <c r="AN23" s="166"/>
      <c r="AO23" s="166"/>
      <c r="AP23" s="171"/>
      <c r="AQ23" s="171"/>
      <c r="AR23" s="171"/>
      <c r="AS23" s="171"/>
      <c r="AT23" s="171"/>
      <c r="AU23" s="172"/>
      <c r="AV23" s="171"/>
      <c r="AW23" s="166"/>
      <c r="AX23" s="166"/>
      <c r="AY23" s="166"/>
      <c r="AZ23" s="166"/>
      <c r="BA23" s="166"/>
      <c r="BB23" s="166"/>
      <c r="BC23" s="171"/>
      <c r="BD23" s="171"/>
      <c r="BE23" s="171"/>
      <c r="BF23" s="171"/>
      <c r="BG23" s="171"/>
      <c r="BH23" s="172"/>
      <c r="BI23" s="171"/>
    </row>
    <row r="24" spans="1:61" ht="151.5" customHeight="1">
      <c r="A24" s="221"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08"/>
      <c r="F24" s="208"/>
      <c r="G24" s="43" t="str">
        <f t="shared" si="0"/>
        <v/>
      </c>
      <c r="H24" s="219"/>
      <c r="I24" s="96" t="str">
        <f t="shared" si="1"/>
        <v/>
      </c>
      <c r="J24" s="97" t="str">
        <f>IFERROR(IF(I24="","",IF(I24&lt;='Listas y tablas'!$L$3,"Muy Baja",IF(I24&lt;='Listas y tablas'!$L$4,"Baja",IF(I24&lt;='Listas y tablas'!$L$5,"Media",IF(I24&lt;='Listas y tablas'!$L$6,"Alta","Muy Alta"))))),"")</f>
        <v/>
      </c>
      <c r="K24" s="220"/>
      <c r="L24" s="223"/>
      <c r="M24" s="166"/>
      <c r="N24" s="166"/>
      <c r="O24" s="166"/>
      <c r="P24" s="166"/>
      <c r="Q24" s="166"/>
      <c r="R24" s="166"/>
      <c r="S24" s="166"/>
      <c r="T24" s="166"/>
      <c r="U24" s="166"/>
      <c r="V24" s="224"/>
      <c r="W24" s="166"/>
      <c r="X24" s="166"/>
      <c r="Y24" s="166"/>
      <c r="Z24" s="166"/>
      <c r="AA24" s="166"/>
      <c r="AB24" s="166"/>
      <c r="AC24" s="171"/>
      <c r="AD24" s="171"/>
      <c r="AE24" s="171"/>
      <c r="AF24" s="171"/>
      <c r="AG24" s="171"/>
      <c r="AH24" s="172"/>
      <c r="AI24" s="171"/>
      <c r="AJ24" s="166"/>
      <c r="AK24" s="166"/>
      <c r="AL24" s="166"/>
      <c r="AM24" s="166"/>
      <c r="AN24" s="166"/>
      <c r="AO24" s="166"/>
      <c r="AP24" s="171"/>
      <c r="AQ24" s="171"/>
      <c r="AR24" s="171"/>
      <c r="AS24" s="171"/>
      <c r="AT24" s="171"/>
      <c r="AU24" s="172"/>
      <c r="AV24" s="171"/>
      <c r="AW24" s="166"/>
      <c r="AX24" s="166"/>
      <c r="AY24" s="166"/>
      <c r="AZ24" s="166"/>
      <c r="BA24" s="166"/>
      <c r="BB24" s="166"/>
      <c r="BC24" s="171"/>
      <c r="BD24" s="171"/>
      <c r="BE24" s="171"/>
      <c r="BF24" s="171"/>
      <c r="BG24" s="171"/>
      <c r="BH24" s="172"/>
      <c r="BI24" s="171"/>
    </row>
    <row r="25" spans="1:61" ht="151.5" customHeight="1">
      <c r="A25" s="221"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08"/>
      <c r="F25" s="208"/>
      <c r="G25" s="43" t="str">
        <f t="shared" si="0"/>
        <v/>
      </c>
      <c r="H25" s="219"/>
      <c r="I25" s="96" t="str">
        <f t="shared" si="1"/>
        <v/>
      </c>
      <c r="J25" s="97" t="str">
        <f>IFERROR(IF(I25="","",IF(I25&lt;='Listas y tablas'!$L$3,"Muy Baja",IF(I25&lt;='Listas y tablas'!$L$4,"Baja",IF(I25&lt;='Listas y tablas'!$L$5,"Media",IF(I25&lt;='Listas y tablas'!$L$6,"Alta","Muy Alta"))))),"")</f>
        <v/>
      </c>
      <c r="K25" s="220"/>
      <c r="L25" s="223"/>
      <c r="M25" s="166"/>
      <c r="N25" s="166"/>
      <c r="O25" s="166"/>
      <c r="P25" s="166"/>
      <c r="Q25" s="166"/>
      <c r="R25" s="166"/>
      <c r="S25" s="166"/>
      <c r="T25" s="166"/>
      <c r="U25" s="166"/>
      <c r="V25" s="224"/>
      <c r="W25" s="166"/>
      <c r="X25" s="166"/>
      <c r="Y25" s="166"/>
      <c r="Z25" s="166"/>
      <c r="AA25" s="166"/>
      <c r="AB25" s="166"/>
      <c r="AC25" s="171"/>
      <c r="AD25" s="171"/>
      <c r="AE25" s="171"/>
      <c r="AF25" s="171"/>
      <c r="AG25" s="171"/>
      <c r="AH25" s="172"/>
      <c r="AI25" s="171"/>
      <c r="AJ25" s="166"/>
      <c r="AK25" s="166"/>
      <c r="AL25" s="166"/>
      <c r="AM25" s="166"/>
      <c r="AN25" s="166"/>
      <c r="AO25" s="166"/>
      <c r="AP25" s="171"/>
      <c r="AQ25" s="171"/>
      <c r="AR25" s="171"/>
      <c r="AS25" s="171"/>
      <c r="AT25" s="171"/>
      <c r="AU25" s="172"/>
      <c r="AV25" s="171"/>
      <c r="AW25" s="166"/>
      <c r="AX25" s="166"/>
      <c r="AY25" s="166"/>
      <c r="AZ25" s="166"/>
      <c r="BA25" s="166"/>
      <c r="BB25" s="166"/>
      <c r="BC25" s="171"/>
      <c r="BD25" s="171"/>
      <c r="BE25" s="171"/>
      <c r="BF25" s="171"/>
      <c r="BG25" s="171"/>
      <c r="BH25" s="172"/>
      <c r="BI25" s="171"/>
    </row>
    <row r="26" spans="1:61" ht="151.5" customHeight="1">
      <c r="A26" s="221"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08"/>
      <c r="F26" s="208"/>
      <c r="G26" s="43" t="str">
        <f t="shared" si="0"/>
        <v/>
      </c>
      <c r="H26" s="219"/>
      <c r="I26" s="96" t="str">
        <f t="shared" si="1"/>
        <v/>
      </c>
      <c r="J26" s="97" t="str">
        <f>IFERROR(IF(I26="","",IF(I26&lt;='Listas y tablas'!$L$3,"Muy Baja",IF(I26&lt;='Listas y tablas'!$L$4,"Baja",IF(I26&lt;='Listas y tablas'!$L$5,"Media",IF(I26&lt;='Listas y tablas'!$L$6,"Alta","Muy Alta"))))),"")</f>
        <v/>
      </c>
      <c r="K26" s="220"/>
      <c r="L26" s="223"/>
      <c r="M26" s="166"/>
      <c r="N26" s="166"/>
      <c r="O26" s="166"/>
      <c r="P26" s="166"/>
      <c r="Q26" s="166"/>
      <c r="R26" s="166"/>
      <c r="S26" s="166"/>
      <c r="T26" s="166"/>
      <c r="U26" s="166"/>
      <c r="V26" s="224"/>
      <c r="W26" s="166"/>
      <c r="X26" s="166"/>
      <c r="Y26" s="166"/>
      <c r="Z26" s="166"/>
      <c r="AA26" s="166"/>
      <c r="AB26" s="166"/>
      <c r="AC26" s="171"/>
      <c r="AD26" s="171"/>
      <c r="AE26" s="171"/>
      <c r="AF26" s="171"/>
      <c r="AG26" s="171"/>
      <c r="AH26" s="172"/>
      <c r="AI26" s="171"/>
      <c r="AJ26" s="166"/>
      <c r="AK26" s="166"/>
      <c r="AL26" s="166"/>
      <c r="AM26" s="166"/>
      <c r="AN26" s="166"/>
      <c r="AO26" s="166"/>
      <c r="AP26" s="171"/>
      <c r="AQ26" s="171"/>
      <c r="AR26" s="171"/>
      <c r="AS26" s="171"/>
      <c r="AT26" s="171"/>
      <c r="AU26" s="172"/>
      <c r="AV26" s="171"/>
      <c r="AW26" s="166"/>
      <c r="AX26" s="166"/>
      <c r="AY26" s="166"/>
      <c r="AZ26" s="166"/>
      <c r="BA26" s="166"/>
      <c r="BB26" s="166"/>
      <c r="BC26" s="171"/>
      <c r="BD26" s="171"/>
      <c r="BE26" s="171"/>
      <c r="BF26" s="171"/>
      <c r="BG26" s="171"/>
      <c r="BH26" s="172"/>
      <c r="BI26" s="171"/>
    </row>
    <row r="27" spans="1:61" ht="151.5" customHeight="1">
      <c r="A27" s="221"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08"/>
      <c r="F27" s="208"/>
      <c r="G27" s="43" t="str">
        <f t="shared" si="0"/>
        <v/>
      </c>
      <c r="H27" s="219"/>
      <c r="I27" s="96" t="str">
        <f t="shared" si="1"/>
        <v/>
      </c>
      <c r="J27" s="97" t="str">
        <f>IFERROR(IF(I27="","",IF(I27&lt;='Listas y tablas'!$L$3,"Muy Baja",IF(I27&lt;='Listas y tablas'!$L$4,"Baja",IF(I27&lt;='Listas y tablas'!$L$5,"Media",IF(I27&lt;='Listas y tablas'!$L$6,"Alta","Muy Alta"))))),"")</f>
        <v/>
      </c>
      <c r="K27" s="220"/>
      <c r="L27" s="223"/>
      <c r="M27" s="166"/>
      <c r="N27" s="166"/>
      <c r="O27" s="166"/>
      <c r="P27" s="166"/>
      <c r="Q27" s="166"/>
      <c r="R27" s="166"/>
      <c r="S27" s="166"/>
      <c r="T27" s="166"/>
      <c r="U27" s="166"/>
      <c r="V27" s="224"/>
      <c r="W27" s="166"/>
      <c r="X27" s="166"/>
      <c r="Y27" s="166"/>
      <c r="Z27" s="166"/>
      <c r="AA27" s="166"/>
      <c r="AB27" s="166"/>
      <c r="AC27" s="171"/>
      <c r="AD27" s="171"/>
      <c r="AE27" s="171"/>
      <c r="AF27" s="171"/>
      <c r="AG27" s="171"/>
      <c r="AH27" s="172"/>
      <c r="AI27" s="171"/>
      <c r="AJ27" s="166"/>
      <c r="AK27" s="166"/>
      <c r="AL27" s="166"/>
      <c r="AM27" s="166"/>
      <c r="AN27" s="166"/>
      <c r="AO27" s="166"/>
      <c r="AP27" s="171"/>
      <c r="AQ27" s="171"/>
      <c r="AR27" s="171"/>
      <c r="AS27" s="171"/>
      <c r="AT27" s="171"/>
      <c r="AU27" s="172"/>
      <c r="AV27" s="171"/>
      <c r="AW27" s="166"/>
      <c r="AX27" s="166"/>
      <c r="AY27" s="166"/>
      <c r="AZ27" s="166"/>
      <c r="BA27" s="166"/>
      <c r="BB27" s="166"/>
      <c r="BC27" s="171"/>
      <c r="BD27" s="171"/>
      <c r="BE27" s="171"/>
      <c r="BF27" s="171"/>
      <c r="BG27" s="171"/>
      <c r="BH27" s="172"/>
      <c r="BI27" s="171"/>
    </row>
    <row r="28" spans="1:61" ht="151.5" customHeight="1">
      <c r="A28" s="221"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08"/>
      <c r="F28" s="208"/>
      <c r="G28" s="43" t="str">
        <f t="shared" si="0"/>
        <v/>
      </c>
      <c r="H28" s="225"/>
      <c r="I28" s="96" t="str">
        <f t="shared" si="1"/>
        <v/>
      </c>
      <c r="J28" s="97" t="str">
        <f>IFERROR(IF(I28="","",IF(I28&lt;='Listas y tablas'!$L$3,"Muy Baja",IF(I28&lt;='Listas y tablas'!$L$4,"Baja",IF(I28&lt;='Listas y tablas'!$L$5,"Media",IF(I28&lt;='Listas y tablas'!$L$6,"Alta","Muy Alta"))))),"")</f>
        <v/>
      </c>
      <c r="K28" s="220"/>
      <c r="L28" s="223"/>
      <c r="M28" s="166"/>
      <c r="N28" s="166"/>
      <c r="O28" s="166"/>
      <c r="P28" s="166"/>
      <c r="Q28" s="166"/>
      <c r="R28" s="166"/>
      <c r="S28" s="166"/>
      <c r="T28" s="166"/>
      <c r="U28" s="166"/>
      <c r="V28" s="224"/>
      <c r="W28" s="166"/>
      <c r="X28" s="166"/>
      <c r="Y28" s="166"/>
      <c r="Z28" s="166"/>
      <c r="AA28" s="166"/>
      <c r="AB28" s="166"/>
      <c r="AC28" s="171"/>
      <c r="AD28" s="171"/>
      <c r="AE28" s="171"/>
      <c r="AF28" s="171"/>
      <c r="AG28" s="171"/>
      <c r="AH28" s="172"/>
      <c r="AI28" s="171"/>
      <c r="AJ28" s="166"/>
      <c r="AK28" s="166"/>
      <c r="AL28" s="166"/>
      <c r="AM28" s="166"/>
      <c r="AN28" s="166"/>
      <c r="AO28" s="166"/>
      <c r="AP28" s="171"/>
      <c r="AQ28" s="171"/>
      <c r="AR28" s="171"/>
      <c r="AS28" s="171"/>
      <c r="AT28" s="171"/>
      <c r="AU28" s="172"/>
      <c r="AV28" s="171"/>
      <c r="AW28" s="166"/>
      <c r="AX28" s="166"/>
      <c r="AY28" s="166"/>
      <c r="AZ28" s="166"/>
      <c r="BA28" s="166"/>
      <c r="BB28" s="166"/>
      <c r="BC28" s="171"/>
      <c r="BD28" s="171"/>
      <c r="BE28" s="171"/>
      <c r="BF28" s="171"/>
      <c r="BG28" s="171"/>
      <c r="BH28" s="172"/>
      <c r="BI28" s="171"/>
    </row>
    <row r="29" spans="1:61" ht="151.5" customHeight="1">
      <c r="A29" s="221"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08"/>
      <c r="F29" s="208"/>
      <c r="G29" s="43" t="str">
        <f t="shared" si="0"/>
        <v/>
      </c>
      <c r="H29" s="219"/>
      <c r="I29" s="96" t="str">
        <f t="shared" si="1"/>
        <v/>
      </c>
      <c r="J29" s="97" t="str">
        <f>IFERROR(IF(I29="","",IF(I29&lt;='Listas y tablas'!$L$3,"Muy Baja",IF(I29&lt;='Listas y tablas'!$L$4,"Baja",IF(I29&lt;='Listas y tablas'!$L$5,"Media",IF(I29&lt;='Listas y tablas'!$L$6,"Alta","Muy Alta"))))),"")</f>
        <v/>
      </c>
      <c r="K29" s="220"/>
      <c r="L29" s="223"/>
      <c r="M29" s="166"/>
      <c r="N29" s="166"/>
      <c r="O29" s="166"/>
      <c r="P29" s="166"/>
      <c r="Q29" s="166"/>
      <c r="R29" s="166"/>
      <c r="S29" s="166"/>
      <c r="T29" s="166"/>
      <c r="U29" s="166"/>
      <c r="V29" s="224"/>
      <c r="W29" s="166"/>
      <c r="X29" s="166"/>
      <c r="Y29" s="166"/>
      <c r="Z29" s="166"/>
      <c r="AA29" s="166"/>
      <c r="AB29" s="166"/>
      <c r="AC29" s="171"/>
      <c r="AD29" s="171"/>
      <c r="AE29" s="171"/>
      <c r="AF29" s="171"/>
      <c r="AG29" s="171"/>
      <c r="AH29" s="172"/>
      <c r="AI29" s="171"/>
      <c r="AJ29" s="166"/>
      <c r="AK29" s="166"/>
      <c r="AL29" s="166"/>
      <c r="AM29" s="166"/>
      <c r="AN29" s="166"/>
      <c r="AO29" s="166"/>
      <c r="AP29" s="171"/>
      <c r="AQ29" s="171"/>
      <c r="AR29" s="171"/>
      <c r="AS29" s="171"/>
      <c r="AT29" s="171"/>
      <c r="AU29" s="172"/>
      <c r="AV29" s="171"/>
      <c r="AW29" s="166"/>
      <c r="AX29" s="166"/>
      <c r="AY29" s="166"/>
      <c r="AZ29" s="166"/>
      <c r="BA29" s="166"/>
      <c r="BB29" s="166"/>
      <c r="BC29" s="171"/>
      <c r="BD29" s="171"/>
      <c r="BE29" s="171"/>
      <c r="BF29" s="171"/>
      <c r="BG29" s="171"/>
      <c r="BH29" s="172"/>
      <c r="BI29" s="171"/>
    </row>
    <row r="30" spans="1:61" ht="151.5" customHeight="1">
      <c r="A30" s="221"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08"/>
      <c r="F30" s="208"/>
      <c r="G30" s="43" t="str">
        <f t="shared" si="0"/>
        <v/>
      </c>
      <c r="H30" s="219"/>
      <c r="I30" s="96" t="str">
        <f t="shared" si="1"/>
        <v/>
      </c>
      <c r="J30" s="97" t="str">
        <f>IFERROR(IF(I30="","",IF(I30&lt;='Listas y tablas'!$L$3,"Muy Baja",IF(I30&lt;='Listas y tablas'!$L$4,"Baja",IF(I30&lt;='Listas y tablas'!$L$5,"Media",IF(I30&lt;='Listas y tablas'!$L$6,"Alta","Muy Alta"))))),"")</f>
        <v/>
      </c>
      <c r="K30" s="220"/>
      <c r="L30" s="223"/>
      <c r="M30" s="166"/>
      <c r="N30" s="166"/>
      <c r="O30" s="166"/>
      <c r="P30" s="166"/>
      <c r="Q30" s="166"/>
      <c r="R30" s="166"/>
      <c r="S30" s="166"/>
      <c r="T30" s="166"/>
      <c r="U30" s="166"/>
      <c r="V30" s="224"/>
      <c r="W30" s="166"/>
      <c r="X30" s="166"/>
      <c r="Y30" s="166"/>
      <c r="Z30" s="166"/>
      <c r="AA30" s="166"/>
      <c r="AB30" s="166"/>
      <c r="AC30" s="171"/>
      <c r="AD30" s="171"/>
      <c r="AE30" s="171"/>
      <c r="AF30" s="171"/>
      <c r="AG30" s="171"/>
      <c r="AH30" s="172"/>
      <c r="AI30" s="171"/>
      <c r="AJ30" s="166"/>
      <c r="AK30" s="166"/>
      <c r="AL30" s="166"/>
      <c r="AM30" s="166"/>
      <c r="AN30" s="166"/>
      <c r="AO30" s="166"/>
      <c r="AP30" s="171"/>
      <c r="AQ30" s="171"/>
      <c r="AR30" s="171"/>
      <c r="AS30" s="171"/>
      <c r="AT30" s="171"/>
      <c r="AU30" s="172"/>
      <c r="AV30" s="171"/>
      <c r="AW30" s="166"/>
      <c r="AX30" s="166"/>
      <c r="AY30" s="166"/>
      <c r="AZ30" s="166"/>
      <c r="BA30" s="166"/>
      <c r="BB30" s="166"/>
      <c r="BC30" s="171"/>
      <c r="BD30" s="171"/>
      <c r="BE30" s="171"/>
      <c r="BF30" s="171"/>
      <c r="BG30" s="171"/>
      <c r="BH30" s="172"/>
      <c r="BI30" s="171"/>
    </row>
    <row r="31" spans="1:61" ht="151.5" customHeight="1">
      <c r="A31" s="221"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08"/>
      <c r="F31" s="208"/>
      <c r="G31" s="43" t="str">
        <f t="shared" si="0"/>
        <v/>
      </c>
      <c r="H31" s="219"/>
      <c r="I31" s="96" t="str">
        <f t="shared" si="1"/>
        <v/>
      </c>
      <c r="J31" s="97" t="str">
        <f>IFERROR(IF(I31="","",IF(I31&lt;='Listas y tablas'!$L$3,"Muy Baja",IF(I31&lt;='Listas y tablas'!$L$4,"Baja",IF(I31&lt;='Listas y tablas'!$L$5,"Media",IF(I31&lt;='Listas y tablas'!$L$6,"Alta","Muy Alta"))))),"")</f>
        <v/>
      </c>
      <c r="K31" s="220"/>
      <c r="L31" s="223"/>
      <c r="M31" s="166"/>
      <c r="N31" s="166"/>
      <c r="O31" s="166"/>
      <c r="P31" s="166"/>
      <c r="Q31" s="166"/>
      <c r="R31" s="166"/>
      <c r="S31" s="166"/>
      <c r="T31" s="166"/>
      <c r="U31" s="166"/>
      <c r="V31" s="224"/>
      <c r="W31" s="166"/>
      <c r="X31" s="166"/>
      <c r="Y31" s="166"/>
      <c r="Z31" s="166"/>
      <c r="AA31" s="166"/>
      <c r="AB31" s="166"/>
      <c r="AC31" s="171"/>
      <c r="AD31" s="171"/>
      <c r="AE31" s="171"/>
      <c r="AF31" s="171"/>
      <c r="AG31" s="171"/>
      <c r="AH31" s="172"/>
      <c r="AI31" s="171"/>
      <c r="AJ31" s="166"/>
      <c r="AK31" s="166"/>
      <c r="AL31" s="166"/>
      <c r="AM31" s="166"/>
      <c r="AN31" s="166"/>
      <c r="AO31" s="166"/>
      <c r="AP31" s="171"/>
      <c r="AQ31" s="171"/>
      <c r="AR31" s="171"/>
      <c r="AS31" s="171"/>
      <c r="AT31" s="171"/>
      <c r="AU31" s="172"/>
      <c r="AV31" s="171"/>
      <c r="AW31" s="166"/>
      <c r="AX31" s="166"/>
      <c r="AY31" s="166"/>
      <c r="AZ31" s="166"/>
      <c r="BA31" s="166"/>
      <c r="BB31" s="166"/>
      <c r="BC31" s="171"/>
      <c r="BD31" s="171"/>
      <c r="BE31" s="171"/>
      <c r="BF31" s="171"/>
      <c r="BG31" s="171"/>
      <c r="BH31" s="172"/>
      <c r="BI31" s="171"/>
    </row>
    <row r="32" spans="1:61" ht="151.5" customHeight="1">
      <c r="A32" s="221"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08"/>
      <c r="F32" s="208"/>
      <c r="G32" s="43" t="str">
        <f t="shared" si="0"/>
        <v/>
      </c>
      <c r="H32" s="219"/>
      <c r="I32" s="96" t="str">
        <f t="shared" si="1"/>
        <v/>
      </c>
      <c r="J32" s="97" t="str">
        <f>IFERROR(IF(I32="","",IF(I32&lt;='Listas y tablas'!$L$3,"Muy Baja",IF(I32&lt;='Listas y tablas'!$L$4,"Baja",IF(I32&lt;='Listas y tablas'!$L$5,"Media",IF(I32&lt;='Listas y tablas'!$L$6,"Alta","Muy Alta"))))),"")</f>
        <v/>
      </c>
      <c r="K32" s="220"/>
      <c r="L32" s="223"/>
      <c r="M32" s="166"/>
      <c r="N32" s="166"/>
      <c r="O32" s="166"/>
      <c r="P32" s="166"/>
      <c r="Q32" s="166"/>
      <c r="R32" s="166"/>
      <c r="S32" s="166"/>
      <c r="T32" s="166"/>
      <c r="U32" s="166"/>
      <c r="V32" s="224"/>
      <c r="W32" s="166"/>
      <c r="X32" s="166"/>
      <c r="Y32" s="166"/>
      <c r="Z32" s="166"/>
      <c r="AA32" s="166"/>
      <c r="AB32" s="166"/>
      <c r="AC32" s="171"/>
      <c r="AD32" s="171"/>
      <c r="AE32" s="171"/>
      <c r="AF32" s="171"/>
      <c r="AG32" s="171"/>
      <c r="AH32" s="172"/>
      <c r="AI32" s="171"/>
      <c r="AJ32" s="166"/>
      <c r="AK32" s="166"/>
      <c r="AL32" s="166"/>
      <c r="AM32" s="166"/>
      <c r="AN32" s="166"/>
      <c r="AO32" s="166"/>
      <c r="AP32" s="171"/>
      <c r="AQ32" s="171"/>
      <c r="AR32" s="171"/>
      <c r="AS32" s="171"/>
      <c r="AT32" s="171"/>
      <c r="AU32" s="172"/>
      <c r="AV32" s="171"/>
      <c r="AW32" s="166"/>
      <c r="AX32" s="166"/>
      <c r="AY32" s="166"/>
      <c r="AZ32" s="166"/>
      <c r="BA32" s="166"/>
      <c r="BB32" s="166"/>
      <c r="BC32" s="171"/>
      <c r="BD32" s="171"/>
      <c r="BE32" s="171"/>
      <c r="BF32" s="171"/>
      <c r="BG32" s="171"/>
      <c r="BH32" s="172"/>
      <c r="BI32" s="171"/>
    </row>
    <row r="33" spans="1:61" ht="151.5" customHeight="1">
      <c r="A33" s="221"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08"/>
      <c r="F33" s="208"/>
      <c r="G33" s="43" t="str">
        <f t="shared" si="0"/>
        <v/>
      </c>
      <c r="H33" s="219"/>
      <c r="I33" s="96" t="str">
        <f t="shared" si="1"/>
        <v/>
      </c>
      <c r="J33" s="97" t="str">
        <f>IFERROR(IF(I33="","",IF(I33&lt;='Listas y tablas'!$L$3,"Muy Baja",IF(I33&lt;='Listas y tablas'!$L$4,"Baja",IF(I33&lt;='Listas y tablas'!$L$5,"Media",IF(I33&lt;='Listas y tablas'!$L$6,"Alta","Muy Alta"))))),"")</f>
        <v/>
      </c>
      <c r="K33" s="220"/>
      <c r="L33" s="223"/>
      <c r="M33" s="166"/>
      <c r="N33" s="166"/>
      <c r="O33" s="166"/>
      <c r="P33" s="166"/>
      <c r="Q33" s="166"/>
      <c r="R33" s="166"/>
      <c r="S33" s="166"/>
      <c r="T33" s="166"/>
      <c r="U33" s="166"/>
      <c r="V33" s="224"/>
      <c r="W33" s="166"/>
      <c r="X33" s="166"/>
      <c r="Y33" s="166"/>
      <c r="Z33" s="166"/>
      <c r="AA33" s="166"/>
      <c r="AB33" s="166"/>
      <c r="AC33" s="171"/>
      <c r="AD33" s="171"/>
      <c r="AE33" s="171"/>
      <c r="AF33" s="171"/>
      <c r="AG33" s="171"/>
      <c r="AH33" s="172"/>
      <c r="AI33" s="171"/>
      <c r="AJ33" s="166"/>
      <c r="AK33" s="166"/>
      <c r="AL33" s="166"/>
      <c r="AM33" s="166"/>
      <c r="AN33" s="166"/>
      <c r="AO33" s="166"/>
      <c r="AP33" s="171"/>
      <c r="AQ33" s="171"/>
      <c r="AR33" s="171"/>
      <c r="AS33" s="171"/>
      <c r="AT33" s="171"/>
      <c r="AU33" s="172"/>
      <c r="AV33" s="171"/>
      <c r="AW33" s="166"/>
      <c r="AX33" s="166"/>
      <c r="AY33" s="166"/>
      <c r="AZ33" s="166"/>
      <c r="BA33" s="166"/>
      <c r="BB33" s="166"/>
      <c r="BC33" s="171"/>
      <c r="BD33" s="171"/>
      <c r="BE33" s="171"/>
      <c r="BF33" s="171"/>
      <c r="BG33" s="171"/>
      <c r="BH33" s="172"/>
      <c r="BI33" s="171"/>
    </row>
    <row r="34" spans="1:61" ht="151.5" customHeight="1">
      <c r="A34" s="221"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08"/>
      <c r="F34" s="208"/>
      <c r="G34" s="43" t="str">
        <f t="shared" si="0"/>
        <v/>
      </c>
      <c r="H34" s="225"/>
      <c r="I34" s="96" t="str">
        <f t="shared" si="1"/>
        <v/>
      </c>
      <c r="J34" s="97" t="str">
        <f>IFERROR(IF(I34="","",IF(I34&lt;='Listas y tablas'!$L$3,"Muy Baja",IF(I34&lt;='Listas y tablas'!$L$4,"Baja",IF(I34&lt;='Listas y tablas'!$L$5,"Media",IF(I34&lt;='Listas y tablas'!$L$6,"Alta","Muy Alta"))))),"")</f>
        <v/>
      </c>
      <c r="K34" s="220"/>
      <c r="L34" s="223"/>
      <c r="M34" s="166"/>
      <c r="N34" s="166"/>
      <c r="O34" s="166"/>
      <c r="P34" s="166"/>
      <c r="Q34" s="166"/>
      <c r="R34" s="166"/>
      <c r="S34" s="166"/>
      <c r="T34" s="166"/>
      <c r="U34" s="166"/>
      <c r="V34" s="224"/>
      <c r="W34" s="166"/>
      <c r="X34" s="166"/>
      <c r="Y34" s="166"/>
      <c r="Z34" s="166"/>
      <c r="AA34" s="166"/>
      <c r="AB34" s="166"/>
      <c r="AC34" s="171"/>
      <c r="AD34" s="171"/>
      <c r="AE34" s="171"/>
      <c r="AF34" s="171"/>
      <c r="AG34" s="171"/>
      <c r="AH34" s="172"/>
      <c r="AI34" s="171"/>
      <c r="AJ34" s="166"/>
      <c r="AK34" s="166"/>
      <c r="AL34" s="166"/>
      <c r="AM34" s="166"/>
      <c r="AN34" s="166"/>
      <c r="AO34" s="166"/>
      <c r="AP34" s="171"/>
      <c r="AQ34" s="171"/>
      <c r="AR34" s="171"/>
      <c r="AS34" s="171"/>
      <c r="AT34" s="171"/>
      <c r="AU34" s="172"/>
      <c r="AV34" s="171"/>
      <c r="AW34" s="166"/>
      <c r="AX34" s="166"/>
      <c r="AY34" s="166"/>
      <c r="AZ34" s="166"/>
      <c r="BA34" s="166"/>
      <c r="BB34" s="166"/>
      <c r="BC34" s="171"/>
      <c r="BD34" s="171"/>
      <c r="BE34" s="171"/>
      <c r="BF34" s="171"/>
      <c r="BG34" s="171"/>
      <c r="BH34" s="172"/>
      <c r="BI34" s="171"/>
    </row>
    <row r="35" spans="1:61" ht="151.5" customHeight="1">
      <c r="A35" s="221"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08"/>
      <c r="F35" s="208"/>
      <c r="G35" s="43" t="str">
        <f t="shared" si="0"/>
        <v/>
      </c>
      <c r="H35" s="219"/>
      <c r="I35" s="96" t="str">
        <f t="shared" si="1"/>
        <v/>
      </c>
      <c r="J35" s="97" t="str">
        <f>IFERROR(IF(I35="","",IF(I35&lt;='Listas y tablas'!$L$3,"Muy Baja",IF(I35&lt;='Listas y tablas'!$L$4,"Baja",IF(I35&lt;='Listas y tablas'!$L$5,"Media",IF(I35&lt;='Listas y tablas'!$L$6,"Alta","Muy Alta"))))),"")</f>
        <v/>
      </c>
      <c r="K35" s="220"/>
      <c r="L35" s="223"/>
      <c r="M35" s="166"/>
      <c r="N35" s="166"/>
      <c r="O35" s="166"/>
      <c r="P35" s="166"/>
      <c r="Q35" s="166"/>
      <c r="R35" s="166"/>
      <c r="S35" s="166"/>
      <c r="T35" s="166"/>
      <c r="U35" s="166"/>
      <c r="V35" s="224"/>
      <c r="W35" s="166"/>
      <c r="X35" s="166"/>
      <c r="Y35" s="166"/>
      <c r="Z35" s="166"/>
      <c r="AA35" s="166"/>
      <c r="AB35" s="166"/>
      <c r="AC35" s="171"/>
      <c r="AD35" s="171"/>
      <c r="AE35" s="171"/>
      <c r="AF35" s="171"/>
      <c r="AG35" s="171"/>
      <c r="AH35" s="172"/>
      <c r="AI35" s="171"/>
      <c r="AJ35" s="166"/>
      <c r="AK35" s="166"/>
      <c r="AL35" s="166"/>
      <c r="AM35" s="166"/>
      <c r="AN35" s="166"/>
      <c r="AO35" s="166"/>
      <c r="AP35" s="171"/>
      <c r="AQ35" s="171"/>
      <c r="AR35" s="171"/>
      <c r="AS35" s="171"/>
      <c r="AT35" s="171"/>
      <c r="AU35" s="172"/>
      <c r="AV35" s="171"/>
      <c r="AW35" s="166"/>
      <c r="AX35" s="166"/>
      <c r="AY35" s="166"/>
      <c r="AZ35" s="166"/>
      <c r="BA35" s="166"/>
      <c r="BB35" s="166"/>
      <c r="BC35" s="171"/>
      <c r="BD35" s="171"/>
      <c r="BE35" s="171"/>
      <c r="BF35" s="171"/>
      <c r="BG35" s="171"/>
      <c r="BH35" s="172"/>
      <c r="BI35" s="171"/>
    </row>
    <row r="36" spans="1:61" ht="151.5" customHeight="1">
      <c r="A36" s="221"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08"/>
      <c r="F36" s="208"/>
      <c r="G36" s="43" t="str">
        <f t="shared" si="0"/>
        <v/>
      </c>
      <c r="H36" s="219"/>
      <c r="I36" s="96" t="str">
        <f t="shared" si="1"/>
        <v/>
      </c>
      <c r="J36" s="97" t="str">
        <f>IFERROR(IF(I36="","",IF(I36&lt;='Listas y tablas'!$L$3,"Muy Baja",IF(I36&lt;='Listas y tablas'!$L$4,"Baja",IF(I36&lt;='Listas y tablas'!$L$5,"Media",IF(I36&lt;='Listas y tablas'!$L$6,"Alta","Muy Alta"))))),"")</f>
        <v/>
      </c>
      <c r="K36" s="220"/>
      <c r="L36" s="223"/>
      <c r="M36" s="166"/>
      <c r="N36" s="166"/>
      <c r="O36" s="166"/>
      <c r="P36" s="166"/>
      <c r="Q36" s="166"/>
      <c r="R36" s="166"/>
      <c r="S36" s="166"/>
      <c r="T36" s="166"/>
      <c r="U36" s="166"/>
      <c r="V36" s="224"/>
      <c r="W36" s="166"/>
      <c r="X36" s="166"/>
      <c r="Y36" s="166"/>
      <c r="Z36" s="166"/>
      <c r="AA36" s="166"/>
      <c r="AB36" s="166"/>
      <c r="AC36" s="171"/>
      <c r="AD36" s="171"/>
      <c r="AE36" s="171"/>
      <c r="AF36" s="171"/>
      <c r="AG36" s="171"/>
      <c r="AH36" s="172"/>
      <c r="AI36" s="171"/>
      <c r="AJ36" s="166"/>
      <c r="AK36" s="166"/>
      <c r="AL36" s="166"/>
      <c r="AM36" s="166"/>
      <c r="AN36" s="166"/>
      <c r="AO36" s="166"/>
      <c r="AP36" s="171"/>
      <c r="AQ36" s="171"/>
      <c r="AR36" s="171"/>
      <c r="AS36" s="171"/>
      <c r="AT36" s="171"/>
      <c r="AU36" s="172"/>
      <c r="AV36" s="171"/>
      <c r="AW36" s="166"/>
      <c r="AX36" s="166"/>
      <c r="AY36" s="166"/>
      <c r="AZ36" s="166"/>
      <c r="BA36" s="166"/>
      <c r="BB36" s="166"/>
      <c r="BC36" s="171"/>
      <c r="BD36" s="171"/>
      <c r="BE36" s="171"/>
      <c r="BF36" s="171"/>
      <c r="BG36" s="171"/>
      <c r="BH36" s="172"/>
      <c r="BI36" s="171"/>
    </row>
    <row r="37" spans="1:61" ht="151.5" customHeight="1">
      <c r="A37" s="221"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08"/>
      <c r="F37" s="208"/>
      <c r="G37" s="43" t="str">
        <f t="shared" si="0"/>
        <v/>
      </c>
      <c r="H37" s="219"/>
      <c r="I37" s="96" t="str">
        <f t="shared" si="1"/>
        <v/>
      </c>
      <c r="J37" s="97" t="str">
        <f>IFERROR(IF(I37="","",IF(I37&lt;='Listas y tablas'!$L$3,"Muy Baja",IF(I37&lt;='Listas y tablas'!$L$4,"Baja",IF(I37&lt;='Listas y tablas'!$L$5,"Media",IF(I37&lt;='Listas y tablas'!$L$6,"Alta","Muy Alta"))))),"")</f>
        <v/>
      </c>
      <c r="K37" s="220"/>
      <c r="L37" s="223"/>
      <c r="M37" s="166"/>
      <c r="N37" s="166"/>
      <c r="O37" s="166"/>
      <c r="P37" s="166"/>
      <c r="Q37" s="166"/>
      <c r="R37" s="166"/>
      <c r="S37" s="166"/>
      <c r="T37" s="166"/>
      <c r="U37" s="166"/>
      <c r="V37" s="224"/>
      <c r="W37" s="166"/>
      <c r="X37" s="166"/>
      <c r="Y37" s="166"/>
      <c r="Z37" s="166"/>
      <c r="AA37" s="166"/>
      <c r="AB37" s="166"/>
      <c r="AC37" s="171"/>
      <c r="AD37" s="171"/>
      <c r="AE37" s="171"/>
      <c r="AF37" s="171"/>
      <c r="AG37" s="171"/>
      <c r="AH37" s="172"/>
      <c r="AI37" s="171"/>
      <c r="AJ37" s="166"/>
      <c r="AK37" s="166"/>
      <c r="AL37" s="166"/>
      <c r="AM37" s="166"/>
      <c r="AN37" s="166"/>
      <c r="AO37" s="166"/>
      <c r="AP37" s="171"/>
      <c r="AQ37" s="171"/>
      <c r="AR37" s="171"/>
      <c r="AS37" s="171"/>
      <c r="AT37" s="171"/>
      <c r="AU37" s="172"/>
      <c r="AV37" s="171"/>
      <c r="AW37" s="166"/>
      <c r="AX37" s="166"/>
      <c r="AY37" s="166"/>
      <c r="AZ37" s="166"/>
      <c r="BA37" s="166"/>
      <c r="BB37" s="166"/>
      <c r="BC37" s="171"/>
      <c r="BD37" s="171"/>
      <c r="BE37" s="171"/>
      <c r="BF37" s="171"/>
      <c r="BG37" s="171"/>
      <c r="BH37" s="172"/>
      <c r="BI37" s="171"/>
    </row>
    <row r="38" spans="1:61" ht="151.5" customHeight="1">
      <c r="A38" s="221"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08"/>
      <c r="F38" s="208"/>
      <c r="G38" s="43" t="str">
        <f t="shared" si="0"/>
        <v/>
      </c>
      <c r="H38" s="219"/>
      <c r="I38" s="96" t="str">
        <f t="shared" si="1"/>
        <v/>
      </c>
      <c r="J38" s="97" t="str">
        <f>IFERROR(IF(I38="","",IF(I38&lt;='Listas y tablas'!$L$3,"Muy Baja",IF(I38&lt;='Listas y tablas'!$L$4,"Baja",IF(I38&lt;='Listas y tablas'!$L$5,"Media",IF(I38&lt;='Listas y tablas'!$L$6,"Alta","Muy Alta"))))),"")</f>
        <v/>
      </c>
      <c r="K38" s="220"/>
      <c r="L38" s="223"/>
      <c r="M38" s="166"/>
      <c r="N38" s="166"/>
      <c r="O38" s="166"/>
      <c r="P38" s="166"/>
      <c r="Q38" s="166"/>
      <c r="R38" s="166"/>
      <c r="S38" s="166"/>
      <c r="T38" s="166"/>
      <c r="U38" s="166"/>
      <c r="V38" s="224"/>
      <c r="W38" s="166"/>
      <c r="X38" s="166"/>
      <c r="Y38" s="166"/>
      <c r="Z38" s="166"/>
      <c r="AA38" s="166"/>
      <c r="AB38" s="166"/>
      <c r="AC38" s="171"/>
      <c r="AD38" s="171"/>
      <c r="AE38" s="171"/>
      <c r="AF38" s="171"/>
      <c r="AG38" s="171"/>
      <c r="AH38" s="172"/>
      <c r="AI38" s="171"/>
      <c r="AJ38" s="166"/>
      <c r="AK38" s="166"/>
      <c r="AL38" s="166"/>
      <c r="AM38" s="166"/>
      <c r="AN38" s="166"/>
      <c r="AO38" s="166"/>
      <c r="AP38" s="171"/>
      <c r="AQ38" s="171"/>
      <c r="AR38" s="171"/>
      <c r="AS38" s="171"/>
      <c r="AT38" s="171"/>
      <c r="AU38" s="172"/>
      <c r="AV38" s="171"/>
      <c r="AW38" s="166"/>
      <c r="AX38" s="166"/>
      <c r="AY38" s="166"/>
      <c r="AZ38" s="166"/>
      <c r="BA38" s="166"/>
      <c r="BB38" s="166"/>
      <c r="BC38" s="171"/>
      <c r="BD38" s="171"/>
      <c r="BE38" s="171"/>
      <c r="BF38" s="171"/>
      <c r="BG38" s="171"/>
      <c r="BH38" s="172"/>
      <c r="BI38" s="171"/>
    </row>
    <row r="39" spans="1:61" ht="151.5" customHeight="1">
      <c r="A39" s="221"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08"/>
      <c r="F39" s="208"/>
      <c r="G39" s="43" t="str">
        <f t="shared" si="0"/>
        <v/>
      </c>
      <c r="H39" s="219"/>
      <c r="I39" s="96" t="str">
        <f t="shared" si="1"/>
        <v/>
      </c>
      <c r="J39" s="97" t="str">
        <f>IFERROR(IF(I39="","",IF(I39&lt;='Listas y tablas'!$L$3,"Muy Baja",IF(I39&lt;='Listas y tablas'!$L$4,"Baja",IF(I39&lt;='Listas y tablas'!$L$5,"Media",IF(I39&lt;='Listas y tablas'!$L$6,"Alta","Muy Alta"))))),"")</f>
        <v/>
      </c>
      <c r="K39" s="220"/>
      <c r="L39" s="223"/>
      <c r="M39" s="166"/>
      <c r="N39" s="166"/>
      <c r="O39" s="166"/>
      <c r="P39" s="166"/>
      <c r="Q39" s="166"/>
      <c r="R39" s="166"/>
      <c r="S39" s="166"/>
      <c r="T39" s="166"/>
      <c r="U39" s="166"/>
      <c r="V39" s="224"/>
      <c r="W39" s="166"/>
      <c r="X39" s="166"/>
      <c r="Y39" s="166"/>
      <c r="Z39" s="166"/>
      <c r="AA39" s="166"/>
      <c r="AB39" s="166"/>
      <c r="AC39" s="171"/>
      <c r="AD39" s="171"/>
      <c r="AE39" s="171"/>
      <c r="AF39" s="171"/>
      <c r="AG39" s="171"/>
      <c r="AH39" s="172"/>
      <c r="AI39" s="171"/>
      <c r="AJ39" s="166"/>
      <c r="AK39" s="166"/>
      <c r="AL39" s="166"/>
      <c r="AM39" s="166"/>
      <c r="AN39" s="166"/>
      <c r="AO39" s="166"/>
      <c r="AP39" s="171"/>
      <c r="AQ39" s="171"/>
      <c r="AR39" s="171"/>
      <c r="AS39" s="171"/>
      <c r="AT39" s="171"/>
      <c r="AU39" s="172"/>
      <c r="AV39" s="171"/>
      <c r="AW39" s="166"/>
      <c r="AX39" s="166"/>
      <c r="AY39" s="166"/>
      <c r="AZ39" s="166"/>
      <c r="BA39" s="166"/>
      <c r="BB39" s="166"/>
      <c r="BC39" s="171"/>
      <c r="BD39" s="171"/>
      <c r="BE39" s="171"/>
      <c r="BF39" s="171"/>
      <c r="BG39" s="171"/>
      <c r="BH39" s="172"/>
      <c r="BI39" s="171"/>
    </row>
    <row r="40" spans="1:61" ht="151.5" customHeight="1">
      <c r="A40" s="221"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08"/>
      <c r="F40" s="208"/>
      <c r="G40" s="43" t="str">
        <f t="shared" si="0"/>
        <v/>
      </c>
      <c r="H40" s="225"/>
      <c r="I40" s="96" t="str">
        <f t="shared" si="1"/>
        <v/>
      </c>
      <c r="J40" s="97" t="str">
        <f>IFERROR(IF(I40="","",IF(I40&lt;='Listas y tablas'!$L$3,"Muy Baja",IF(I40&lt;='Listas y tablas'!$L$4,"Baja",IF(I40&lt;='Listas y tablas'!$L$5,"Media",IF(I40&lt;='Listas y tablas'!$L$6,"Alta","Muy Alta"))))),"")</f>
        <v/>
      </c>
      <c r="K40" s="220"/>
      <c r="L40" s="223"/>
      <c r="M40" s="166"/>
      <c r="N40" s="166"/>
      <c r="O40" s="166"/>
      <c r="P40" s="166"/>
      <c r="Q40" s="166"/>
      <c r="R40" s="166"/>
      <c r="S40" s="166"/>
      <c r="T40" s="166"/>
      <c r="U40" s="166"/>
      <c r="V40" s="224"/>
      <c r="W40" s="166"/>
      <c r="X40" s="166"/>
      <c r="Y40" s="166"/>
      <c r="Z40" s="166"/>
      <c r="AA40" s="166"/>
      <c r="AB40" s="166"/>
      <c r="AC40" s="171"/>
      <c r="AD40" s="171"/>
      <c r="AE40" s="171"/>
      <c r="AF40" s="171"/>
      <c r="AG40" s="171"/>
      <c r="AH40" s="172"/>
      <c r="AI40" s="171"/>
      <c r="AJ40" s="166"/>
      <c r="AK40" s="166"/>
      <c r="AL40" s="166"/>
      <c r="AM40" s="166"/>
      <c r="AN40" s="166"/>
      <c r="AO40" s="166"/>
      <c r="AP40" s="171"/>
      <c r="AQ40" s="171"/>
      <c r="AR40" s="171"/>
      <c r="AS40" s="171"/>
      <c r="AT40" s="171"/>
      <c r="AU40" s="172"/>
      <c r="AV40" s="171"/>
      <c r="AW40" s="166"/>
      <c r="AX40" s="166"/>
      <c r="AY40" s="166"/>
      <c r="AZ40" s="166"/>
      <c r="BA40" s="166"/>
      <c r="BB40" s="166"/>
      <c r="BC40" s="171"/>
      <c r="BD40" s="171"/>
      <c r="BE40" s="171"/>
      <c r="BF40" s="171"/>
      <c r="BG40" s="171"/>
      <c r="BH40" s="172"/>
      <c r="BI40" s="171"/>
    </row>
    <row r="41" spans="1:61" ht="151.5" customHeight="1">
      <c r="A41" s="221"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08"/>
      <c r="F41" s="208"/>
      <c r="G41" s="43" t="str">
        <f t="shared" si="0"/>
        <v/>
      </c>
      <c r="H41" s="219"/>
      <c r="I41" s="96" t="str">
        <f t="shared" si="1"/>
        <v/>
      </c>
      <c r="J41" s="97" t="str">
        <f>IFERROR(IF(I41="","",IF(I41&lt;='Listas y tablas'!$L$3,"Muy Baja",IF(I41&lt;='Listas y tablas'!$L$4,"Baja",IF(I41&lt;='Listas y tablas'!$L$5,"Media",IF(I41&lt;='Listas y tablas'!$L$6,"Alta","Muy Alta"))))),"")</f>
        <v/>
      </c>
      <c r="K41" s="220"/>
      <c r="L41" s="223"/>
      <c r="M41" s="166"/>
      <c r="N41" s="166"/>
      <c r="O41" s="166"/>
      <c r="P41" s="166"/>
      <c r="Q41" s="166"/>
      <c r="R41" s="166"/>
      <c r="S41" s="166"/>
      <c r="T41" s="166"/>
      <c r="U41" s="166"/>
      <c r="V41" s="224"/>
      <c r="W41" s="166"/>
      <c r="X41" s="166"/>
      <c r="Y41" s="166"/>
      <c r="Z41" s="166"/>
      <c r="AA41" s="166"/>
      <c r="AB41" s="166"/>
      <c r="AC41" s="171"/>
      <c r="AD41" s="171"/>
      <c r="AE41" s="171"/>
      <c r="AF41" s="171"/>
      <c r="AG41" s="171"/>
      <c r="AH41" s="172"/>
      <c r="AI41" s="171"/>
      <c r="AJ41" s="166"/>
      <c r="AK41" s="166"/>
      <c r="AL41" s="166"/>
      <c r="AM41" s="166"/>
      <c r="AN41" s="166"/>
      <c r="AO41" s="166"/>
      <c r="AP41" s="171"/>
      <c r="AQ41" s="171"/>
      <c r="AR41" s="171"/>
      <c r="AS41" s="171"/>
      <c r="AT41" s="171"/>
      <c r="AU41" s="172"/>
      <c r="AV41" s="171"/>
      <c r="AW41" s="166"/>
      <c r="AX41" s="166"/>
      <c r="AY41" s="166"/>
      <c r="AZ41" s="166"/>
      <c r="BA41" s="166"/>
      <c r="BB41" s="166"/>
      <c r="BC41" s="171"/>
      <c r="BD41" s="171"/>
      <c r="BE41" s="171"/>
      <c r="BF41" s="171"/>
      <c r="BG41" s="171"/>
      <c r="BH41" s="172"/>
      <c r="BI41" s="171"/>
    </row>
    <row r="42" spans="1:61" ht="151.5" customHeight="1">
      <c r="A42" s="221"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08"/>
      <c r="F42" s="208"/>
      <c r="G42" s="43" t="str">
        <f t="shared" si="0"/>
        <v/>
      </c>
      <c r="H42" s="219"/>
      <c r="I42" s="96" t="str">
        <f t="shared" si="1"/>
        <v/>
      </c>
      <c r="J42" s="97" t="str">
        <f>IFERROR(IF(I42="","",IF(I42&lt;='Listas y tablas'!$L$3,"Muy Baja",IF(I42&lt;='Listas y tablas'!$L$4,"Baja",IF(I42&lt;='Listas y tablas'!$L$5,"Media",IF(I42&lt;='Listas y tablas'!$L$6,"Alta","Muy Alta"))))),"")</f>
        <v/>
      </c>
      <c r="K42" s="220"/>
      <c r="L42" s="223"/>
      <c r="M42" s="166"/>
      <c r="N42" s="166"/>
      <c r="O42" s="166"/>
      <c r="P42" s="166"/>
      <c r="Q42" s="166"/>
      <c r="R42" s="166"/>
      <c r="S42" s="166"/>
      <c r="T42" s="166"/>
      <c r="U42" s="166"/>
      <c r="V42" s="224"/>
      <c r="W42" s="166"/>
      <c r="X42" s="166"/>
      <c r="Y42" s="166"/>
      <c r="Z42" s="166"/>
      <c r="AA42" s="166"/>
      <c r="AB42" s="166"/>
      <c r="AC42" s="171"/>
      <c r="AD42" s="171"/>
      <c r="AE42" s="171"/>
      <c r="AF42" s="171"/>
      <c r="AG42" s="171"/>
      <c r="AH42" s="172"/>
      <c r="AI42" s="171"/>
      <c r="AJ42" s="166"/>
      <c r="AK42" s="166"/>
      <c r="AL42" s="166"/>
      <c r="AM42" s="166"/>
      <c r="AN42" s="166"/>
      <c r="AO42" s="166"/>
      <c r="AP42" s="171"/>
      <c r="AQ42" s="171"/>
      <c r="AR42" s="171"/>
      <c r="AS42" s="171"/>
      <c r="AT42" s="171"/>
      <c r="AU42" s="172"/>
      <c r="AV42" s="171"/>
      <c r="AW42" s="166"/>
      <c r="AX42" s="166"/>
      <c r="AY42" s="166"/>
      <c r="AZ42" s="166"/>
      <c r="BA42" s="166"/>
      <c r="BB42" s="166"/>
      <c r="BC42" s="171"/>
      <c r="BD42" s="171"/>
      <c r="BE42" s="171"/>
      <c r="BF42" s="171"/>
      <c r="BG42" s="171"/>
      <c r="BH42" s="172"/>
      <c r="BI42" s="171"/>
    </row>
    <row r="43" spans="1:61" ht="151.5" customHeight="1">
      <c r="A43" s="221"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08"/>
      <c r="F43" s="208"/>
      <c r="G43" s="43" t="str">
        <f t="shared" si="0"/>
        <v/>
      </c>
      <c r="H43" s="219"/>
      <c r="I43" s="96" t="str">
        <f t="shared" si="1"/>
        <v/>
      </c>
      <c r="J43" s="97" t="str">
        <f>IFERROR(IF(I43="","",IF(I43&lt;='Listas y tablas'!$L$3,"Muy Baja",IF(I43&lt;='Listas y tablas'!$L$4,"Baja",IF(I43&lt;='Listas y tablas'!$L$5,"Media",IF(I43&lt;='Listas y tablas'!$L$6,"Alta","Muy Alta"))))),"")</f>
        <v/>
      </c>
      <c r="K43" s="220"/>
      <c r="L43" s="223"/>
      <c r="M43" s="166"/>
      <c r="N43" s="166"/>
      <c r="O43" s="166"/>
      <c r="P43" s="166"/>
      <c r="Q43" s="166"/>
      <c r="R43" s="166"/>
      <c r="S43" s="166"/>
      <c r="T43" s="166"/>
      <c r="U43" s="166"/>
      <c r="V43" s="224"/>
      <c r="W43" s="166"/>
      <c r="X43" s="166"/>
      <c r="Y43" s="166"/>
      <c r="Z43" s="166"/>
      <c r="AA43" s="166"/>
      <c r="AB43" s="166"/>
      <c r="AC43" s="171"/>
      <c r="AD43" s="171"/>
      <c r="AE43" s="171"/>
      <c r="AF43" s="171"/>
      <c r="AG43" s="171"/>
      <c r="AH43" s="172"/>
      <c r="AI43" s="171"/>
      <c r="AJ43" s="166"/>
      <c r="AK43" s="166"/>
      <c r="AL43" s="166"/>
      <c r="AM43" s="166"/>
      <c r="AN43" s="166"/>
      <c r="AO43" s="166"/>
      <c r="AP43" s="171"/>
      <c r="AQ43" s="171"/>
      <c r="AR43" s="171"/>
      <c r="AS43" s="171"/>
      <c r="AT43" s="171"/>
      <c r="AU43" s="172"/>
      <c r="AV43" s="171"/>
      <c r="AW43" s="166"/>
      <c r="AX43" s="166"/>
      <c r="AY43" s="166"/>
      <c r="AZ43" s="166"/>
      <c r="BA43" s="166"/>
      <c r="BB43" s="166"/>
      <c r="BC43" s="171"/>
      <c r="BD43" s="171"/>
      <c r="BE43" s="171"/>
      <c r="BF43" s="171"/>
      <c r="BG43" s="171"/>
      <c r="BH43" s="172"/>
      <c r="BI43" s="171"/>
    </row>
    <row r="44" spans="1:61" ht="151.5" customHeight="1">
      <c r="A44" s="221"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08"/>
      <c r="F44" s="208"/>
      <c r="G44" s="43" t="str">
        <f t="shared" si="0"/>
        <v/>
      </c>
      <c r="H44" s="219"/>
      <c r="I44" s="96" t="str">
        <f t="shared" si="1"/>
        <v/>
      </c>
      <c r="J44" s="97" t="str">
        <f>IFERROR(IF(I44="","",IF(I44&lt;='Listas y tablas'!$L$3,"Muy Baja",IF(I44&lt;='Listas y tablas'!$L$4,"Baja",IF(I44&lt;='Listas y tablas'!$L$5,"Media",IF(I44&lt;='Listas y tablas'!$L$6,"Alta","Muy Alta"))))),"")</f>
        <v/>
      </c>
      <c r="K44" s="220"/>
      <c r="L44" s="223"/>
      <c r="M44" s="166"/>
      <c r="N44" s="166"/>
      <c r="O44" s="166"/>
      <c r="P44" s="166"/>
      <c r="Q44" s="166"/>
      <c r="R44" s="166"/>
      <c r="S44" s="166"/>
      <c r="T44" s="166"/>
      <c r="U44" s="166"/>
      <c r="V44" s="224"/>
      <c r="W44" s="166"/>
      <c r="X44" s="166"/>
      <c r="Y44" s="166"/>
      <c r="Z44" s="166"/>
      <c r="AA44" s="166"/>
      <c r="AB44" s="166"/>
      <c r="AC44" s="171"/>
      <c r="AD44" s="171"/>
      <c r="AE44" s="171"/>
      <c r="AF44" s="171"/>
      <c r="AG44" s="171"/>
      <c r="AH44" s="172"/>
      <c r="AI44" s="171"/>
      <c r="AJ44" s="166"/>
      <c r="AK44" s="166"/>
      <c r="AL44" s="166"/>
      <c r="AM44" s="166"/>
      <c r="AN44" s="166"/>
      <c r="AO44" s="166"/>
      <c r="AP44" s="171"/>
      <c r="AQ44" s="171"/>
      <c r="AR44" s="171"/>
      <c r="AS44" s="171"/>
      <c r="AT44" s="171"/>
      <c r="AU44" s="172"/>
      <c r="AV44" s="171"/>
      <c r="AW44" s="166"/>
      <c r="AX44" s="166"/>
      <c r="AY44" s="166"/>
      <c r="AZ44" s="166"/>
      <c r="BA44" s="166"/>
      <c r="BB44" s="166"/>
      <c r="BC44" s="171"/>
      <c r="BD44" s="171"/>
      <c r="BE44" s="171"/>
      <c r="BF44" s="171"/>
      <c r="BG44" s="171"/>
      <c r="BH44" s="172"/>
      <c r="BI44" s="171"/>
    </row>
    <row r="45" spans="1:61" ht="151.5" customHeight="1">
      <c r="A45" s="221"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08"/>
      <c r="F45" s="208"/>
      <c r="G45" s="43" t="str">
        <f t="shared" si="0"/>
        <v/>
      </c>
      <c r="H45" s="219"/>
      <c r="I45" s="96" t="str">
        <f t="shared" si="1"/>
        <v/>
      </c>
      <c r="J45" s="97" t="str">
        <f>IFERROR(IF(I45="","",IF(I45&lt;='Listas y tablas'!$L$3,"Muy Baja",IF(I45&lt;='Listas y tablas'!$L$4,"Baja",IF(I45&lt;='Listas y tablas'!$L$5,"Media",IF(I45&lt;='Listas y tablas'!$L$6,"Alta","Muy Alta"))))),"")</f>
        <v/>
      </c>
      <c r="K45" s="220"/>
      <c r="L45" s="223"/>
      <c r="M45" s="166"/>
      <c r="N45" s="166"/>
      <c r="O45" s="166"/>
      <c r="P45" s="166"/>
      <c r="Q45" s="166"/>
      <c r="R45" s="166"/>
      <c r="S45" s="166"/>
      <c r="T45" s="166"/>
      <c r="U45" s="166"/>
      <c r="V45" s="224"/>
      <c r="W45" s="166"/>
      <c r="X45" s="166"/>
      <c r="Y45" s="166"/>
      <c r="Z45" s="166"/>
      <c r="AA45" s="166"/>
      <c r="AB45" s="166"/>
      <c r="AC45" s="171"/>
      <c r="AD45" s="171"/>
      <c r="AE45" s="171"/>
      <c r="AF45" s="171"/>
      <c r="AG45" s="171"/>
      <c r="AH45" s="172"/>
      <c r="AI45" s="171"/>
      <c r="AJ45" s="166"/>
      <c r="AK45" s="166"/>
      <c r="AL45" s="166"/>
      <c r="AM45" s="166"/>
      <c r="AN45" s="166"/>
      <c r="AO45" s="166"/>
      <c r="AP45" s="171"/>
      <c r="AQ45" s="171"/>
      <c r="AR45" s="171"/>
      <c r="AS45" s="171"/>
      <c r="AT45" s="171"/>
      <c r="AU45" s="172"/>
      <c r="AV45" s="171"/>
      <c r="AW45" s="166"/>
      <c r="AX45" s="166"/>
      <c r="AY45" s="166"/>
      <c r="AZ45" s="166"/>
      <c r="BA45" s="166"/>
      <c r="BB45" s="166"/>
      <c r="BC45" s="171"/>
      <c r="BD45" s="171"/>
      <c r="BE45" s="171"/>
      <c r="BF45" s="171"/>
      <c r="BG45" s="171"/>
      <c r="BH45" s="172"/>
      <c r="BI45" s="171"/>
    </row>
    <row r="46" spans="1:61" ht="151.5" customHeight="1">
      <c r="A46" s="221"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08"/>
      <c r="F46" s="208"/>
      <c r="G46" s="43" t="str">
        <f t="shared" si="0"/>
        <v/>
      </c>
      <c r="H46" s="225"/>
      <c r="I46" s="96" t="str">
        <f t="shared" si="1"/>
        <v/>
      </c>
      <c r="J46" s="97" t="str">
        <f>IFERROR(IF(I46="","",IF(I46&lt;='Listas y tablas'!$L$3,"Muy Baja",IF(I46&lt;='Listas y tablas'!$L$4,"Baja",IF(I46&lt;='Listas y tablas'!$L$5,"Media",IF(I46&lt;='Listas y tablas'!$L$6,"Alta","Muy Alta"))))),"")</f>
        <v/>
      </c>
      <c r="K46" s="220"/>
      <c r="L46" s="223"/>
      <c r="M46" s="166"/>
      <c r="N46" s="166"/>
      <c r="O46" s="166"/>
      <c r="P46" s="166"/>
      <c r="Q46" s="166"/>
      <c r="R46" s="166"/>
      <c r="S46" s="166"/>
      <c r="T46" s="166"/>
      <c r="U46" s="166"/>
      <c r="V46" s="224"/>
      <c r="W46" s="166"/>
      <c r="X46" s="166"/>
      <c r="Y46" s="166"/>
      <c r="Z46" s="166"/>
      <c r="AA46" s="166"/>
      <c r="AB46" s="166"/>
      <c r="AC46" s="171"/>
      <c r="AD46" s="171"/>
      <c r="AE46" s="171"/>
      <c r="AF46" s="171"/>
      <c r="AG46" s="171"/>
      <c r="AH46" s="172"/>
      <c r="AI46" s="171"/>
      <c r="AJ46" s="166"/>
      <c r="AK46" s="166"/>
      <c r="AL46" s="166"/>
      <c r="AM46" s="166"/>
      <c r="AN46" s="166"/>
      <c r="AO46" s="166"/>
      <c r="AP46" s="171"/>
      <c r="AQ46" s="171"/>
      <c r="AR46" s="171"/>
      <c r="AS46" s="171"/>
      <c r="AT46" s="171"/>
      <c r="AU46" s="172"/>
      <c r="AV46" s="171"/>
      <c r="AW46" s="166"/>
      <c r="AX46" s="166"/>
      <c r="AY46" s="166"/>
      <c r="AZ46" s="166"/>
      <c r="BA46" s="166"/>
      <c r="BB46" s="166"/>
      <c r="BC46" s="171"/>
      <c r="BD46" s="171"/>
      <c r="BE46" s="171"/>
      <c r="BF46" s="171"/>
      <c r="BG46" s="171"/>
      <c r="BH46" s="172"/>
      <c r="BI46" s="171"/>
    </row>
    <row r="47" spans="1:61" ht="151.5" customHeight="1">
      <c r="A47" s="221"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08"/>
      <c r="F47" s="208"/>
      <c r="G47" s="43" t="str">
        <f t="shared" si="0"/>
        <v/>
      </c>
      <c r="H47" s="219"/>
      <c r="I47" s="96" t="str">
        <f t="shared" si="1"/>
        <v/>
      </c>
      <c r="J47" s="97" t="str">
        <f>IFERROR(IF(I47="","",IF(I47&lt;='Listas y tablas'!$L$3,"Muy Baja",IF(I47&lt;='Listas y tablas'!$L$4,"Baja",IF(I47&lt;='Listas y tablas'!$L$5,"Media",IF(I47&lt;='Listas y tablas'!$L$6,"Alta","Muy Alta"))))),"")</f>
        <v/>
      </c>
      <c r="K47" s="220"/>
      <c r="L47" s="223"/>
      <c r="M47" s="166"/>
      <c r="N47" s="166"/>
      <c r="O47" s="166"/>
      <c r="P47" s="166"/>
      <c r="Q47" s="166"/>
      <c r="R47" s="166"/>
      <c r="S47" s="166"/>
      <c r="T47" s="166"/>
      <c r="U47" s="166"/>
      <c r="V47" s="224"/>
      <c r="W47" s="166"/>
      <c r="X47" s="166"/>
      <c r="Y47" s="166"/>
      <c r="Z47" s="166"/>
      <c r="AA47" s="166"/>
      <c r="AB47" s="166"/>
      <c r="AC47" s="171"/>
      <c r="AD47" s="171"/>
      <c r="AE47" s="171"/>
      <c r="AF47" s="171"/>
      <c r="AG47" s="171"/>
      <c r="AH47" s="172"/>
      <c r="AI47" s="171"/>
      <c r="AJ47" s="166"/>
      <c r="AK47" s="166"/>
      <c r="AL47" s="166"/>
      <c r="AM47" s="166"/>
      <c r="AN47" s="166"/>
      <c r="AO47" s="166"/>
      <c r="AP47" s="171"/>
      <c r="AQ47" s="171"/>
      <c r="AR47" s="171"/>
      <c r="AS47" s="171"/>
      <c r="AT47" s="171"/>
      <c r="AU47" s="172"/>
      <c r="AV47" s="171"/>
      <c r="AW47" s="166"/>
      <c r="AX47" s="166"/>
      <c r="AY47" s="166"/>
      <c r="AZ47" s="166"/>
      <c r="BA47" s="166"/>
      <c r="BB47" s="166"/>
      <c r="BC47" s="171"/>
      <c r="BD47" s="171"/>
      <c r="BE47" s="171"/>
      <c r="BF47" s="171"/>
      <c r="BG47" s="171"/>
      <c r="BH47" s="172"/>
      <c r="BI47" s="171"/>
    </row>
    <row r="48" spans="1:61" ht="151.5" customHeight="1">
      <c r="A48" s="221"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08"/>
      <c r="F48" s="208"/>
      <c r="G48" s="43" t="str">
        <f t="shared" si="0"/>
        <v/>
      </c>
      <c r="H48" s="219"/>
      <c r="I48" s="96" t="str">
        <f t="shared" si="1"/>
        <v/>
      </c>
      <c r="J48" s="97" t="str">
        <f>IFERROR(IF(I48="","",IF(I48&lt;='Listas y tablas'!$L$3,"Muy Baja",IF(I48&lt;='Listas y tablas'!$L$4,"Baja",IF(I48&lt;='Listas y tablas'!$L$5,"Media",IF(I48&lt;='Listas y tablas'!$L$6,"Alta","Muy Alta"))))),"")</f>
        <v/>
      </c>
      <c r="K48" s="220"/>
      <c r="L48" s="223"/>
      <c r="M48" s="166"/>
      <c r="N48" s="166"/>
      <c r="O48" s="166"/>
      <c r="P48" s="166"/>
      <c r="Q48" s="166"/>
      <c r="R48" s="166"/>
      <c r="S48" s="166"/>
      <c r="T48" s="166"/>
      <c r="U48" s="166"/>
      <c r="V48" s="224"/>
      <c r="W48" s="166"/>
      <c r="X48" s="166"/>
      <c r="Y48" s="166"/>
      <c r="Z48" s="166"/>
      <c r="AA48" s="166"/>
      <c r="AB48" s="166"/>
      <c r="AC48" s="171"/>
      <c r="AD48" s="171"/>
      <c r="AE48" s="171"/>
      <c r="AF48" s="171"/>
      <c r="AG48" s="171"/>
      <c r="AH48" s="172"/>
      <c r="AI48" s="171"/>
      <c r="AJ48" s="166"/>
      <c r="AK48" s="166"/>
      <c r="AL48" s="166"/>
      <c r="AM48" s="166"/>
      <c r="AN48" s="166"/>
      <c r="AO48" s="166"/>
      <c r="AP48" s="171"/>
      <c r="AQ48" s="171"/>
      <c r="AR48" s="171"/>
      <c r="AS48" s="171"/>
      <c r="AT48" s="171"/>
      <c r="AU48" s="172"/>
      <c r="AV48" s="171"/>
      <c r="AW48" s="166"/>
      <c r="AX48" s="166"/>
      <c r="AY48" s="166"/>
      <c r="AZ48" s="166"/>
      <c r="BA48" s="166"/>
      <c r="BB48" s="166"/>
      <c r="BC48" s="171"/>
      <c r="BD48" s="171"/>
      <c r="BE48" s="171"/>
      <c r="BF48" s="171"/>
      <c r="BG48" s="171"/>
      <c r="BH48" s="172"/>
      <c r="BI48" s="171"/>
    </row>
    <row r="49" spans="1:61" ht="151.5" customHeight="1">
      <c r="A49" s="221"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08"/>
      <c r="F49" s="208"/>
      <c r="G49" s="43" t="str">
        <f t="shared" si="0"/>
        <v/>
      </c>
      <c r="H49" s="219"/>
      <c r="I49" s="96" t="str">
        <f t="shared" si="1"/>
        <v/>
      </c>
      <c r="J49" s="97" t="str">
        <f>IFERROR(IF(I49="","",IF(I49&lt;='Listas y tablas'!$L$3,"Muy Baja",IF(I49&lt;='Listas y tablas'!$L$4,"Baja",IF(I49&lt;='Listas y tablas'!$L$5,"Media",IF(I49&lt;='Listas y tablas'!$L$6,"Alta","Muy Alta"))))),"")</f>
        <v/>
      </c>
      <c r="K49" s="220"/>
      <c r="L49" s="223"/>
      <c r="M49" s="166"/>
      <c r="N49" s="166"/>
      <c r="O49" s="166"/>
      <c r="P49" s="166"/>
      <c r="Q49" s="166"/>
      <c r="R49" s="166"/>
      <c r="S49" s="166"/>
      <c r="T49" s="166"/>
      <c r="U49" s="166"/>
      <c r="V49" s="224"/>
      <c r="W49" s="166"/>
      <c r="X49" s="166"/>
      <c r="Y49" s="166"/>
      <c r="Z49" s="166"/>
      <c r="AA49" s="166"/>
      <c r="AB49" s="166"/>
      <c r="AC49" s="171"/>
      <c r="AD49" s="171"/>
      <c r="AE49" s="171"/>
      <c r="AF49" s="171"/>
      <c r="AG49" s="171"/>
      <c r="AH49" s="172"/>
      <c r="AI49" s="171"/>
      <c r="AJ49" s="166"/>
      <c r="AK49" s="166"/>
      <c r="AL49" s="166"/>
      <c r="AM49" s="166"/>
      <c r="AN49" s="166"/>
      <c r="AO49" s="166"/>
      <c r="AP49" s="171"/>
      <c r="AQ49" s="171"/>
      <c r="AR49" s="171"/>
      <c r="AS49" s="171"/>
      <c r="AT49" s="171"/>
      <c r="AU49" s="172"/>
      <c r="AV49" s="171"/>
      <c r="AW49" s="166"/>
      <c r="AX49" s="166"/>
      <c r="AY49" s="166"/>
      <c r="AZ49" s="166"/>
      <c r="BA49" s="166"/>
      <c r="BB49" s="166"/>
      <c r="BC49" s="171"/>
      <c r="BD49" s="171"/>
      <c r="BE49" s="171"/>
      <c r="BF49" s="171"/>
      <c r="BG49" s="171"/>
      <c r="BH49" s="172"/>
      <c r="BI49" s="171"/>
    </row>
    <row r="50" spans="1:61" ht="151.5" customHeight="1">
      <c r="A50" s="221"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08"/>
      <c r="F50" s="208"/>
      <c r="G50" s="43" t="str">
        <f t="shared" si="0"/>
        <v/>
      </c>
      <c r="H50" s="219"/>
      <c r="I50" s="96" t="str">
        <f t="shared" si="1"/>
        <v/>
      </c>
      <c r="J50" s="97" t="str">
        <f>IFERROR(IF(I50="","",IF(I50&lt;='Listas y tablas'!$L$3,"Muy Baja",IF(I50&lt;='Listas y tablas'!$L$4,"Baja",IF(I50&lt;='Listas y tablas'!$L$5,"Media",IF(I50&lt;='Listas y tablas'!$L$6,"Alta","Muy Alta"))))),"")</f>
        <v/>
      </c>
      <c r="K50" s="220"/>
      <c r="L50" s="223"/>
      <c r="M50" s="166"/>
      <c r="N50" s="166"/>
      <c r="O50" s="166"/>
      <c r="P50" s="166"/>
      <c r="Q50" s="166"/>
      <c r="R50" s="166"/>
      <c r="S50" s="166"/>
      <c r="T50" s="166"/>
      <c r="U50" s="166"/>
      <c r="V50" s="224"/>
      <c r="W50" s="166"/>
      <c r="X50" s="166"/>
      <c r="Y50" s="166"/>
      <c r="Z50" s="166"/>
      <c r="AA50" s="166"/>
      <c r="AB50" s="166"/>
      <c r="AC50" s="171"/>
      <c r="AD50" s="171"/>
      <c r="AE50" s="171"/>
      <c r="AF50" s="171"/>
      <c r="AG50" s="171"/>
      <c r="AH50" s="172"/>
      <c r="AI50" s="171"/>
      <c r="AJ50" s="166"/>
      <c r="AK50" s="166"/>
      <c r="AL50" s="166"/>
      <c r="AM50" s="166"/>
      <c r="AN50" s="166"/>
      <c r="AO50" s="166"/>
      <c r="AP50" s="171"/>
      <c r="AQ50" s="171"/>
      <c r="AR50" s="171"/>
      <c r="AS50" s="171"/>
      <c r="AT50" s="171"/>
      <c r="AU50" s="172"/>
      <c r="AV50" s="171"/>
      <c r="AW50" s="166"/>
      <c r="AX50" s="166"/>
      <c r="AY50" s="166"/>
      <c r="AZ50" s="166"/>
      <c r="BA50" s="166"/>
      <c r="BB50" s="166"/>
      <c r="BC50" s="171"/>
      <c r="BD50" s="171"/>
      <c r="BE50" s="171"/>
      <c r="BF50" s="171"/>
      <c r="BG50" s="171"/>
      <c r="BH50" s="172"/>
      <c r="BI50" s="171"/>
    </row>
    <row r="51" spans="1:61" ht="151.5" customHeight="1">
      <c r="A51" s="221"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08"/>
      <c r="F51" s="208"/>
      <c r="G51" s="43" t="str">
        <f t="shared" si="0"/>
        <v/>
      </c>
      <c r="H51" s="219"/>
      <c r="I51" s="96" t="str">
        <f t="shared" si="1"/>
        <v/>
      </c>
      <c r="J51" s="97" t="str">
        <f>IFERROR(IF(I51="","",IF(I51&lt;='Listas y tablas'!$L$3,"Muy Baja",IF(I51&lt;='Listas y tablas'!$L$4,"Baja",IF(I51&lt;='Listas y tablas'!$L$5,"Media",IF(I51&lt;='Listas y tablas'!$L$6,"Alta","Muy Alta"))))),"")</f>
        <v/>
      </c>
      <c r="K51" s="220"/>
      <c r="L51" s="223"/>
      <c r="M51" s="166"/>
      <c r="N51" s="166"/>
      <c r="O51" s="166"/>
      <c r="P51" s="166"/>
      <c r="Q51" s="166"/>
      <c r="R51" s="166"/>
      <c r="S51" s="166"/>
      <c r="T51" s="166"/>
      <c r="U51" s="166"/>
      <c r="V51" s="224"/>
      <c r="W51" s="166"/>
      <c r="X51" s="166"/>
      <c r="Y51" s="166"/>
      <c r="Z51" s="166"/>
      <c r="AA51" s="166"/>
      <c r="AB51" s="166"/>
      <c r="AC51" s="171"/>
      <c r="AD51" s="171"/>
      <c r="AE51" s="171"/>
      <c r="AF51" s="171"/>
      <c r="AG51" s="171"/>
      <c r="AH51" s="172"/>
      <c r="AI51" s="171"/>
      <c r="AJ51" s="166"/>
      <c r="AK51" s="166"/>
      <c r="AL51" s="166"/>
      <c r="AM51" s="166"/>
      <c r="AN51" s="166"/>
      <c r="AO51" s="166"/>
      <c r="AP51" s="171"/>
      <c r="AQ51" s="171"/>
      <c r="AR51" s="171"/>
      <c r="AS51" s="171"/>
      <c r="AT51" s="171"/>
      <c r="AU51" s="172"/>
      <c r="AV51" s="171"/>
      <c r="AW51" s="166"/>
      <c r="AX51" s="166"/>
      <c r="AY51" s="166"/>
      <c r="AZ51" s="166"/>
      <c r="BA51" s="166"/>
      <c r="BB51" s="166"/>
      <c r="BC51" s="171"/>
      <c r="BD51" s="171"/>
      <c r="BE51" s="171"/>
      <c r="BF51" s="171"/>
      <c r="BG51" s="171"/>
      <c r="BH51" s="172"/>
      <c r="BI51" s="171"/>
    </row>
    <row r="52" spans="1:61" ht="151.5" customHeight="1">
      <c r="A52" s="221"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08"/>
      <c r="F52" s="208"/>
      <c r="G52" s="43" t="str">
        <f t="shared" si="0"/>
        <v/>
      </c>
      <c r="H52" s="225"/>
      <c r="I52" s="96" t="str">
        <f t="shared" si="1"/>
        <v/>
      </c>
      <c r="J52" s="97" t="str">
        <f>IFERROR(IF(I52="","",IF(I52&lt;='Listas y tablas'!$L$3,"Muy Baja",IF(I52&lt;='Listas y tablas'!$L$4,"Baja",IF(I52&lt;='Listas y tablas'!$L$5,"Media",IF(I52&lt;='Listas y tablas'!$L$6,"Alta","Muy Alta"))))),"")</f>
        <v/>
      </c>
      <c r="K52" s="220"/>
      <c r="L52" s="223"/>
      <c r="M52" s="166"/>
      <c r="N52" s="166"/>
      <c r="O52" s="166"/>
      <c r="P52" s="166"/>
      <c r="Q52" s="166"/>
      <c r="R52" s="166"/>
      <c r="S52" s="166"/>
      <c r="T52" s="166"/>
      <c r="U52" s="166"/>
      <c r="V52" s="224"/>
      <c r="W52" s="166"/>
      <c r="X52" s="166"/>
      <c r="Y52" s="166"/>
      <c r="Z52" s="166"/>
      <c r="AA52" s="166"/>
      <c r="AB52" s="166"/>
      <c r="AC52" s="171"/>
      <c r="AD52" s="171"/>
      <c r="AE52" s="171"/>
      <c r="AF52" s="171"/>
      <c r="AG52" s="171"/>
      <c r="AH52" s="172"/>
      <c r="AI52" s="171"/>
      <c r="AJ52" s="166"/>
      <c r="AK52" s="166"/>
      <c r="AL52" s="166"/>
      <c r="AM52" s="166"/>
      <c r="AN52" s="166"/>
      <c r="AO52" s="166"/>
      <c r="AP52" s="171"/>
      <c r="AQ52" s="171"/>
      <c r="AR52" s="171"/>
      <c r="AS52" s="171"/>
      <c r="AT52" s="171"/>
      <c r="AU52" s="172"/>
      <c r="AV52" s="171"/>
      <c r="AW52" s="166"/>
      <c r="AX52" s="166"/>
      <c r="AY52" s="166"/>
      <c r="AZ52" s="166"/>
      <c r="BA52" s="166"/>
      <c r="BB52" s="166"/>
      <c r="BC52" s="171"/>
      <c r="BD52" s="171"/>
      <c r="BE52" s="171"/>
      <c r="BF52" s="171"/>
      <c r="BG52" s="171"/>
      <c r="BH52" s="172"/>
      <c r="BI52" s="171"/>
    </row>
    <row r="53" spans="1:61" ht="151.5" customHeight="1">
      <c r="A53" s="221"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08"/>
      <c r="F53" s="208"/>
      <c r="G53" s="43" t="str">
        <f t="shared" si="0"/>
        <v/>
      </c>
      <c r="H53" s="219"/>
      <c r="I53" s="96" t="str">
        <f t="shared" si="1"/>
        <v/>
      </c>
      <c r="J53" s="97" t="str">
        <f>IFERROR(IF(I53="","",IF(I53&lt;='Listas y tablas'!$L$3,"Muy Baja",IF(I53&lt;='Listas y tablas'!$L$4,"Baja",IF(I53&lt;='Listas y tablas'!$L$5,"Media",IF(I53&lt;='Listas y tablas'!$L$6,"Alta","Muy Alta"))))),"")</f>
        <v/>
      </c>
      <c r="K53" s="220"/>
      <c r="L53" s="223"/>
      <c r="M53" s="166"/>
      <c r="N53" s="166"/>
      <c r="O53" s="166"/>
      <c r="P53" s="166"/>
      <c r="Q53" s="166"/>
      <c r="R53" s="166"/>
      <c r="S53" s="166"/>
      <c r="T53" s="166"/>
      <c r="U53" s="166"/>
      <c r="V53" s="224"/>
      <c r="W53" s="166"/>
      <c r="X53" s="166"/>
      <c r="Y53" s="166"/>
      <c r="Z53" s="166"/>
      <c r="AA53" s="166"/>
      <c r="AB53" s="166"/>
      <c r="AC53" s="171"/>
      <c r="AD53" s="171"/>
      <c r="AE53" s="171"/>
      <c r="AF53" s="171"/>
      <c r="AG53" s="171"/>
      <c r="AH53" s="172"/>
      <c r="AI53" s="171"/>
      <c r="AJ53" s="166"/>
      <c r="AK53" s="166"/>
      <c r="AL53" s="166"/>
      <c r="AM53" s="166"/>
      <c r="AN53" s="166"/>
      <c r="AO53" s="166"/>
      <c r="AP53" s="171"/>
      <c r="AQ53" s="171"/>
      <c r="AR53" s="171"/>
      <c r="AS53" s="171"/>
      <c r="AT53" s="171"/>
      <c r="AU53" s="172"/>
      <c r="AV53" s="171"/>
      <c r="AW53" s="166"/>
      <c r="AX53" s="166"/>
      <c r="AY53" s="166"/>
      <c r="AZ53" s="166"/>
      <c r="BA53" s="166"/>
      <c r="BB53" s="166"/>
      <c r="BC53" s="171"/>
      <c r="BD53" s="171"/>
      <c r="BE53" s="171"/>
      <c r="BF53" s="171"/>
      <c r="BG53" s="171"/>
      <c r="BH53" s="172"/>
      <c r="BI53" s="171"/>
    </row>
    <row r="54" spans="1:61" ht="151.5" customHeight="1">
      <c r="A54" s="221"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08"/>
      <c r="F54" s="208"/>
      <c r="G54" s="43" t="str">
        <f t="shared" si="0"/>
        <v/>
      </c>
      <c r="H54" s="219"/>
      <c r="I54" s="96" t="str">
        <f t="shared" si="1"/>
        <v/>
      </c>
      <c r="J54" s="97" t="str">
        <f>IFERROR(IF(I54="","",IF(I54&lt;='Listas y tablas'!$L$3,"Muy Baja",IF(I54&lt;='Listas y tablas'!$L$4,"Baja",IF(I54&lt;='Listas y tablas'!$L$5,"Media",IF(I54&lt;='Listas y tablas'!$L$6,"Alta","Muy Alta"))))),"")</f>
        <v/>
      </c>
      <c r="K54" s="220"/>
      <c r="L54" s="223"/>
      <c r="M54" s="166"/>
      <c r="N54" s="166"/>
      <c r="O54" s="166"/>
      <c r="P54" s="166"/>
      <c r="Q54" s="166"/>
      <c r="R54" s="166"/>
      <c r="S54" s="166"/>
      <c r="T54" s="166"/>
      <c r="U54" s="166"/>
      <c r="V54" s="224"/>
      <c r="W54" s="166"/>
      <c r="X54" s="166"/>
      <c r="Y54" s="166"/>
      <c r="Z54" s="166"/>
      <c r="AA54" s="166"/>
      <c r="AB54" s="166"/>
      <c r="AC54" s="171"/>
      <c r="AD54" s="171"/>
      <c r="AE54" s="171"/>
      <c r="AF54" s="171"/>
      <c r="AG54" s="171"/>
      <c r="AH54" s="172"/>
      <c r="AI54" s="171"/>
      <c r="AJ54" s="166"/>
      <c r="AK54" s="166"/>
      <c r="AL54" s="166"/>
      <c r="AM54" s="166"/>
      <c r="AN54" s="166"/>
      <c r="AO54" s="166"/>
      <c r="AP54" s="171"/>
      <c r="AQ54" s="171"/>
      <c r="AR54" s="171"/>
      <c r="AS54" s="171"/>
      <c r="AT54" s="171"/>
      <c r="AU54" s="172"/>
      <c r="AV54" s="171"/>
      <c r="AW54" s="166"/>
      <c r="AX54" s="166"/>
      <c r="AY54" s="166"/>
      <c r="AZ54" s="166"/>
      <c r="BA54" s="166"/>
      <c r="BB54" s="166"/>
      <c r="BC54" s="171"/>
      <c r="BD54" s="171"/>
      <c r="BE54" s="171"/>
      <c r="BF54" s="171"/>
      <c r="BG54" s="171"/>
      <c r="BH54" s="172"/>
      <c r="BI54" s="171"/>
    </row>
    <row r="55" spans="1:61" ht="151.5" customHeight="1">
      <c r="A55" s="221"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08"/>
      <c r="F55" s="208"/>
      <c r="G55" s="43" t="str">
        <f t="shared" si="0"/>
        <v/>
      </c>
      <c r="H55" s="219"/>
      <c r="I55" s="96" t="str">
        <f t="shared" si="1"/>
        <v/>
      </c>
      <c r="J55" s="97" t="str">
        <f>IFERROR(IF(I55="","",IF(I55&lt;='Listas y tablas'!$L$3,"Muy Baja",IF(I55&lt;='Listas y tablas'!$L$4,"Baja",IF(I55&lt;='Listas y tablas'!$L$5,"Media",IF(I55&lt;='Listas y tablas'!$L$6,"Alta","Muy Alta"))))),"")</f>
        <v/>
      </c>
      <c r="K55" s="220"/>
      <c r="L55" s="223"/>
      <c r="M55" s="166"/>
      <c r="N55" s="166"/>
      <c r="O55" s="166"/>
      <c r="P55" s="166"/>
      <c r="Q55" s="166"/>
      <c r="R55" s="166"/>
      <c r="S55" s="166"/>
      <c r="T55" s="166"/>
      <c r="U55" s="166"/>
      <c r="V55" s="224"/>
      <c r="W55" s="166"/>
      <c r="X55" s="166"/>
      <c r="Y55" s="166"/>
      <c r="Z55" s="166"/>
      <c r="AA55" s="166"/>
      <c r="AB55" s="166"/>
      <c r="AC55" s="171"/>
      <c r="AD55" s="171"/>
      <c r="AE55" s="171"/>
      <c r="AF55" s="171"/>
      <c r="AG55" s="171"/>
      <c r="AH55" s="172"/>
      <c r="AI55" s="171"/>
      <c r="AJ55" s="166"/>
      <c r="AK55" s="166"/>
      <c r="AL55" s="166"/>
      <c r="AM55" s="166"/>
      <c r="AN55" s="166"/>
      <c r="AO55" s="166"/>
      <c r="AP55" s="171"/>
      <c r="AQ55" s="171"/>
      <c r="AR55" s="171"/>
      <c r="AS55" s="171"/>
      <c r="AT55" s="171"/>
      <c r="AU55" s="172"/>
      <c r="AV55" s="171"/>
      <c r="AW55" s="166"/>
      <c r="AX55" s="166"/>
      <c r="AY55" s="166"/>
      <c r="AZ55" s="166"/>
      <c r="BA55" s="166"/>
      <c r="BB55" s="166"/>
      <c r="BC55" s="171"/>
      <c r="BD55" s="171"/>
      <c r="BE55" s="171"/>
      <c r="BF55" s="171"/>
      <c r="BG55" s="171"/>
      <c r="BH55" s="172"/>
      <c r="BI55" s="171"/>
    </row>
    <row r="56" spans="1:61" ht="151.5" customHeight="1">
      <c r="A56" s="221"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08"/>
      <c r="F56" s="208"/>
      <c r="G56" s="43" t="str">
        <f t="shared" si="0"/>
        <v/>
      </c>
      <c r="H56" s="219"/>
      <c r="I56" s="96" t="str">
        <f t="shared" si="1"/>
        <v/>
      </c>
      <c r="J56" s="97" t="str">
        <f>IFERROR(IF(I56="","",IF(I56&lt;='Listas y tablas'!$L$3,"Muy Baja",IF(I56&lt;='Listas y tablas'!$L$4,"Baja",IF(I56&lt;='Listas y tablas'!$L$5,"Media",IF(I56&lt;='Listas y tablas'!$L$6,"Alta","Muy Alta"))))),"")</f>
        <v/>
      </c>
      <c r="K56" s="220"/>
      <c r="L56" s="223"/>
      <c r="M56" s="166"/>
      <c r="N56" s="166"/>
      <c r="O56" s="166"/>
      <c r="P56" s="166"/>
      <c r="Q56" s="166"/>
      <c r="R56" s="166"/>
      <c r="S56" s="166"/>
      <c r="T56" s="166"/>
      <c r="U56" s="166"/>
      <c r="V56" s="224"/>
      <c r="W56" s="166"/>
      <c r="X56" s="166"/>
      <c r="Y56" s="166"/>
      <c r="Z56" s="166"/>
      <c r="AA56" s="166"/>
      <c r="AB56" s="166"/>
      <c r="AC56" s="171"/>
      <c r="AD56" s="171"/>
      <c r="AE56" s="171"/>
      <c r="AF56" s="171"/>
      <c r="AG56" s="171"/>
      <c r="AH56" s="172"/>
      <c r="AI56" s="171"/>
      <c r="AJ56" s="166"/>
      <c r="AK56" s="166"/>
      <c r="AL56" s="166"/>
      <c r="AM56" s="166"/>
      <c r="AN56" s="166"/>
      <c r="AO56" s="166"/>
      <c r="AP56" s="171"/>
      <c r="AQ56" s="171"/>
      <c r="AR56" s="171"/>
      <c r="AS56" s="171"/>
      <c r="AT56" s="171"/>
      <c r="AU56" s="172"/>
      <c r="AV56" s="171"/>
      <c r="AW56" s="166"/>
      <c r="AX56" s="166"/>
      <c r="AY56" s="166"/>
      <c r="AZ56" s="166"/>
      <c r="BA56" s="166"/>
      <c r="BB56" s="166"/>
      <c r="BC56" s="171"/>
      <c r="BD56" s="171"/>
      <c r="BE56" s="171"/>
      <c r="BF56" s="171"/>
      <c r="BG56" s="171"/>
      <c r="BH56" s="172"/>
      <c r="BI56" s="171"/>
    </row>
    <row r="57" spans="1:61" ht="151.5" customHeight="1">
      <c r="A57" s="221"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08"/>
      <c r="F57" s="208"/>
      <c r="G57" s="43" t="str">
        <f t="shared" si="0"/>
        <v/>
      </c>
      <c r="H57" s="219"/>
      <c r="I57" s="96" t="str">
        <f t="shared" si="1"/>
        <v/>
      </c>
      <c r="J57" s="97" t="str">
        <f>IFERROR(IF(I57="","",IF(I57&lt;='Listas y tablas'!$L$3,"Muy Baja",IF(I57&lt;='Listas y tablas'!$L$4,"Baja",IF(I57&lt;='Listas y tablas'!$L$5,"Media",IF(I57&lt;='Listas y tablas'!$L$6,"Alta","Muy Alta"))))),"")</f>
        <v/>
      </c>
      <c r="K57" s="220"/>
      <c r="L57" s="223"/>
      <c r="M57" s="166"/>
      <c r="N57" s="166"/>
      <c r="O57" s="166"/>
      <c r="P57" s="166"/>
      <c r="Q57" s="166"/>
      <c r="R57" s="166"/>
      <c r="S57" s="166"/>
      <c r="T57" s="166"/>
      <c r="U57" s="166"/>
      <c r="V57" s="224"/>
      <c r="W57" s="166"/>
      <c r="X57" s="166"/>
      <c r="Y57" s="166"/>
      <c r="Z57" s="166"/>
      <c r="AA57" s="166"/>
      <c r="AB57" s="166"/>
      <c r="AC57" s="171"/>
      <c r="AD57" s="171"/>
      <c r="AE57" s="171"/>
      <c r="AF57" s="171"/>
      <c r="AG57" s="171"/>
      <c r="AH57" s="172"/>
      <c r="AI57" s="171"/>
      <c r="AJ57" s="166"/>
      <c r="AK57" s="166"/>
      <c r="AL57" s="166"/>
      <c r="AM57" s="166"/>
      <c r="AN57" s="166"/>
      <c r="AO57" s="166"/>
      <c r="AP57" s="171"/>
      <c r="AQ57" s="171"/>
      <c r="AR57" s="171"/>
      <c r="AS57" s="171"/>
      <c r="AT57" s="171"/>
      <c r="AU57" s="172"/>
      <c r="AV57" s="171"/>
      <c r="AW57" s="166"/>
      <c r="AX57" s="166"/>
      <c r="AY57" s="166"/>
      <c r="AZ57" s="166"/>
      <c r="BA57" s="166"/>
      <c r="BB57" s="166"/>
      <c r="BC57" s="171"/>
      <c r="BD57" s="171"/>
      <c r="BE57" s="171"/>
      <c r="BF57" s="171"/>
      <c r="BG57" s="171"/>
      <c r="BH57" s="172"/>
      <c r="BI57" s="171"/>
    </row>
    <row r="58" spans="1:61" ht="151.5" customHeight="1">
      <c r="A58" s="221"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08"/>
      <c r="F58" s="208"/>
      <c r="G58" s="43" t="str">
        <f t="shared" si="0"/>
        <v/>
      </c>
      <c r="H58" s="225"/>
      <c r="I58" s="96" t="str">
        <f t="shared" si="1"/>
        <v/>
      </c>
      <c r="J58" s="97" t="str">
        <f>IFERROR(IF(I58="","",IF(I58&lt;='Listas y tablas'!$L$3,"Muy Baja",IF(I58&lt;='Listas y tablas'!$L$4,"Baja",IF(I58&lt;='Listas y tablas'!$L$5,"Media",IF(I58&lt;='Listas y tablas'!$L$6,"Alta","Muy Alta"))))),"")</f>
        <v/>
      </c>
      <c r="K58" s="220"/>
      <c r="L58" s="223"/>
      <c r="M58" s="166"/>
      <c r="N58" s="166"/>
      <c r="O58" s="166"/>
      <c r="P58" s="166"/>
      <c r="Q58" s="166"/>
      <c r="R58" s="166"/>
      <c r="S58" s="166"/>
      <c r="T58" s="166"/>
      <c r="U58" s="166"/>
      <c r="V58" s="224"/>
      <c r="W58" s="166"/>
      <c r="X58" s="166"/>
      <c r="Y58" s="166"/>
      <c r="Z58" s="166"/>
      <c r="AA58" s="166"/>
      <c r="AB58" s="166"/>
      <c r="AC58" s="171"/>
      <c r="AD58" s="171"/>
      <c r="AE58" s="171"/>
      <c r="AF58" s="171"/>
      <c r="AG58" s="171"/>
      <c r="AH58" s="172"/>
      <c r="AI58" s="171"/>
      <c r="AJ58" s="166"/>
      <c r="AK58" s="166"/>
      <c r="AL58" s="166"/>
      <c r="AM58" s="166"/>
      <c r="AN58" s="166"/>
      <c r="AO58" s="166"/>
      <c r="AP58" s="171"/>
      <c r="AQ58" s="171"/>
      <c r="AR58" s="171"/>
      <c r="AS58" s="171"/>
      <c r="AT58" s="171"/>
      <c r="AU58" s="172"/>
      <c r="AV58" s="171"/>
      <c r="AW58" s="166"/>
      <c r="AX58" s="166"/>
      <c r="AY58" s="166"/>
      <c r="AZ58" s="166"/>
      <c r="BA58" s="166"/>
      <c r="BB58" s="166"/>
      <c r="BC58" s="171"/>
      <c r="BD58" s="171"/>
      <c r="BE58" s="171"/>
      <c r="BF58" s="171"/>
      <c r="BG58" s="171"/>
      <c r="BH58" s="172"/>
      <c r="BI58" s="171"/>
    </row>
    <row r="59" spans="1:61" ht="151.5" customHeight="1">
      <c r="A59" s="221"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08"/>
      <c r="F59" s="208"/>
      <c r="G59" s="43" t="str">
        <f t="shared" si="0"/>
        <v/>
      </c>
      <c r="H59" s="219"/>
      <c r="I59" s="96" t="str">
        <f t="shared" si="1"/>
        <v/>
      </c>
      <c r="J59" s="97" t="str">
        <f>IFERROR(IF(I59="","",IF(I59&lt;='Listas y tablas'!$L$3,"Muy Baja",IF(I59&lt;='Listas y tablas'!$L$4,"Baja",IF(I59&lt;='Listas y tablas'!$L$5,"Media",IF(I59&lt;='Listas y tablas'!$L$6,"Alta","Muy Alta"))))),"")</f>
        <v/>
      </c>
      <c r="K59" s="220"/>
      <c r="L59" s="223"/>
      <c r="M59" s="166"/>
      <c r="N59" s="166"/>
      <c r="O59" s="166"/>
      <c r="P59" s="166"/>
      <c r="Q59" s="166"/>
      <c r="R59" s="166"/>
      <c r="S59" s="166"/>
      <c r="T59" s="166"/>
      <c r="U59" s="166"/>
      <c r="V59" s="224"/>
      <c r="W59" s="166"/>
      <c r="X59" s="166"/>
      <c r="Y59" s="166"/>
      <c r="Z59" s="166"/>
      <c r="AA59" s="166"/>
      <c r="AB59" s="166"/>
      <c r="AC59" s="171"/>
      <c r="AD59" s="171"/>
      <c r="AE59" s="171"/>
      <c r="AF59" s="171"/>
      <c r="AG59" s="171"/>
      <c r="AH59" s="172"/>
      <c r="AI59" s="171"/>
      <c r="AJ59" s="166"/>
      <c r="AK59" s="166"/>
      <c r="AL59" s="166"/>
      <c r="AM59" s="166"/>
      <c r="AN59" s="166"/>
      <c r="AO59" s="166"/>
      <c r="AP59" s="171"/>
      <c r="AQ59" s="171"/>
      <c r="AR59" s="171"/>
      <c r="AS59" s="171"/>
      <c r="AT59" s="171"/>
      <c r="AU59" s="172"/>
      <c r="AV59" s="171"/>
      <c r="AW59" s="166"/>
      <c r="AX59" s="166"/>
      <c r="AY59" s="166"/>
      <c r="AZ59" s="166"/>
      <c r="BA59" s="166"/>
      <c r="BB59" s="166"/>
      <c r="BC59" s="171"/>
      <c r="BD59" s="171"/>
      <c r="BE59" s="171"/>
      <c r="BF59" s="171"/>
      <c r="BG59" s="171"/>
      <c r="BH59" s="172"/>
      <c r="BI59" s="171"/>
    </row>
    <row r="60" spans="1:61" ht="151.5" customHeight="1">
      <c r="A60" s="221"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08"/>
      <c r="F60" s="208"/>
      <c r="G60" s="43" t="str">
        <f t="shared" si="0"/>
        <v/>
      </c>
      <c r="H60" s="219"/>
      <c r="I60" s="96" t="str">
        <f t="shared" si="1"/>
        <v/>
      </c>
      <c r="J60" s="97" t="str">
        <f>IFERROR(IF(I60="","",IF(I60&lt;='Listas y tablas'!$L$3,"Muy Baja",IF(I60&lt;='Listas y tablas'!$L$4,"Baja",IF(I60&lt;='Listas y tablas'!$L$5,"Media",IF(I60&lt;='Listas y tablas'!$L$6,"Alta","Muy Alta"))))),"")</f>
        <v/>
      </c>
      <c r="K60" s="220"/>
      <c r="L60" s="223"/>
      <c r="M60" s="166"/>
      <c r="N60" s="166"/>
      <c r="O60" s="166"/>
      <c r="P60" s="166"/>
      <c r="Q60" s="166"/>
      <c r="R60" s="166"/>
      <c r="S60" s="166"/>
      <c r="T60" s="166"/>
      <c r="U60" s="166"/>
      <c r="V60" s="224"/>
      <c r="W60" s="166"/>
      <c r="X60" s="166"/>
      <c r="Y60" s="166"/>
      <c r="Z60" s="166"/>
      <c r="AA60" s="166"/>
      <c r="AB60" s="166"/>
      <c r="AC60" s="171"/>
      <c r="AD60" s="171"/>
      <c r="AE60" s="171"/>
      <c r="AF60" s="171"/>
      <c r="AG60" s="171"/>
      <c r="AH60" s="172"/>
      <c r="AI60" s="171"/>
      <c r="AJ60" s="166"/>
      <c r="AK60" s="166"/>
      <c r="AL60" s="166"/>
      <c r="AM60" s="166"/>
      <c r="AN60" s="166"/>
      <c r="AO60" s="166"/>
      <c r="AP60" s="171"/>
      <c r="AQ60" s="171"/>
      <c r="AR60" s="171"/>
      <c r="AS60" s="171"/>
      <c r="AT60" s="171"/>
      <c r="AU60" s="172"/>
      <c r="AV60" s="171"/>
      <c r="AW60" s="166"/>
      <c r="AX60" s="166"/>
      <c r="AY60" s="166"/>
      <c r="AZ60" s="166"/>
      <c r="BA60" s="166"/>
      <c r="BB60" s="166"/>
      <c r="BC60" s="171"/>
      <c r="BD60" s="171"/>
      <c r="BE60" s="171"/>
      <c r="BF60" s="171"/>
      <c r="BG60" s="171"/>
      <c r="BH60" s="172"/>
      <c r="BI60" s="171"/>
    </row>
    <row r="61" spans="1:61" ht="151.5" customHeight="1">
      <c r="A61" s="221"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08"/>
      <c r="F61" s="208"/>
      <c r="G61" s="43" t="str">
        <f t="shared" si="0"/>
        <v/>
      </c>
      <c r="H61" s="219"/>
      <c r="I61" s="96" t="str">
        <f t="shared" si="1"/>
        <v/>
      </c>
      <c r="J61" s="97" t="str">
        <f>IFERROR(IF(I61="","",IF(I61&lt;='Listas y tablas'!$L$3,"Muy Baja",IF(I61&lt;='Listas y tablas'!$L$4,"Baja",IF(I61&lt;='Listas y tablas'!$L$5,"Media",IF(I61&lt;='Listas y tablas'!$L$6,"Alta","Muy Alta"))))),"")</f>
        <v/>
      </c>
      <c r="K61" s="220"/>
      <c r="L61" s="223"/>
      <c r="M61" s="166"/>
      <c r="N61" s="166"/>
      <c r="O61" s="166"/>
      <c r="P61" s="166"/>
      <c r="Q61" s="166"/>
      <c r="R61" s="166"/>
      <c r="S61" s="166"/>
      <c r="T61" s="166"/>
      <c r="U61" s="166"/>
      <c r="V61" s="224"/>
      <c r="W61" s="166"/>
      <c r="X61" s="166"/>
      <c r="Y61" s="166"/>
      <c r="Z61" s="166"/>
      <c r="AA61" s="166"/>
      <c r="AB61" s="166"/>
      <c r="AC61" s="171"/>
      <c r="AD61" s="171"/>
      <c r="AE61" s="171"/>
      <c r="AF61" s="171"/>
      <c r="AG61" s="171"/>
      <c r="AH61" s="172"/>
      <c r="AI61" s="171"/>
      <c r="AJ61" s="166"/>
      <c r="AK61" s="166"/>
      <c r="AL61" s="166"/>
      <c r="AM61" s="166"/>
      <c r="AN61" s="166"/>
      <c r="AO61" s="166"/>
      <c r="AP61" s="171"/>
      <c r="AQ61" s="171"/>
      <c r="AR61" s="171"/>
      <c r="AS61" s="171"/>
      <c r="AT61" s="171"/>
      <c r="AU61" s="172"/>
      <c r="AV61" s="171"/>
      <c r="AW61" s="166"/>
      <c r="AX61" s="166"/>
      <c r="AY61" s="166"/>
      <c r="AZ61" s="166"/>
      <c r="BA61" s="166"/>
      <c r="BB61" s="166"/>
      <c r="BC61" s="171"/>
      <c r="BD61" s="171"/>
      <c r="BE61" s="171"/>
      <c r="BF61" s="171"/>
      <c r="BG61" s="171"/>
      <c r="BH61" s="172"/>
      <c r="BI61" s="171"/>
    </row>
    <row r="62" spans="1:61" ht="151.5" customHeight="1">
      <c r="A62" s="221"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08"/>
      <c r="F62" s="208"/>
      <c r="G62" s="43" t="str">
        <f t="shared" si="0"/>
        <v/>
      </c>
      <c r="H62" s="219"/>
      <c r="I62" s="96" t="str">
        <f t="shared" si="1"/>
        <v/>
      </c>
      <c r="J62" s="97" t="str">
        <f>IFERROR(IF(I62="","",IF(I62&lt;='Listas y tablas'!$L$3,"Muy Baja",IF(I62&lt;='Listas y tablas'!$L$4,"Baja",IF(I62&lt;='Listas y tablas'!$L$5,"Media",IF(I62&lt;='Listas y tablas'!$L$6,"Alta","Muy Alta"))))),"")</f>
        <v/>
      </c>
      <c r="K62" s="220"/>
      <c r="L62" s="223"/>
      <c r="M62" s="166"/>
      <c r="N62" s="166"/>
      <c r="O62" s="166"/>
      <c r="P62" s="166"/>
      <c r="Q62" s="166"/>
      <c r="R62" s="166"/>
      <c r="S62" s="166"/>
      <c r="T62" s="166"/>
      <c r="U62" s="166"/>
      <c r="V62" s="224"/>
      <c r="W62" s="166"/>
      <c r="X62" s="166"/>
      <c r="Y62" s="166"/>
      <c r="Z62" s="166"/>
      <c r="AA62" s="166"/>
      <c r="AB62" s="166"/>
      <c r="AC62" s="171"/>
      <c r="AD62" s="171"/>
      <c r="AE62" s="171"/>
      <c r="AF62" s="171"/>
      <c r="AG62" s="171"/>
      <c r="AH62" s="172"/>
      <c r="AI62" s="171"/>
      <c r="AJ62" s="166"/>
      <c r="AK62" s="166"/>
      <c r="AL62" s="166"/>
      <c r="AM62" s="166"/>
      <c r="AN62" s="166"/>
      <c r="AO62" s="166"/>
      <c r="AP62" s="171"/>
      <c r="AQ62" s="171"/>
      <c r="AR62" s="171"/>
      <c r="AS62" s="171"/>
      <c r="AT62" s="171"/>
      <c r="AU62" s="172"/>
      <c r="AV62" s="171"/>
      <c r="AW62" s="166"/>
      <c r="AX62" s="166"/>
      <c r="AY62" s="166"/>
      <c r="AZ62" s="166"/>
      <c r="BA62" s="166"/>
      <c r="BB62" s="166"/>
      <c r="BC62" s="171"/>
      <c r="BD62" s="171"/>
      <c r="BE62" s="171"/>
      <c r="BF62" s="171"/>
      <c r="BG62" s="171"/>
      <c r="BH62" s="172"/>
      <c r="BI62" s="171"/>
    </row>
    <row r="63" spans="1:61" ht="151.5" customHeight="1">
      <c r="A63" s="221"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08"/>
      <c r="F63" s="208"/>
      <c r="G63" s="43" t="str">
        <f t="shared" si="0"/>
        <v/>
      </c>
      <c r="H63" s="219"/>
      <c r="I63" s="96" t="str">
        <f t="shared" si="1"/>
        <v/>
      </c>
      <c r="J63" s="97" t="str">
        <f>IFERROR(IF(I63="","",IF(I63&lt;='Listas y tablas'!$L$3,"Muy Baja",IF(I63&lt;='Listas y tablas'!$L$4,"Baja",IF(I63&lt;='Listas y tablas'!$L$5,"Media",IF(I63&lt;='Listas y tablas'!$L$6,"Alta","Muy Alta"))))),"")</f>
        <v/>
      </c>
      <c r="K63" s="220"/>
      <c r="L63" s="223"/>
      <c r="M63" s="166"/>
      <c r="N63" s="166"/>
      <c r="O63" s="166"/>
      <c r="P63" s="166"/>
      <c r="Q63" s="166"/>
      <c r="R63" s="166"/>
      <c r="S63" s="166"/>
      <c r="T63" s="166"/>
      <c r="U63" s="166"/>
      <c r="V63" s="224"/>
      <c r="W63" s="166"/>
      <c r="X63" s="166"/>
      <c r="Y63" s="166"/>
      <c r="Z63" s="166"/>
      <c r="AA63" s="166"/>
      <c r="AB63" s="166"/>
      <c r="AC63" s="171"/>
      <c r="AD63" s="171"/>
      <c r="AE63" s="171"/>
      <c r="AF63" s="171"/>
      <c r="AG63" s="171"/>
      <c r="AH63" s="172"/>
      <c r="AI63" s="171"/>
      <c r="AJ63" s="166"/>
      <c r="AK63" s="166"/>
      <c r="AL63" s="166"/>
      <c r="AM63" s="166"/>
      <c r="AN63" s="166"/>
      <c r="AO63" s="166"/>
      <c r="AP63" s="171"/>
      <c r="AQ63" s="171"/>
      <c r="AR63" s="171"/>
      <c r="AS63" s="171"/>
      <c r="AT63" s="171"/>
      <c r="AU63" s="172"/>
      <c r="AV63" s="171"/>
      <c r="AW63" s="166"/>
      <c r="AX63" s="166"/>
      <c r="AY63" s="166"/>
      <c r="AZ63" s="166"/>
      <c r="BA63" s="166"/>
      <c r="BB63" s="166"/>
      <c r="BC63" s="171"/>
      <c r="BD63" s="171"/>
      <c r="BE63" s="171"/>
      <c r="BF63" s="171"/>
      <c r="BG63" s="171"/>
      <c r="BH63" s="172"/>
      <c r="BI63" s="171"/>
    </row>
    <row r="64" spans="1:61" ht="151.5" customHeight="1">
      <c r="A64" s="221"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08"/>
      <c r="F64" s="208"/>
      <c r="G64" s="43" t="str">
        <f t="shared" si="0"/>
        <v/>
      </c>
      <c r="H64" s="225"/>
      <c r="I64" s="96" t="str">
        <f t="shared" si="1"/>
        <v/>
      </c>
      <c r="J64" s="97" t="str">
        <f>IFERROR(IF(I64="","",IF(I64&lt;='Listas y tablas'!$L$3,"Muy Baja",IF(I64&lt;='Listas y tablas'!$L$4,"Baja",IF(I64&lt;='Listas y tablas'!$L$5,"Media",IF(I64&lt;='Listas y tablas'!$L$6,"Alta","Muy Alta"))))),"")</f>
        <v/>
      </c>
      <c r="K64" s="220"/>
      <c r="L64" s="223"/>
      <c r="M64" s="166"/>
      <c r="N64" s="166"/>
      <c r="O64" s="166"/>
      <c r="P64" s="166"/>
      <c r="Q64" s="166"/>
      <c r="R64" s="166"/>
      <c r="S64" s="166"/>
      <c r="T64" s="166"/>
      <c r="U64" s="166"/>
      <c r="V64" s="224"/>
      <c r="W64" s="166"/>
      <c r="X64" s="166"/>
      <c r="Y64" s="166"/>
      <c r="Z64" s="166"/>
      <c r="AA64" s="166"/>
      <c r="AB64" s="166"/>
      <c r="AC64" s="171"/>
      <c r="AD64" s="171"/>
      <c r="AE64" s="171"/>
      <c r="AF64" s="171"/>
      <c r="AG64" s="171"/>
      <c r="AH64" s="172"/>
      <c r="AI64" s="171"/>
      <c r="AJ64" s="166"/>
      <c r="AK64" s="166"/>
      <c r="AL64" s="166"/>
      <c r="AM64" s="166"/>
      <c r="AN64" s="166"/>
      <c r="AO64" s="166"/>
      <c r="AP64" s="171"/>
      <c r="AQ64" s="171"/>
      <c r="AR64" s="171"/>
      <c r="AS64" s="171"/>
      <c r="AT64" s="171"/>
      <c r="AU64" s="172"/>
      <c r="AV64" s="171"/>
      <c r="AW64" s="166"/>
      <c r="AX64" s="166"/>
      <c r="AY64" s="166"/>
      <c r="AZ64" s="166"/>
      <c r="BA64" s="166"/>
      <c r="BB64" s="166"/>
      <c r="BC64" s="171"/>
      <c r="BD64" s="171"/>
      <c r="BE64" s="171"/>
      <c r="BF64" s="171"/>
      <c r="BG64" s="171"/>
      <c r="BH64" s="172"/>
      <c r="BI64" s="171"/>
    </row>
    <row r="65" spans="1:61" ht="151.5" customHeight="1">
      <c r="A65" s="221"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08"/>
      <c r="F65" s="208"/>
      <c r="G65" s="43" t="str">
        <f t="shared" si="0"/>
        <v/>
      </c>
      <c r="H65" s="219"/>
      <c r="I65" s="96" t="str">
        <f t="shared" si="1"/>
        <v/>
      </c>
      <c r="J65" s="97" t="str">
        <f>IFERROR(IF(I65="","",IF(I65&lt;='Listas y tablas'!$L$3,"Muy Baja",IF(I65&lt;='Listas y tablas'!$L$4,"Baja",IF(I65&lt;='Listas y tablas'!$L$5,"Media",IF(I65&lt;='Listas y tablas'!$L$6,"Alta","Muy Alta"))))),"")</f>
        <v/>
      </c>
      <c r="K65" s="220"/>
      <c r="L65" s="223"/>
      <c r="M65" s="166"/>
      <c r="N65" s="166"/>
      <c r="O65" s="166"/>
      <c r="P65" s="166"/>
      <c r="Q65" s="166"/>
      <c r="R65" s="166"/>
      <c r="S65" s="166"/>
      <c r="T65" s="166"/>
      <c r="U65" s="166"/>
      <c r="V65" s="224"/>
      <c r="W65" s="166"/>
      <c r="X65" s="166"/>
      <c r="Y65" s="166"/>
      <c r="Z65" s="166"/>
      <c r="AA65" s="166"/>
      <c r="AB65" s="166"/>
      <c r="AC65" s="171"/>
      <c r="AD65" s="171"/>
      <c r="AE65" s="171"/>
      <c r="AF65" s="171"/>
      <c r="AG65" s="171"/>
      <c r="AH65" s="172"/>
      <c r="AI65" s="171"/>
      <c r="AJ65" s="166"/>
      <c r="AK65" s="166"/>
      <c r="AL65" s="166"/>
      <c r="AM65" s="166"/>
      <c r="AN65" s="166"/>
      <c r="AO65" s="166"/>
      <c r="AP65" s="171"/>
      <c r="AQ65" s="171"/>
      <c r="AR65" s="171"/>
      <c r="AS65" s="171"/>
      <c r="AT65" s="171"/>
      <c r="AU65" s="172"/>
      <c r="AV65" s="171"/>
      <c r="AW65" s="166"/>
      <c r="AX65" s="166"/>
      <c r="AY65" s="166"/>
      <c r="AZ65" s="166"/>
      <c r="BA65" s="166"/>
      <c r="BB65" s="166"/>
      <c r="BC65" s="171"/>
      <c r="BD65" s="171"/>
      <c r="BE65" s="171"/>
      <c r="BF65" s="171"/>
      <c r="BG65" s="171"/>
      <c r="BH65" s="172"/>
      <c r="BI65" s="171"/>
    </row>
    <row r="66" spans="1:61" ht="151.5" customHeight="1">
      <c r="A66" s="221"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08"/>
      <c r="F66" s="208"/>
      <c r="G66" s="43" t="str">
        <f t="shared" si="0"/>
        <v/>
      </c>
      <c r="H66" s="219"/>
      <c r="I66" s="96" t="str">
        <f t="shared" si="1"/>
        <v/>
      </c>
      <c r="J66" s="97" t="str">
        <f>IFERROR(IF(I66="","",IF(I66&lt;='Listas y tablas'!$L$3,"Muy Baja",IF(I66&lt;='Listas y tablas'!$L$4,"Baja",IF(I66&lt;='Listas y tablas'!$L$5,"Media",IF(I66&lt;='Listas y tablas'!$L$6,"Alta","Muy Alta"))))),"")</f>
        <v/>
      </c>
      <c r="K66" s="220"/>
      <c r="L66" s="223"/>
      <c r="M66" s="166"/>
      <c r="N66" s="166"/>
      <c r="O66" s="166"/>
      <c r="P66" s="166"/>
      <c r="Q66" s="166"/>
      <c r="R66" s="166"/>
      <c r="S66" s="166"/>
      <c r="T66" s="166"/>
      <c r="U66" s="166"/>
      <c r="V66" s="224"/>
      <c r="W66" s="166"/>
      <c r="X66" s="166"/>
      <c r="Y66" s="166"/>
      <c r="Z66" s="166"/>
      <c r="AA66" s="166"/>
      <c r="AB66" s="166"/>
      <c r="AC66" s="171"/>
      <c r="AD66" s="171"/>
      <c r="AE66" s="171"/>
      <c r="AF66" s="171"/>
      <c r="AG66" s="171"/>
      <c r="AH66" s="172"/>
      <c r="AI66" s="171"/>
      <c r="AJ66" s="166"/>
      <c r="AK66" s="166"/>
      <c r="AL66" s="166"/>
      <c r="AM66" s="166"/>
      <c r="AN66" s="166"/>
      <c r="AO66" s="166"/>
      <c r="AP66" s="171"/>
      <c r="AQ66" s="171"/>
      <c r="AR66" s="171"/>
      <c r="AS66" s="171"/>
      <c r="AT66" s="171"/>
      <c r="AU66" s="172"/>
      <c r="AV66" s="171"/>
      <c r="AW66" s="166"/>
      <c r="AX66" s="166"/>
      <c r="AY66" s="166"/>
      <c r="AZ66" s="166"/>
      <c r="BA66" s="166"/>
      <c r="BB66" s="166"/>
      <c r="BC66" s="171"/>
      <c r="BD66" s="171"/>
      <c r="BE66" s="171"/>
      <c r="BF66" s="171"/>
      <c r="BG66" s="171"/>
      <c r="BH66" s="172"/>
      <c r="BI66" s="171"/>
    </row>
    <row r="67" spans="1:61" ht="151.5" customHeight="1">
      <c r="A67" s="221"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08"/>
      <c r="F67" s="208"/>
      <c r="G67" s="43" t="str">
        <f t="shared" si="0"/>
        <v/>
      </c>
      <c r="H67" s="219"/>
      <c r="I67" s="96" t="str">
        <f t="shared" si="1"/>
        <v/>
      </c>
      <c r="J67" s="97" t="str">
        <f>IFERROR(IF(I67="","",IF(I67&lt;='Listas y tablas'!$L$3,"Muy Baja",IF(I67&lt;='Listas y tablas'!$L$4,"Baja",IF(I67&lt;='Listas y tablas'!$L$5,"Media",IF(I67&lt;='Listas y tablas'!$L$6,"Alta","Muy Alta"))))),"")</f>
        <v/>
      </c>
      <c r="K67" s="220"/>
      <c r="L67" s="223"/>
      <c r="M67" s="166"/>
      <c r="N67" s="166"/>
      <c r="O67" s="166"/>
      <c r="P67" s="166"/>
      <c r="Q67" s="166"/>
      <c r="R67" s="166"/>
      <c r="S67" s="166"/>
      <c r="T67" s="166"/>
      <c r="U67" s="166"/>
      <c r="V67" s="224"/>
      <c r="W67" s="166"/>
      <c r="X67" s="166"/>
      <c r="Y67" s="166"/>
      <c r="Z67" s="166"/>
      <c r="AA67" s="166"/>
      <c r="AB67" s="166"/>
      <c r="AC67" s="171"/>
      <c r="AD67" s="171"/>
      <c r="AE67" s="171"/>
      <c r="AF67" s="171"/>
      <c r="AG67" s="171"/>
      <c r="AH67" s="172"/>
      <c r="AI67" s="171"/>
      <c r="AJ67" s="166"/>
      <c r="AK67" s="166"/>
      <c r="AL67" s="166"/>
      <c r="AM67" s="166"/>
      <c r="AN67" s="166"/>
      <c r="AO67" s="166"/>
      <c r="AP67" s="171"/>
      <c r="AQ67" s="171"/>
      <c r="AR67" s="171"/>
      <c r="AS67" s="171"/>
      <c r="AT67" s="171"/>
      <c r="AU67" s="172"/>
      <c r="AV67" s="171"/>
      <c r="AW67" s="166"/>
      <c r="AX67" s="166"/>
      <c r="AY67" s="166"/>
      <c r="AZ67" s="166"/>
      <c r="BA67" s="166"/>
      <c r="BB67" s="166"/>
      <c r="BC67" s="171"/>
      <c r="BD67" s="171"/>
      <c r="BE67" s="171"/>
      <c r="BF67" s="171"/>
      <c r="BG67" s="171"/>
      <c r="BH67" s="172"/>
      <c r="BI67" s="171"/>
    </row>
    <row r="68" spans="1:61" ht="151.5" customHeight="1">
      <c r="A68" s="221"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08"/>
      <c r="F68" s="208"/>
      <c r="G68" s="43" t="str">
        <f t="shared" si="0"/>
        <v/>
      </c>
      <c r="H68" s="219"/>
      <c r="I68" s="96" t="str">
        <f t="shared" si="1"/>
        <v/>
      </c>
      <c r="J68" s="97" t="str">
        <f>IFERROR(IF(I68="","",IF(I68&lt;='Listas y tablas'!$L$3,"Muy Baja",IF(I68&lt;='Listas y tablas'!$L$4,"Baja",IF(I68&lt;='Listas y tablas'!$L$5,"Media",IF(I68&lt;='Listas y tablas'!$L$6,"Alta","Muy Alta"))))),"")</f>
        <v/>
      </c>
      <c r="K68" s="220"/>
      <c r="L68" s="223"/>
      <c r="M68" s="166"/>
      <c r="N68" s="166"/>
      <c r="O68" s="166"/>
      <c r="P68" s="166"/>
      <c r="Q68" s="166"/>
      <c r="R68" s="166"/>
      <c r="S68" s="166"/>
      <c r="T68" s="166"/>
      <c r="U68" s="166"/>
      <c r="V68" s="224"/>
      <c r="W68" s="166"/>
      <c r="X68" s="166"/>
      <c r="Y68" s="166"/>
      <c r="Z68" s="166"/>
      <c r="AA68" s="166"/>
      <c r="AB68" s="166"/>
      <c r="AC68" s="171"/>
      <c r="AD68" s="171"/>
      <c r="AE68" s="171"/>
      <c r="AF68" s="171"/>
      <c r="AG68" s="171"/>
      <c r="AH68" s="172"/>
      <c r="AI68" s="171"/>
      <c r="AJ68" s="166"/>
      <c r="AK68" s="166"/>
      <c r="AL68" s="166"/>
      <c r="AM68" s="166"/>
      <c r="AN68" s="166"/>
      <c r="AO68" s="166"/>
      <c r="AP68" s="171"/>
      <c r="AQ68" s="171"/>
      <c r="AR68" s="171"/>
      <c r="AS68" s="171"/>
      <c r="AT68" s="171"/>
      <c r="AU68" s="172"/>
      <c r="AV68" s="171"/>
      <c r="AW68" s="166"/>
      <c r="AX68" s="166"/>
      <c r="AY68" s="166"/>
      <c r="AZ68" s="166"/>
      <c r="BA68" s="166"/>
      <c r="BB68" s="166"/>
      <c r="BC68" s="171"/>
      <c r="BD68" s="171"/>
      <c r="BE68" s="171"/>
      <c r="BF68" s="171"/>
      <c r="BG68" s="171"/>
      <c r="BH68" s="172"/>
      <c r="BI68" s="171"/>
    </row>
    <row r="69" spans="1:61" ht="151.5" customHeight="1">
      <c r="A69" s="221"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08"/>
      <c r="F69" s="208"/>
      <c r="G69" s="43" t="str">
        <f t="shared" si="0"/>
        <v/>
      </c>
      <c r="H69" s="219"/>
      <c r="I69" s="96" t="str">
        <f t="shared" si="1"/>
        <v/>
      </c>
      <c r="J69" s="97" t="str">
        <f>IFERROR(IF(I69="","",IF(I69&lt;='Listas y tablas'!$L$3,"Muy Baja",IF(I69&lt;='Listas y tablas'!$L$4,"Baja",IF(I69&lt;='Listas y tablas'!$L$5,"Media",IF(I69&lt;='Listas y tablas'!$L$6,"Alta","Muy Alta"))))),"")</f>
        <v/>
      </c>
      <c r="K69" s="220"/>
      <c r="L69" s="223"/>
      <c r="M69" s="166"/>
      <c r="N69" s="166"/>
      <c r="O69" s="166"/>
      <c r="P69" s="166"/>
      <c r="Q69" s="166"/>
      <c r="R69" s="166"/>
      <c r="S69" s="166"/>
      <c r="T69" s="166"/>
      <c r="U69" s="166"/>
      <c r="V69" s="224"/>
      <c r="W69" s="166"/>
      <c r="X69" s="166"/>
      <c r="Y69" s="166"/>
      <c r="Z69" s="166"/>
      <c r="AA69" s="166"/>
      <c r="AB69" s="166"/>
      <c r="AC69" s="171"/>
      <c r="AD69" s="171"/>
      <c r="AE69" s="171"/>
      <c r="AF69" s="171"/>
      <c r="AG69" s="171"/>
      <c r="AH69" s="172"/>
      <c r="AI69" s="171"/>
      <c r="AJ69" s="166"/>
      <c r="AK69" s="166"/>
      <c r="AL69" s="166"/>
      <c r="AM69" s="166"/>
      <c r="AN69" s="166"/>
      <c r="AO69" s="166"/>
      <c r="AP69" s="171"/>
      <c r="AQ69" s="171"/>
      <c r="AR69" s="171"/>
      <c r="AS69" s="171"/>
      <c r="AT69" s="171"/>
      <c r="AU69" s="172"/>
      <c r="AV69" s="171"/>
      <c r="AW69" s="166"/>
      <c r="AX69" s="166"/>
      <c r="AY69" s="166"/>
      <c r="AZ69" s="166"/>
      <c r="BA69" s="166"/>
      <c r="BB69" s="166"/>
      <c r="BC69" s="171"/>
      <c r="BD69" s="171"/>
      <c r="BE69" s="171"/>
      <c r="BF69" s="171"/>
      <c r="BG69" s="171"/>
      <c r="BH69" s="172"/>
      <c r="BI69" s="171"/>
    </row>
    <row r="70" spans="1:61" ht="151.5" customHeight="1">
      <c r="A70" s="221"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08"/>
      <c r="F70" s="208"/>
      <c r="G70" s="43" t="str">
        <f t="shared" si="0"/>
        <v/>
      </c>
      <c r="H70" s="219"/>
      <c r="I70" s="96" t="str">
        <f t="shared" si="1"/>
        <v/>
      </c>
      <c r="J70" s="97" t="str">
        <f>IFERROR(IF(I70="","",IF(I70&lt;='Listas y tablas'!$L$3,"Muy Baja",IF(I70&lt;='Listas y tablas'!$L$4,"Baja",IF(I70&lt;='Listas y tablas'!$L$5,"Media",IF(I70&lt;='Listas y tablas'!$L$6,"Alta","Muy Alta"))))),"")</f>
        <v/>
      </c>
      <c r="K70" s="220"/>
      <c r="L70" s="223"/>
      <c r="M70" s="166"/>
      <c r="N70" s="166"/>
      <c r="O70" s="166"/>
      <c r="P70" s="166"/>
      <c r="Q70" s="166"/>
      <c r="R70" s="166"/>
      <c r="S70" s="166"/>
      <c r="T70" s="166"/>
      <c r="U70" s="166"/>
      <c r="V70" s="224"/>
      <c r="W70" s="166"/>
      <c r="X70" s="166"/>
      <c r="Y70" s="166"/>
      <c r="Z70" s="166"/>
      <c r="AA70" s="166"/>
      <c r="AB70" s="166"/>
      <c r="AC70" s="171"/>
      <c r="AD70" s="171"/>
      <c r="AE70" s="171"/>
      <c r="AF70" s="171"/>
      <c r="AG70" s="171"/>
      <c r="AH70" s="172"/>
      <c r="AI70" s="171"/>
      <c r="AJ70" s="166"/>
      <c r="AK70" s="166"/>
      <c r="AL70" s="166"/>
      <c r="AM70" s="166"/>
      <c r="AN70" s="166"/>
      <c r="AO70" s="166"/>
      <c r="AP70" s="171"/>
      <c r="AQ70" s="171"/>
      <c r="AR70" s="171"/>
      <c r="AS70" s="171"/>
      <c r="AT70" s="171"/>
      <c r="AU70" s="172"/>
      <c r="AV70" s="171"/>
      <c r="AW70" s="166"/>
      <c r="AX70" s="166"/>
      <c r="AY70" s="166"/>
      <c r="AZ70" s="166"/>
      <c r="BA70" s="166"/>
      <c r="BB70" s="166"/>
      <c r="BC70" s="171"/>
      <c r="BD70" s="171"/>
      <c r="BE70" s="171"/>
      <c r="BF70" s="171"/>
      <c r="BG70" s="171"/>
      <c r="BH70" s="172"/>
      <c r="BI70" s="171"/>
    </row>
    <row r="71" spans="1:61" ht="151.5" customHeight="1">
      <c r="A71" s="221"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08"/>
      <c r="F71" s="208"/>
      <c r="G71" s="43" t="str">
        <f t="shared" si="0"/>
        <v/>
      </c>
      <c r="H71" s="219"/>
      <c r="I71" s="96" t="str">
        <f t="shared" si="1"/>
        <v/>
      </c>
      <c r="J71" s="97" t="str">
        <f>IFERROR(IF(I71="","",IF(I71&lt;='Listas y tablas'!$L$3,"Muy Baja",IF(I71&lt;='Listas y tablas'!$L$4,"Baja",IF(I71&lt;='Listas y tablas'!$L$5,"Media",IF(I71&lt;='Listas y tablas'!$L$6,"Alta","Muy Alta"))))),"")</f>
        <v/>
      </c>
      <c r="K71" s="220"/>
      <c r="L71" s="223"/>
      <c r="M71" s="166"/>
      <c r="N71" s="166"/>
      <c r="O71" s="166"/>
      <c r="P71" s="166"/>
      <c r="Q71" s="166"/>
      <c r="R71" s="166"/>
      <c r="S71" s="166"/>
      <c r="T71" s="166"/>
      <c r="U71" s="166"/>
      <c r="V71" s="224"/>
      <c r="W71" s="166"/>
      <c r="X71" s="166"/>
      <c r="Y71" s="166"/>
      <c r="Z71" s="166"/>
      <c r="AA71" s="166"/>
      <c r="AB71" s="166"/>
      <c r="AC71" s="171"/>
      <c r="AD71" s="171"/>
      <c r="AE71" s="171"/>
      <c r="AF71" s="171"/>
      <c r="AG71" s="171"/>
      <c r="AH71" s="172"/>
      <c r="AI71" s="171"/>
      <c r="AJ71" s="166"/>
      <c r="AK71" s="166"/>
      <c r="AL71" s="166"/>
      <c r="AM71" s="166"/>
      <c r="AN71" s="166"/>
      <c r="AO71" s="166"/>
      <c r="AP71" s="171"/>
      <c r="AQ71" s="171"/>
      <c r="AR71" s="171"/>
      <c r="AS71" s="171"/>
      <c r="AT71" s="171"/>
      <c r="AU71" s="172"/>
      <c r="AV71" s="171"/>
      <c r="AW71" s="166"/>
      <c r="AX71" s="166"/>
      <c r="AY71" s="166"/>
      <c r="AZ71" s="166"/>
      <c r="BA71" s="166"/>
      <c r="BB71" s="166"/>
      <c r="BC71" s="171"/>
      <c r="BD71" s="171"/>
      <c r="BE71" s="171"/>
      <c r="BF71" s="171"/>
      <c r="BG71" s="171"/>
      <c r="BH71" s="172"/>
      <c r="BI71" s="171"/>
    </row>
    <row r="72" spans="1:61" ht="151.5" customHeight="1">
      <c r="A72" s="221"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08"/>
      <c r="F72" s="208"/>
      <c r="G72" s="43" t="str">
        <f t="shared" si="0"/>
        <v/>
      </c>
      <c r="H72" s="219"/>
      <c r="I72" s="96" t="str">
        <f t="shared" si="1"/>
        <v/>
      </c>
      <c r="J72" s="97" t="str">
        <f>IFERROR(IF(I72="","",IF(I72&lt;='Listas y tablas'!$L$3,"Muy Baja",IF(I72&lt;='Listas y tablas'!$L$4,"Baja",IF(I72&lt;='Listas y tablas'!$L$5,"Media",IF(I72&lt;='Listas y tablas'!$L$6,"Alta","Muy Alta"))))),"")</f>
        <v/>
      </c>
      <c r="K72" s="220"/>
      <c r="L72" s="223"/>
      <c r="M72" s="166"/>
      <c r="N72" s="166"/>
      <c r="O72" s="166"/>
      <c r="P72" s="166"/>
      <c r="Q72" s="166"/>
      <c r="R72" s="166"/>
      <c r="S72" s="166"/>
      <c r="T72" s="166"/>
      <c r="U72" s="166"/>
      <c r="V72" s="224"/>
      <c r="W72" s="166"/>
      <c r="X72" s="166"/>
      <c r="Y72" s="166"/>
      <c r="Z72" s="166"/>
      <c r="AA72" s="166"/>
      <c r="AB72" s="166"/>
      <c r="AC72" s="171"/>
      <c r="AD72" s="171"/>
      <c r="AE72" s="171"/>
      <c r="AF72" s="171"/>
      <c r="AG72" s="171"/>
      <c r="AH72" s="172"/>
      <c r="AI72" s="171"/>
      <c r="AJ72" s="166"/>
      <c r="AK72" s="166"/>
      <c r="AL72" s="166"/>
      <c r="AM72" s="166"/>
      <c r="AN72" s="166"/>
      <c r="AO72" s="166"/>
      <c r="AP72" s="171"/>
      <c r="AQ72" s="171"/>
      <c r="AR72" s="171"/>
      <c r="AS72" s="171"/>
      <c r="AT72" s="171"/>
      <c r="AU72" s="172"/>
      <c r="AV72" s="171"/>
      <c r="AW72" s="166"/>
      <c r="AX72" s="166"/>
      <c r="AY72" s="166"/>
      <c r="AZ72" s="166"/>
      <c r="BA72" s="166"/>
      <c r="BB72" s="166"/>
      <c r="BC72" s="171"/>
      <c r="BD72" s="171"/>
      <c r="BE72" s="171"/>
      <c r="BF72" s="171"/>
      <c r="BG72" s="171"/>
      <c r="BH72" s="172"/>
      <c r="BI72" s="171"/>
    </row>
    <row r="73" spans="1:61" ht="151.5" customHeight="1">
      <c r="A73" s="221"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08"/>
      <c r="F73" s="208"/>
      <c r="G73" s="43" t="str">
        <f t="shared" si="0"/>
        <v/>
      </c>
      <c r="H73" s="219"/>
      <c r="I73" s="96" t="str">
        <f t="shared" si="1"/>
        <v/>
      </c>
      <c r="J73" s="97" t="str">
        <f>IFERROR(IF(I73="","",IF(I73&lt;='Listas y tablas'!$L$3,"Muy Baja",IF(I73&lt;='Listas y tablas'!$L$4,"Baja",IF(I73&lt;='Listas y tablas'!$L$5,"Media",IF(I73&lt;='Listas y tablas'!$L$6,"Alta","Muy Alta"))))),"")</f>
        <v/>
      </c>
      <c r="K73" s="220"/>
      <c r="L73" s="223"/>
      <c r="M73" s="166"/>
      <c r="N73" s="166"/>
      <c r="O73" s="166"/>
      <c r="P73" s="166"/>
      <c r="Q73" s="166"/>
      <c r="R73" s="166"/>
      <c r="S73" s="166"/>
      <c r="T73" s="166"/>
      <c r="U73" s="166"/>
      <c r="V73" s="224"/>
      <c r="W73" s="166"/>
      <c r="X73" s="166"/>
      <c r="Y73" s="166"/>
      <c r="Z73" s="166"/>
      <c r="AA73" s="166"/>
      <c r="AB73" s="166"/>
      <c r="AC73" s="171"/>
      <c r="AD73" s="171"/>
      <c r="AE73" s="171"/>
      <c r="AF73" s="171"/>
      <c r="AG73" s="171"/>
      <c r="AH73" s="172"/>
      <c r="AI73" s="171"/>
      <c r="AJ73" s="166"/>
      <c r="AK73" s="166"/>
      <c r="AL73" s="166"/>
      <c r="AM73" s="166"/>
      <c r="AN73" s="166"/>
      <c r="AO73" s="166"/>
      <c r="AP73" s="171"/>
      <c r="AQ73" s="171"/>
      <c r="AR73" s="171"/>
      <c r="AS73" s="171"/>
      <c r="AT73" s="171"/>
      <c r="AU73" s="172"/>
      <c r="AV73" s="171"/>
      <c r="AW73" s="166"/>
      <c r="AX73" s="166"/>
      <c r="AY73" s="166"/>
      <c r="AZ73" s="166"/>
      <c r="BA73" s="166"/>
      <c r="BB73" s="166"/>
      <c r="BC73" s="171"/>
      <c r="BD73" s="171"/>
      <c r="BE73" s="171"/>
      <c r="BF73" s="171"/>
      <c r="BG73" s="171"/>
      <c r="BH73" s="172"/>
      <c r="BI73" s="171"/>
    </row>
    <row r="74" spans="1:61" ht="151.5" customHeight="1">
      <c r="A74" s="221"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08"/>
      <c r="F74" s="208"/>
      <c r="G74" s="43" t="str">
        <f t="shared" si="0"/>
        <v/>
      </c>
      <c r="H74" s="219"/>
      <c r="I74" s="96" t="str">
        <f t="shared" si="1"/>
        <v/>
      </c>
      <c r="J74" s="97" t="str">
        <f>IFERROR(IF(I74="","",IF(I74&lt;='Listas y tablas'!$L$3,"Muy Baja",IF(I74&lt;='Listas y tablas'!$L$4,"Baja",IF(I74&lt;='Listas y tablas'!$L$5,"Media",IF(I74&lt;='Listas y tablas'!$L$6,"Alta","Muy Alta"))))),"")</f>
        <v/>
      </c>
      <c r="K74" s="220"/>
      <c r="L74" s="223"/>
      <c r="M74" s="166"/>
      <c r="N74" s="166"/>
      <c r="O74" s="166"/>
      <c r="P74" s="166"/>
      <c r="Q74" s="166"/>
      <c r="R74" s="166"/>
      <c r="S74" s="166"/>
      <c r="T74" s="166"/>
      <c r="U74" s="166"/>
      <c r="V74" s="224"/>
      <c r="W74" s="166"/>
      <c r="X74" s="166"/>
      <c r="Y74" s="166"/>
      <c r="Z74" s="166"/>
      <c r="AA74" s="166"/>
      <c r="AB74" s="166"/>
      <c r="AC74" s="171"/>
      <c r="AD74" s="171"/>
      <c r="AE74" s="171"/>
      <c r="AF74" s="171"/>
      <c r="AG74" s="171"/>
      <c r="AH74" s="172"/>
      <c r="AI74" s="171"/>
      <c r="AJ74" s="166"/>
      <c r="AK74" s="166"/>
      <c r="AL74" s="166"/>
      <c r="AM74" s="166"/>
      <c r="AN74" s="166"/>
      <c r="AO74" s="166"/>
      <c r="AP74" s="171"/>
      <c r="AQ74" s="171"/>
      <c r="AR74" s="171"/>
      <c r="AS74" s="171"/>
      <c r="AT74" s="171"/>
      <c r="AU74" s="172"/>
      <c r="AV74" s="171"/>
      <c r="AW74" s="166"/>
      <c r="AX74" s="166"/>
      <c r="AY74" s="166"/>
      <c r="AZ74" s="166"/>
      <c r="BA74" s="166"/>
      <c r="BB74" s="166"/>
      <c r="BC74" s="171"/>
      <c r="BD74" s="171"/>
      <c r="BE74" s="171"/>
      <c r="BF74" s="171"/>
      <c r="BG74" s="171"/>
      <c r="BH74" s="172"/>
      <c r="BI74" s="171"/>
    </row>
    <row r="75" spans="1:61" ht="151.5" customHeight="1">
      <c r="A75" s="221"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08"/>
      <c r="F75" s="208"/>
      <c r="G75" s="43" t="str">
        <f t="shared" si="0"/>
        <v/>
      </c>
      <c r="H75" s="219"/>
      <c r="I75" s="96" t="str">
        <f t="shared" si="1"/>
        <v/>
      </c>
      <c r="J75" s="97" t="str">
        <f>IFERROR(IF(I75="","",IF(I75&lt;='Listas y tablas'!$L$3,"Muy Baja",IF(I75&lt;='Listas y tablas'!$L$4,"Baja",IF(I75&lt;='Listas y tablas'!$L$5,"Media",IF(I75&lt;='Listas y tablas'!$L$6,"Alta","Muy Alta"))))),"")</f>
        <v/>
      </c>
      <c r="K75" s="220"/>
      <c r="L75" s="223"/>
      <c r="M75" s="166"/>
      <c r="N75" s="166"/>
      <c r="O75" s="166"/>
      <c r="P75" s="166"/>
      <c r="Q75" s="166"/>
      <c r="R75" s="166"/>
      <c r="S75" s="166"/>
      <c r="T75" s="166"/>
      <c r="U75" s="166"/>
      <c r="V75" s="224"/>
      <c r="W75" s="166"/>
      <c r="X75" s="166"/>
      <c r="Y75" s="166"/>
      <c r="Z75" s="166"/>
      <c r="AA75" s="166"/>
      <c r="AB75" s="166"/>
      <c r="AC75" s="171"/>
      <c r="AD75" s="171"/>
      <c r="AE75" s="171"/>
      <c r="AF75" s="171"/>
      <c r="AG75" s="171"/>
      <c r="AH75" s="172"/>
      <c r="AI75" s="171"/>
      <c r="AJ75" s="166"/>
      <c r="AK75" s="166"/>
      <c r="AL75" s="166"/>
      <c r="AM75" s="166"/>
      <c r="AN75" s="166"/>
      <c r="AO75" s="166"/>
      <c r="AP75" s="171"/>
      <c r="AQ75" s="171"/>
      <c r="AR75" s="171"/>
      <c r="AS75" s="171"/>
      <c r="AT75" s="171"/>
      <c r="AU75" s="172"/>
      <c r="AV75" s="171"/>
      <c r="AW75" s="166"/>
      <c r="AX75" s="166"/>
      <c r="AY75" s="166"/>
      <c r="AZ75" s="166"/>
      <c r="BA75" s="166"/>
      <c r="BB75" s="166"/>
      <c r="BC75" s="171"/>
      <c r="BD75" s="171"/>
      <c r="BE75" s="171"/>
      <c r="BF75" s="171"/>
      <c r="BG75" s="171"/>
      <c r="BH75" s="172"/>
      <c r="BI75" s="171"/>
    </row>
    <row r="76" spans="1:61" ht="151.5" customHeight="1">
      <c r="A76" s="221"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08"/>
      <c r="F76" s="208"/>
      <c r="G76" s="43" t="str">
        <f t="shared" si="0"/>
        <v/>
      </c>
      <c r="H76" s="219"/>
      <c r="I76" s="96" t="str">
        <f t="shared" si="1"/>
        <v/>
      </c>
      <c r="J76" s="97" t="str">
        <f>IFERROR(IF(I76="","",IF(I76&lt;='Listas y tablas'!$L$3,"Muy Baja",IF(I76&lt;='Listas y tablas'!$L$4,"Baja",IF(I76&lt;='Listas y tablas'!$L$5,"Media",IF(I76&lt;='Listas y tablas'!$L$6,"Alta","Muy Alta"))))),"")</f>
        <v/>
      </c>
      <c r="K76" s="220"/>
      <c r="L76" s="223"/>
      <c r="M76" s="166"/>
      <c r="N76" s="166"/>
      <c r="O76" s="166"/>
      <c r="P76" s="166"/>
      <c r="Q76" s="166"/>
      <c r="R76" s="166"/>
      <c r="S76" s="166"/>
      <c r="T76" s="166"/>
      <c r="U76" s="166"/>
      <c r="V76" s="224"/>
      <c r="W76" s="166"/>
      <c r="X76" s="166"/>
      <c r="Y76" s="166"/>
      <c r="Z76" s="166"/>
      <c r="AA76" s="166"/>
      <c r="AB76" s="166"/>
      <c r="AC76" s="171"/>
      <c r="AD76" s="171"/>
      <c r="AE76" s="171"/>
      <c r="AF76" s="171"/>
      <c r="AG76" s="171"/>
      <c r="AH76" s="172"/>
      <c r="AI76" s="171"/>
      <c r="AJ76" s="166"/>
      <c r="AK76" s="166"/>
      <c r="AL76" s="166"/>
      <c r="AM76" s="166"/>
      <c r="AN76" s="166"/>
      <c r="AO76" s="166"/>
      <c r="AP76" s="171"/>
      <c r="AQ76" s="171"/>
      <c r="AR76" s="171"/>
      <c r="AS76" s="171"/>
      <c r="AT76" s="171"/>
      <c r="AU76" s="172"/>
      <c r="AV76" s="171"/>
      <c r="AW76" s="166"/>
      <c r="AX76" s="166"/>
      <c r="AY76" s="166"/>
      <c r="AZ76" s="166"/>
      <c r="BA76" s="166"/>
      <c r="BB76" s="166"/>
      <c r="BC76" s="171"/>
      <c r="BD76" s="171"/>
      <c r="BE76" s="171"/>
      <c r="BF76" s="171"/>
      <c r="BG76" s="171"/>
      <c r="BH76" s="172"/>
      <c r="BI76" s="171"/>
    </row>
    <row r="77" spans="1:61" ht="151.5" customHeight="1">
      <c r="A77" s="221"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08"/>
      <c r="F77" s="208"/>
      <c r="G77" s="43" t="str">
        <f t="shared" si="0"/>
        <v/>
      </c>
      <c r="H77" s="219"/>
      <c r="I77" s="96" t="str">
        <f t="shared" si="1"/>
        <v/>
      </c>
      <c r="J77" s="97" t="str">
        <f>IFERROR(IF(I77="","",IF(I77&lt;='Listas y tablas'!$L$3,"Muy Baja",IF(I77&lt;='Listas y tablas'!$L$4,"Baja",IF(I77&lt;='Listas y tablas'!$L$5,"Media",IF(I77&lt;='Listas y tablas'!$L$6,"Alta","Muy Alta"))))),"")</f>
        <v/>
      </c>
      <c r="K77" s="220"/>
      <c r="L77" s="223"/>
      <c r="M77" s="166"/>
      <c r="N77" s="166"/>
      <c r="O77" s="166"/>
      <c r="P77" s="166"/>
      <c r="Q77" s="166"/>
      <c r="R77" s="166"/>
      <c r="S77" s="166"/>
      <c r="T77" s="166"/>
      <c r="U77" s="166"/>
      <c r="V77" s="224"/>
      <c r="W77" s="166"/>
      <c r="X77" s="166"/>
      <c r="Y77" s="166"/>
      <c r="Z77" s="166"/>
      <c r="AA77" s="166"/>
      <c r="AB77" s="166"/>
      <c r="AC77" s="171"/>
      <c r="AD77" s="171"/>
      <c r="AE77" s="171"/>
      <c r="AF77" s="171"/>
      <c r="AG77" s="171"/>
      <c r="AH77" s="172"/>
      <c r="AI77" s="171"/>
      <c r="AJ77" s="166"/>
      <c r="AK77" s="166"/>
      <c r="AL77" s="166"/>
      <c r="AM77" s="166"/>
      <c r="AN77" s="166"/>
      <c r="AO77" s="166"/>
      <c r="AP77" s="171"/>
      <c r="AQ77" s="171"/>
      <c r="AR77" s="171"/>
      <c r="AS77" s="171"/>
      <c r="AT77" s="171"/>
      <c r="AU77" s="172"/>
      <c r="AV77" s="171"/>
      <c r="AW77" s="166"/>
      <c r="AX77" s="166"/>
      <c r="AY77" s="166"/>
      <c r="AZ77" s="166"/>
      <c r="BA77" s="166"/>
      <c r="BB77" s="166"/>
      <c r="BC77" s="171"/>
      <c r="BD77" s="171"/>
      <c r="BE77" s="171"/>
      <c r="BF77" s="171"/>
      <c r="BG77" s="171"/>
      <c r="BH77" s="172"/>
      <c r="BI77" s="171"/>
    </row>
    <row r="78" spans="1:61" ht="151.5" customHeight="1">
      <c r="A78" s="221"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08"/>
      <c r="F78" s="208"/>
      <c r="G78" s="43" t="str">
        <f t="shared" si="0"/>
        <v/>
      </c>
      <c r="H78" s="219"/>
      <c r="I78" s="96" t="str">
        <f t="shared" si="1"/>
        <v/>
      </c>
      <c r="J78" s="97" t="str">
        <f>IFERROR(IF(I78="","",IF(I78&lt;='Listas y tablas'!$L$3,"Muy Baja",IF(I78&lt;='Listas y tablas'!$L$4,"Baja",IF(I78&lt;='Listas y tablas'!$L$5,"Media",IF(I78&lt;='Listas y tablas'!$L$6,"Alta","Muy Alta"))))),"")</f>
        <v/>
      </c>
      <c r="K78" s="220"/>
      <c r="L78" s="223"/>
      <c r="M78" s="166"/>
      <c r="N78" s="166"/>
      <c r="O78" s="166"/>
      <c r="P78" s="166"/>
      <c r="Q78" s="166"/>
      <c r="R78" s="166"/>
      <c r="S78" s="166"/>
      <c r="T78" s="166"/>
      <c r="U78" s="166"/>
      <c r="V78" s="224"/>
      <c r="W78" s="166"/>
      <c r="X78" s="166"/>
      <c r="Y78" s="166"/>
      <c r="Z78" s="166"/>
      <c r="AA78" s="166"/>
      <c r="AB78" s="166"/>
      <c r="AC78" s="171"/>
      <c r="AD78" s="171"/>
      <c r="AE78" s="171"/>
      <c r="AF78" s="171"/>
      <c r="AG78" s="171"/>
      <c r="AH78" s="172"/>
      <c r="AI78" s="171"/>
      <c r="AJ78" s="166"/>
      <c r="AK78" s="166"/>
      <c r="AL78" s="166"/>
      <c r="AM78" s="166"/>
      <c r="AN78" s="166"/>
      <c r="AO78" s="166"/>
      <c r="AP78" s="171"/>
      <c r="AQ78" s="171"/>
      <c r="AR78" s="171"/>
      <c r="AS78" s="171"/>
      <c r="AT78" s="171"/>
      <c r="AU78" s="172"/>
      <c r="AV78" s="171"/>
      <c r="AW78" s="166"/>
      <c r="AX78" s="166"/>
      <c r="AY78" s="166"/>
      <c r="AZ78" s="166"/>
      <c r="BA78" s="166"/>
      <c r="BB78" s="166"/>
      <c r="BC78" s="171"/>
      <c r="BD78" s="171"/>
      <c r="BE78" s="171"/>
      <c r="BF78" s="171"/>
      <c r="BG78" s="171"/>
      <c r="BH78" s="172"/>
      <c r="BI78" s="171"/>
    </row>
    <row r="79" spans="1:61" ht="151.5" customHeight="1">
      <c r="A79" s="221"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08"/>
      <c r="F79" s="208"/>
      <c r="G79" s="43" t="str">
        <f t="shared" si="0"/>
        <v/>
      </c>
      <c r="H79" s="219"/>
      <c r="I79" s="96" t="str">
        <f t="shared" si="1"/>
        <v/>
      </c>
      <c r="J79" s="97" t="str">
        <f>IFERROR(IF(I79="","",IF(I79&lt;='Listas y tablas'!$L$3,"Muy Baja",IF(I79&lt;='Listas y tablas'!$L$4,"Baja",IF(I79&lt;='Listas y tablas'!$L$5,"Media",IF(I79&lt;='Listas y tablas'!$L$6,"Alta","Muy Alta"))))),"")</f>
        <v/>
      </c>
      <c r="K79" s="220"/>
      <c r="L79" s="223"/>
      <c r="M79" s="166"/>
      <c r="N79" s="166"/>
      <c r="O79" s="166"/>
      <c r="P79" s="166"/>
      <c r="Q79" s="166"/>
      <c r="R79" s="166"/>
      <c r="S79" s="166"/>
      <c r="T79" s="166"/>
      <c r="U79" s="166"/>
      <c r="V79" s="224"/>
      <c r="W79" s="166"/>
      <c r="X79" s="166"/>
      <c r="Y79" s="166"/>
      <c r="Z79" s="166"/>
      <c r="AA79" s="166"/>
      <c r="AB79" s="166"/>
      <c r="AC79" s="171"/>
      <c r="AD79" s="171"/>
      <c r="AE79" s="171"/>
      <c r="AF79" s="171"/>
      <c r="AG79" s="171"/>
      <c r="AH79" s="172"/>
      <c r="AI79" s="171"/>
      <c r="AJ79" s="166"/>
      <c r="AK79" s="166"/>
      <c r="AL79" s="166"/>
      <c r="AM79" s="166"/>
      <c r="AN79" s="166"/>
      <c r="AO79" s="166"/>
      <c r="AP79" s="171"/>
      <c r="AQ79" s="171"/>
      <c r="AR79" s="171"/>
      <c r="AS79" s="171"/>
      <c r="AT79" s="171"/>
      <c r="AU79" s="172"/>
      <c r="AV79" s="171"/>
      <c r="AW79" s="166"/>
      <c r="AX79" s="166"/>
      <c r="AY79" s="166"/>
      <c r="AZ79" s="166"/>
      <c r="BA79" s="166"/>
      <c r="BB79" s="166"/>
      <c r="BC79" s="171"/>
      <c r="BD79" s="171"/>
      <c r="BE79" s="171"/>
      <c r="BF79" s="171"/>
      <c r="BG79" s="171"/>
      <c r="BH79" s="172"/>
      <c r="BI79" s="171"/>
    </row>
    <row r="80" spans="1:61" ht="151.5" customHeight="1">
      <c r="A80" s="221"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08"/>
      <c r="F80" s="208"/>
      <c r="G80" s="43" t="str">
        <f t="shared" si="0"/>
        <v/>
      </c>
      <c r="H80" s="219"/>
      <c r="I80" s="96" t="str">
        <f t="shared" si="1"/>
        <v/>
      </c>
      <c r="J80" s="97" t="str">
        <f>IFERROR(IF(I80="","",IF(I80&lt;='Listas y tablas'!$L$3,"Muy Baja",IF(I80&lt;='Listas y tablas'!$L$4,"Baja",IF(I80&lt;='Listas y tablas'!$L$5,"Media",IF(I80&lt;='Listas y tablas'!$L$6,"Alta","Muy Alta"))))),"")</f>
        <v/>
      </c>
      <c r="K80" s="220"/>
      <c r="L80" s="223"/>
      <c r="M80" s="166"/>
      <c r="N80" s="166"/>
      <c r="O80" s="166"/>
      <c r="P80" s="166"/>
      <c r="Q80" s="166"/>
      <c r="R80" s="166"/>
      <c r="S80" s="166"/>
      <c r="T80" s="166"/>
      <c r="U80" s="166"/>
      <c r="V80" s="224"/>
      <c r="W80" s="166"/>
      <c r="X80" s="166"/>
      <c r="Y80" s="166"/>
      <c r="Z80" s="166"/>
      <c r="AA80" s="166"/>
      <c r="AB80" s="166"/>
      <c r="AC80" s="171"/>
      <c r="AD80" s="171"/>
      <c r="AE80" s="171"/>
      <c r="AF80" s="171"/>
      <c r="AG80" s="171"/>
      <c r="AH80" s="172"/>
      <c r="AI80" s="171"/>
      <c r="AJ80" s="166"/>
      <c r="AK80" s="166"/>
      <c r="AL80" s="166"/>
      <c r="AM80" s="166"/>
      <c r="AN80" s="166"/>
      <c r="AO80" s="166"/>
      <c r="AP80" s="171"/>
      <c r="AQ80" s="171"/>
      <c r="AR80" s="171"/>
      <c r="AS80" s="171"/>
      <c r="AT80" s="171"/>
      <c r="AU80" s="172"/>
      <c r="AV80" s="171"/>
      <c r="AW80" s="166"/>
      <c r="AX80" s="166"/>
      <c r="AY80" s="166"/>
      <c r="AZ80" s="166"/>
      <c r="BA80" s="166"/>
      <c r="BB80" s="166"/>
      <c r="BC80" s="171"/>
      <c r="BD80" s="171"/>
      <c r="BE80" s="171"/>
      <c r="BF80" s="171"/>
      <c r="BG80" s="171"/>
      <c r="BH80" s="172"/>
      <c r="BI80" s="171"/>
    </row>
    <row r="81" spans="1:61" ht="151.5" customHeight="1">
      <c r="A81" s="221"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08"/>
      <c r="F81" s="208"/>
      <c r="G81" s="43" t="str">
        <f t="shared" si="0"/>
        <v/>
      </c>
      <c r="H81" s="219"/>
      <c r="I81" s="96" t="str">
        <f t="shared" si="1"/>
        <v/>
      </c>
      <c r="J81" s="97" t="str">
        <f>IFERROR(IF(I81="","",IF(I81&lt;='Listas y tablas'!$L$3,"Muy Baja",IF(I81&lt;='Listas y tablas'!$L$4,"Baja",IF(I81&lt;='Listas y tablas'!$L$5,"Media",IF(I81&lt;='Listas y tablas'!$L$6,"Alta","Muy Alta"))))),"")</f>
        <v/>
      </c>
      <c r="K81" s="220"/>
      <c r="L81" s="223"/>
      <c r="M81" s="166"/>
      <c r="N81" s="166"/>
      <c r="O81" s="166"/>
      <c r="P81" s="166"/>
      <c r="Q81" s="166"/>
      <c r="R81" s="166"/>
      <c r="S81" s="166"/>
      <c r="T81" s="166"/>
      <c r="U81" s="166"/>
      <c r="V81" s="224"/>
      <c r="W81" s="166"/>
      <c r="X81" s="166"/>
      <c r="Y81" s="166"/>
      <c r="Z81" s="166"/>
      <c r="AA81" s="166"/>
      <c r="AB81" s="166"/>
      <c r="AC81" s="171"/>
      <c r="AD81" s="171"/>
      <c r="AE81" s="171"/>
      <c r="AF81" s="171"/>
      <c r="AG81" s="171"/>
      <c r="AH81" s="172"/>
      <c r="AI81" s="171"/>
      <c r="AJ81" s="166"/>
      <c r="AK81" s="166"/>
      <c r="AL81" s="166"/>
      <c r="AM81" s="166"/>
      <c r="AN81" s="166"/>
      <c r="AO81" s="166"/>
      <c r="AP81" s="171"/>
      <c r="AQ81" s="171"/>
      <c r="AR81" s="171"/>
      <c r="AS81" s="171"/>
      <c r="AT81" s="171"/>
      <c r="AU81" s="172"/>
      <c r="AV81" s="171"/>
      <c r="AW81" s="166"/>
      <c r="AX81" s="166"/>
      <c r="AY81" s="166"/>
      <c r="AZ81" s="166"/>
      <c r="BA81" s="166"/>
      <c r="BB81" s="166"/>
      <c r="BC81" s="171"/>
      <c r="BD81" s="171"/>
      <c r="BE81" s="171"/>
      <c r="BF81" s="171"/>
      <c r="BG81" s="171"/>
      <c r="BH81" s="172"/>
      <c r="BI81" s="171"/>
    </row>
    <row r="82" spans="1:61" ht="151.5" customHeight="1">
      <c r="A82" s="221"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08"/>
      <c r="F82" s="208"/>
      <c r="G82" s="43" t="str">
        <f t="shared" si="0"/>
        <v/>
      </c>
      <c r="H82" s="219"/>
      <c r="I82" s="96" t="str">
        <f t="shared" si="1"/>
        <v/>
      </c>
      <c r="J82" s="97" t="str">
        <f>IFERROR(IF(I82="","",IF(I82&lt;='Listas y tablas'!$L$3,"Muy Baja",IF(I82&lt;='Listas y tablas'!$L$4,"Baja",IF(I82&lt;='Listas y tablas'!$L$5,"Media",IF(I82&lt;='Listas y tablas'!$L$6,"Alta","Muy Alta"))))),"")</f>
        <v/>
      </c>
      <c r="K82" s="220"/>
      <c r="L82" s="223"/>
      <c r="M82" s="166"/>
      <c r="N82" s="166"/>
      <c r="O82" s="166"/>
      <c r="P82" s="166"/>
      <c r="Q82" s="166"/>
      <c r="R82" s="166"/>
      <c r="S82" s="166"/>
      <c r="T82" s="166"/>
      <c r="U82" s="166"/>
      <c r="V82" s="224"/>
      <c r="W82" s="166"/>
      <c r="X82" s="166"/>
      <c r="Y82" s="166"/>
      <c r="Z82" s="166"/>
      <c r="AA82" s="166"/>
      <c r="AB82" s="166"/>
      <c r="AC82" s="171"/>
      <c r="AD82" s="171"/>
      <c r="AE82" s="171"/>
      <c r="AF82" s="171"/>
      <c r="AG82" s="171"/>
      <c r="AH82" s="172"/>
      <c r="AI82" s="171"/>
      <c r="AJ82" s="166"/>
      <c r="AK82" s="166"/>
      <c r="AL82" s="166"/>
      <c r="AM82" s="166"/>
      <c r="AN82" s="166"/>
      <c r="AO82" s="166"/>
      <c r="AP82" s="171"/>
      <c r="AQ82" s="171"/>
      <c r="AR82" s="171"/>
      <c r="AS82" s="171"/>
      <c r="AT82" s="171"/>
      <c r="AU82" s="172"/>
      <c r="AV82" s="171"/>
      <c r="AW82" s="166"/>
      <c r="AX82" s="166"/>
      <c r="AY82" s="166"/>
      <c r="AZ82" s="166"/>
      <c r="BA82" s="166"/>
      <c r="BB82" s="166"/>
      <c r="BC82" s="171"/>
      <c r="BD82" s="171"/>
      <c r="BE82" s="171"/>
      <c r="BF82" s="171"/>
      <c r="BG82" s="171"/>
      <c r="BH82" s="172"/>
      <c r="BI82" s="171"/>
    </row>
    <row r="83" spans="1:61" ht="151.5" customHeight="1">
      <c r="A83" s="221"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08"/>
      <c r="F83" s="208"/>
      <c r="G83" s="43" t="str">
        <f t="shared" si="0"/>
        <v/>
      </c>
      <c r="H83" s="219"/>
      <c r="I83" s="96" t="str">
        <f t="shared" si="1"/>
        <v/>
      </c>
      <c r="J83" s="97" t="str">
        <f>IFERROR(IF(I83="","",IF(I83&lt;='Listas y tablas'!$L$3,"Muy Baja",IF(I83&lt;='Listas y tablas'!$L$4,"Baja",IF(I83&lt;='Listas y tablas'!$L$5,"Media",IF(I83&lt;='Listas y tablas'!$L$6,"Alta","Muy Alta"))))),"")</f>
        <v/>
      </c>
      <c r="K83" s="220"/>
      <c r="L83" s="223"/>
      <c r="M83" s="166"/>
      <c r="N83" s="166"/>
      <c r="O83" s="166"/>
      <c r="P83" s="166"/>
      <c r="Q83" s="166"/>
      <c r="R83" s="166"/>
      <c r="S83" s="166"/>
      <c r="T83" s="166"/>
      <c r="U83" s="166"/>
      <c r="V83" s="224"/>
      <c r="W83" s="166"/>
      <c r="X83" s="166"/>
      <c r="Y83" s="166"/>
      <c r="Z83" s="166"/>
      <c r="AA83" s="166"/>
      <c r="AB83" s="166"/>
      <c r="AC83" s="171"/>
      <c r="AD83" s="171"/>
      <c r="AE83" s="171"/>
      <c r="AF83" s="171"/>
      <c r="AG83" s="171"/>
      <c r="AH83" s="172"/>
      <c r="AI83" s="171"/>
      <c r="AJ83" s="166"/>
      <c r="AK83" s="166"/>
      <c r="AL83" s="166"/>
      <c r="AM83" s="166"/>
      <c r="AN83" s="166"/>
      <c r="AO83" s="166"/>
      <c r="AP83" s="171"/>
      <c r="AQ83" s="171"/>
      <c r="AR83" s="171"/>
      <c r="AS83" s="171"/>
      <c r="AT83" s="171"/>
      <c r="AU83" s="172"/>
      <c r="AV83" s="171"/>
      <c r="AW83" s="166"/>
      <c r="AX83" s="166"/>
      <c r="AY83" s="166"/>
      <c r="AZ83" s="166"/>
      <c r="BA83" s="166"/>
      <c r="BB83" s="166"/>
      <c r="BC83" s="171"/>
      <c r="BD83" s="171"/>
      <c r="BE83" s="171"/>
      <c r="BF83" s="171"/>
      <c r="BG83" s="171"/>
      <c r="BH83" s="172"/>
      <c r="BI83" s="171"/>
    </row>
    <row r="84" spans="1:61" ht="151.5" customHeight="1">
      <c r="A84" s="221"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08"/>
      <c r="F84" s="208"/>
      <c r="G84" s="43" t="str">
        <f t="shared" si="0"/>
        <v/>
      </c>
      <c r="H84" s="219"/>
      <c r="I84" s="96" t="str">
        <f t="shared" si="1"/>
        <v/>
      </c>
      <c r="J84" s="97" t="str">
        <f>IFERROR(IF(I84="","",IF(I84&lt;='Listas y tablas'!$L$3,"Muy Baja",IF(I84&lt;='Listas y tablas'!$L$4,"Baja",IF(I84&lt;='Listas y tablas'!$L$5,"Media",IF(I84&lt;='Listas y tablas'!$L$6,"Alta","Muy Alta"))))),"")</f>
        <v/>
      </c>
      <c r="K84" s="220"/>
      <c r="L84" s="223"/>
      <c r="M84" s="166"/>
      <c r="N84" s="166"/>
      <c r="O84" s="166"/>
      <c r="P84" s="166"/>
      <c r="Q84" s="166"/>
      <c r="R84" s="166"/>
      <c r="S84" s="166"/>
      <c r="T84" s="166"/>
      <c r="U84" s="166"/>
      <c r="V84" s="224"/>
      <c r="W84" s="166"/>
      <c r="X84" s="166"/>
      <c r="Y84" s="166"/>
      <c r="Z84" s="166"/>
      <c r="AA84" s="166"/>
      <c r="AB84" s="166"/>
      <c r="AC84" s="171"/>
      <c r="AD84" s="171"/>
      <c r="AE84" s="171"/>
      <c r="AF84" s="171"/>
      <c r="AG84" s="171"/>
      <c r="AH84" s="172"/>
      <c r="AI84" s="171"/>
      <c r="AJ84" s="166"/>
      <c r="AK84" s="166"/>
      <c r="AL84" s="166"/>
      <c r="AM84" s="166"/>
      <c r="AN84" s="166"/>
      <c r="AO84" s="166"/>
      <c r="AP84" s="171"/>
      <c r="AQ84" s="171"/>
      <c r="AR84" s="171"/>
      <c r="AS84" s="171"/>
      <c r="AT84" s="171"/>
      <c r="AU84" s="172"/>
      <c r="AV84" s="171"/>
      <c r="AW84" s="166"/>
      <c r="AX84" s="166"/>
      <c r="AY84" s="166"/>
      <c r="AZ84" s="166"/>
      <c r="BA84" s="166"/>
      <c r="BB84" s="166"/>
      <c r="BC84" s="171"/>
      <c r="BD84" s="171"/>
      <c r="BE84" s="171"/>
      <c r="BF84" s="171"/>
      <c r="BG84" s="171"/>
      <c r="BH84" s="172"/>
      <c r="BI84" s="171"/>
    </row>
    <row r="85" spans="1:61" ht="151.5" customHeight="1">
      <c r="A85" s="221"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08"/>
      <c r="F85" s="208"/>
      <c r="G85" s="43" t="str">
        <f t="shared" si="0"/>
        <v/>
      </c>
      <c r="H85" s="219"/>
      <c r="I85" s="96" t="str">
        <f t="shared" si="1"/>
        <v/>
      </c>
      <c r="J85" s="97" t="str">
        <f>IFERROR(IF(I85="","",IF(I85&lt;='Listas y tablas'!$L$3,"Muy Baja",IF(I85&lt;='Listas y tablas'!$L$4,"Baja",IF(I85&lt;='Listas y tablas'!$L$5,"Media",IF(I85&lt;='Listas y tablas'!$L$6,"Alta","Muy Alta"))))),"")</f>
        <v/>
      </c>
      <c r="K85" s="220"/>
      <c r="L85" s="223"/>
      <c r="M85" s="166"/>
      <c r="N85" s="166"/>
      <c r="O85" s="166"/>
      <c r="P85" s="166"/>
      <c r="Q85" s="166"/>
      <c r="R85" s="166"/>
      <c r="S85" s="166"/>
      <c r="T85" s="166"/>
      <c r="U85" s="166"/>
      <c r="V85" s="224"/>
      <c r="W85" s="166"/>
      <c r="X85" s="166"/>
      <c r="Y85" s="166"/>
      <c r="Z85" s="166"/>
      <c r="AA85" s="166"/>
      <c r="AB85" s="166"/>
      <c r="AC85" s="171"/>
      <c r="AD85" s="171"/>
      <c r="AE85" s="171"/>
      <c r="AF85" s="171"/>
      <c r="AG85" s="171"/>
      <c r="AH85" s="172"/>
      <c r="AI85" s="171"/>
      <c r="AJ85" s="166"/>
      <c r="AK85" s="166"/>
      <c r="AL85" s="166"/>
      <c r="AM85" s="166"/>
      <c r="AN85" s="166"/>
      <c r="AO85" s="166"/>
      <c r="AP85" s="171"/>
      <c r="AQ85" s="171"/>
      <c r="AR85" s="171"/>
      <c r="AS85" s="171"/>
      <c r="AT85" s="171"/>
      <c r="AU85" s="172"/>
      <c r="AV85" s="171"/>
      <c r="AW85" s="166"/>
      <c r="AX85" s="166"/>
      <c r="AY85" s="166"/>
      <c r="AZ85" s="166"/>
      <c r="BA85" s="166"/>
      <c r="BB85" s="166"/>
      <c r="BC85" s="171"/>
      <c r="BD85" s="171"/>
      <c r="BE85" s="171"/>
      <c r="BF85" s="171"/>
      <c r="BG85" s="171"/>
      <c r="BH85" s="172"/>
      <c r="BI85" s="171"/>
    </row>
    <row r="86" spans="1:61" ht="151.5" customHeight="1">
      <c r="A86" s="221"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08"/>
      <c r="F86" s="208"/>
      <c r="G86" s="43" t="str">
        <f t="shared" si="0"/>
        <v/>
      </c>
      <c r="H86" s="219"/>
      <c r="I86" s="96" t="str">
        <f t="shared" si="1"/>
        <v/>
      </c>
      <c r="J86" s="97" t="str">
        <f>IFERROR(IF(I86="","",IF(I86&lt;='Listas y tablas'!$L$3,"Muy Baja",IF(I86&lt;='Listas y tablas'!$L$4,"Baja",IF(I86&lt;='Listas y tablas'!$L$5,"Media",IF(I86&lt;='Listas y tablas'!$L$6,"Alta","Muy Alta"))))),"")</f>
        <v/>
      </c>
      <c r="K86" s="220"/>
      <c r="L86" s="223"/>
      <c r="M86" s="166"/>
      <c r="N86" s="166"/>
      <c r="O86" s="166"/>
      <c r="P86" s="166"/>
      <c r="Q86" s="166"/>
      <c r="R86" s="166"/>
      <c r="S86" s="166"/>
      <c r="T86" s="166"/>
      <c r="U86" s="166"/>
      <c r="V86" s="224"/>
      <c r="W86" s="166"/>
      <c r="X86" s="166"/>
      <c r="Y86" s="166"/>
      <c r="Z86" s="166"/>
      <c r="AA86" s="166"/>
      <c r="AB86" s="166"/>
      <c r="AC86" s="171"/>
      <c r="AD86" s="171"/>
      <c r="AE86" s="171"/>
      <c r="AF86" s="171"/>
      <c r="AG86" s="171"/>
      <c r="AH86" s="172"/>
      <c r="AI86" s="171"/>
      <c r="AJ86" s="166"/>
      <c r="AK86" s="166"/>
      <c r="AL86" s="166"/>
      <c r="AM86" s="166"/>
      <c r="AN86" s="166"/>
      <c r="AO86" s="166"/>
      <c r="AP86" s="171"/>
      <c r="AQ86" s="171"/>
      <c r="AR86" s="171"/>
      <c r="AS86" s="171"/>
      <c r="AT86" s="171"/>
      <c r="AU86" s="172"/>
      <c r="AV86" s="171"/>
      <c r="AW86" s="166"/>
      <c r="AX86" s="166"/>
      <c r="AY86" s="166"/>
      <c r="AZ86" s="166"/>
      <c r="BA86" s="166"/>
      <c r="BB86" s="166"/>
      <c r="BC86" s="171"/>
      <c r="BD86" s="171"/>
      <c r="BE86" s="171"/>
      <c r="BF86" s="171"/>
      <c r="BG86" s="171"/>
      <c r="BH86" s="172"/>
      <c r="BI86" s="171"/>
    </row>
    <row r="87" spans="1:61" ht="151.5" customHeight="1">
      <c r="A87" s="221"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08"/>
      <c r="F87" s="208"/>
      <c r="G87" s="43" t="str">
        <f t="shared" si="0"/>
        <v/>
      </c>
      <c r="H87" s="219"/>
      <c r="I87" s="96" t="str">
        <f t="shared" si="1"/>
        <v/>
      </c>
      <c r="J87" s="97" t="str">
        <f>IFERROR(IF(I87="","",IF(I87&lt;='Listas y tablas'!$L$3,"Muy Baja",IF(I87&lt;='Listas y tablas'!$L$4,"Baja",IF(I87&lt;='Listas y tablas'!$L$5,"Media",IF(I87&lt;='Listas y tablas'!$L$6,"Alta","Muy Alta"))))),"")</f>
        <v/>
      </c>
      <c r="K87" s="220"/>
      <c r="L87" s="223"/>
      <c r="M87" s="166"/>
      <c r="N87" s="166"/>
      <c r="O87" s="166"/>
      <c r="P87" s="166"/>
      <c r="Q87" s="166"/>
      <c r="R87" s="166"/>
      <c r="S87" s="166"/>
      <c r="T87" s="166"/>
      <c r="U87" s="166"/>
      <c r="V87" s="224"/>
      <c r="W87" s="166"/>
      <c r="X87" s="166"/>
      <c r="Y87" s="166"/>
      <c r="Z87" s="166"/>
      <c r="AA87" s="166"/>
      <c r="AB87" s="166"/>
      <c r="AC87" s="171"/>
      <c r="AD87" s="171"/>
      <c r="AE87" s="171"/>
      <c r="AF87" s="171"/>
      <c r="AG87" s="171"/>
      <c r="AH87" s="172"/>
      <c r="AI87" s="171"/>
      <c r="AJ87" s="166"/>
      <c r="AK87" s="166"/>
      <c r="AL87" s="166"/>
      <c r="AM87" s="166"/>
      <c r="AN87" s="166"/>
      <c r="AO87" s="166"/>
      <c r="AP87" s="171"/>
      <c r="AQ87" s="171"/>
      <c r="AR87" s="171"/>
      <c r="AS87" s="171"/>
      <c r="AT87" s="171"/>
      <c r="AU87" s="172"/>
      <c r="AV87" s="171"/>
      <c r="AW87" s="166"/>
      <c r="AX87" s="166"/>
      <c r="AY87" s="166"/>
      <c r="AZ87" s="166"/>
      <c r="BA87" s="166"/>
      <c r="BB87" s="166"/>
      <c r="BC87" s="171"/>
      <c r="BD87" s="171"/>
      <c r="BE87" s="171"/>
      <c r="BF87" s="171"/>
      <c r="BG87" s="171"/>
      <c r="BH87" s="172"/>
      <c r="BI87" s="171"/>
    </row>
    <row r="88" spans="1:61" ht="151.5" customHeight="1">
      <c r="A88" s="221"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08"/>
      <c r="F88" s="208"/>
      <c r="G88" s="43" t="str">
        <f t="shared" si="0"/>
        <v/>
      </c>
      <c r="H88" s="219"/>
      <c r="I88" s="96" t="str">
        <f t="shared" si="1"/>
        <v/>
      </c>
      <c r="J88" s="97" t="str">
        <f>IFERROR(IF(I88="","",IF(I88&lt;='Listas y tablas'!$L$3,"Muy Baja",IF(I88&lt;='Listas y tablas'!$L$4,"Baja",IF(I88&lt;='Listas y tablas'!$L$5,"Media",IF(I88&lt;='Listas y tablas'!$L$6,"Alta","Muy Alta"))))),"")</f>
        <v/>
      </c>
      <c r="K88" s="220"/>
      <c r="L88" s="223"/>
      <c r="M88" s="166"/>
      <c r="N88" s="166"/>
      <c r="O88" s="166"/>
      <c r="P88" s="166"/>
      <c r="Q88" s="166"/>
      <c r="R88" s="166"/>
      <c r="S88" s="166"/>
      <c r="T88" s="166"/>
      <c r="U88" s="166"/>
      <c r="V88" s="224"/>
      <c r="W88" s="166"/>
      <c r="X88" s="166"/>
      <c r="Y88" s="166"/>
      <c r="Z88" s="166"/>
      <c r="AA88" s="166"/>
      <c r="AB88" s="166"/>
      <c r="AC88" s="171"/>
      <c r="AD88" s="171"/>
      <c r="AE88" s="171"/>
      <c r="AF88" s="171"/>
      <c r="AG88" s="171"/>
      <c r="AH88" s="172"/>
      <c r="AI88" s="171"/>
      <c r="AJ88" s="166"/>
      <c r="AK88" s="166"/>
      <c r="AL88" s="166"/>
      <c r="AM88" s="166"/>
      <c r="AN88" s="166"/>
      <c r="AO88" s="166"/>
      <c r="AP88" s="171"/>
      <c r="AQ88" s="171"/>
      <c r="AR88" s="171"/>
      <c r="AS88" s="171"/>
      <c r="AT88" s="171"/>
      <c r="AU88" s="172"/>
      <c r="AV88" s="171"/>
      <c r="AW88" s="166"/>
      <c r="AX88" s="166"/>
      <c r="AY88" s="166"/>
      <c r="AZ88" s="166"/>
      <c r="BA88" s="166"/>
      <c r="BB88" s="166"/>
      <c r="BC88" s="171"/>
      <c r="BD88" s="171"/>
      <c r="BE88" s="171"/>
      <c r="BF88" s="171"/>
      <c r="BG88" s="171"/>
      <c r="BH88" s="172"/>
      <c r="BI88" s="171"/>
    </row>
    <row r="89" spans="1:61" ht="151.5" customHeight="1">
      <c r="A89" s="221"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08"/>
      <c r="F89" s="208"/>
      <c r="G89" s="43" t="str">
        <f t="shared" si="0"/>
        <v/>
      </c>
      <c r="H89" s="219"/>
      <c r="I89" s="96" t="str">
        <f t="shared" si="1"/>
        <v/>
      </c>
      <c r="J89" s="97" t="str">
        <f>IFERROR(IF(I89="","",IF(I89&lt;='Listas y tablas'!$L$3,"Muy Baja",IF(I89&lt;='Listas y tablas'!$L$4,"Baja",IF(I89&lt;='Listas y tablas'!$L$5,"Media",IF(I89&lt;='Listas y tablas'!$L$6,"Alta","Muy Alta"))))),"")</f>
        <v/>
      </c>
      <c r="K89" s="220"/>
      <c r="L89" s="223"/>
      <c r="M89" s="166"/>
      <c r="N89" s="166"/>
      <c r="O89" s="166"/>
      <c r="P89" s="166"/>
      <c r="Q89" s="166"/>
      <c r="R89" s="166"/>
      <c r="S89" s="166"/>
      <c r="T89" s="166"/>
      <c r="U89" s="166"/>
      <c r="V89" s="224"/>
      <c r="W89" s="166"/>
      <c r="X89" s="166"/>
      <c r="Y89" s="166"/>
      <c r="Z89" s="166"/>
      <c r="AA89" s="166"/>
      <c r="AB89" s="166"/>
      <c r="AC89" s="171"/>
      <c r="AD89" s="171"/>
      <c r="AE89" s="171"/>
      <c r="AF89" s="171"/>
      <c r="AG89" s="171"/>
      <c r="AH89" s="172"/>
      <c r="AI89" s="171"/>
      <c r="AJ89" s="166"/>
      <c r="AK89" s="166"/>
      <c r="AL89" s="166"/>
      <c r="AM89" s="166"/>
      <c r="AN89" s="166"/>
      <c r="AO89" s="166"/>
      <c r="AP89" s="171"/>
      <c r="AQ89" s="171"/>
      <c r="AR89" s="171"/>
      <c r="AS89" s="171"/>
      <c r="AT89" s="171"/>
      <c r="AU89" s="172"/>
      <c r="AV89" s="171"/>
      <c r="AW89" s="166"/>
      <c r="AX89" s="166"/>
      <c r="AY89" s="166"/>
      <c r="AZ89" s="166"/>
      <c r="BA89" s="166"/>
      <c r="BB89" s="166"/>
      <c r="BC89" s="171"/>
      <c r="BD89" s="171"/>
      <c r="BE89" s="171"/>
      <c r="BF89" s="171"/>
      <c r="BG89" s="171"/>
      <c r="BH89" s="172"/>
      <c r="BI89" s="171"/>
    </row>
    <row r="90" spans="1:61" ht="151.5" customHeight="1">
      <c r="A90" s="221"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08"/>
      <c r="F90" s="208"/>
      <c r="G90" s="43" t="str">
        <f t="shared" si="0"/>
        <v/>
      </c>
      <c r="H90" s="219"/>
      <c r="I90" s="96" t="str">
        <f t="shared" si="1"/>
        <v/>
      </c>
      <c r="J90" s="97" t="str">
        <f>IFERROR(IF(I90="","",IF(I90&lt;='Listas y tablas'!$L$3,"Muy Baja",IF(I90&lt;='Listas y tablas'!$L$4,"Baja",IF(I90&lt;='Listas y tablas'!$L$5,"Media",IF(I90&lt;='Listas y tablas'!$L$6,"Alta","Muy Alta"))))),"")</f>
        <v/>
      </c>
      <c r="K90" s="220"/>
      <c r="L90" s="223"/>
      <c r="M90" s="166"/>
      <c r="N90" s="166"/>
      <c r="O90" s="166"/>
      <c r="P90" s="166"/>
      <c r="Q90" s="166"/>
      <c r="R90" s="166"/>
      <c r="S90" s="166"/>
      <c r="T90" s="166"/>
      <c r="U90" s="166"/>
      <c r="V90" s="224"/>
      <c r="W90" s="166"/>
      <c r="X90" s="166"/>
      <c r="Y90" s="166"/>
      <c r="Z90" s="166"/>
      <c r="AA90" s="166"/>
      <c r="AB90" s="166"/>
      <c r="AC90" s="171"/>
      <c r="AD90" s="171"/>
      <c r="AE90" s="171"/>
      <c r="AF90" s="171"/>
      <c r="AG90" s="171"/>
      <c r="AH90" s="172"/>
      <c r="AI90" s="171"/>
      <c r="AJ90" s="166"/>
      <c r="AK90" s="166"/>
      <c r="AL90" s="166"/>
      <c r="AM90" s="166"/>
      <c r="AN90" s="166"/>
      <c r="AO90" s="166"/>
      <c r="AP90" s="171"/>
      <c r="AQ90" s="171"/>
      <c r="AR90" s="171"/>
      <c r="AS90" s="171"/>
      <c r="AT90" s="171"/>
      <c r="AU90" s="172"/>
      <c r="AV90" s="171"/>
      <c r="AW90" s="166"/>
      <c r="AX90" s="166"/>
      <c r="AY90" s="166"/>
      <c r="AZ90" s="166"/>
      <c r="BA90" s="166"/>
      <c r="BB90" s="166"/>
      <c r="BC90" s="171"/>
      <c r="BD90" s="171"/>
      <c r="BE90" s="171"/>
      <c r="BF90" s="171"/>
      <c r="BG90" s="171"/>
      <c r="BH90" s="172"/>
      <c r="BI90" s="171"/>
    </row>
    <row r="91" spans="1:61" ht="151.5" customHeight="1">
      <c r="A91" s="221"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08"/>
      <c r="F91" s="208"/>
      <c r="G91" s="43" t="str">
        <f t="shared" si="0"/>
        <v/>
      </c>
      <c r="H91" s="219"/>
      <c r="I91" s="96" t="str">
        <f t="shared" si="1"/>
        <v/>
      </c>
      <c r="J91" s="97" t="str">
        <f>IFERROR(IF(I91="","",IF(I91&lt;='Listas y tablas'!$L$3,"Muy Baja",IF(I91&lt;='Listas y tablas'!$L$4,"Baja",IF(I91&lt;='Listas y tablas'!$L$5,"Media",IF(I91&lt;='Listas y tablas'!$L$6,"Alta","Muy Alta"))))),"")</f>
        <v/>
      </c>
      <c r="K91" s="220"/>
      <c r="L91" s="223"/>
      <c r="M91" s="166"/>
      <c r="N91" s="166"/>
      <c r="O91" s="166"/>
      <c r="P91" s="166"/>
      <c r="Q91" s="166"/>
      <c r="R91" s="166"/>
      <c r="S91" s="166"/>
      <c r="T91" s="166"/>
      <c r="U91" s="166"/>
      <c r="V91" s="224"/>
      <c r="W91" s="166"/>
      <c r="X91" s="166"/>
      <c r="Y91" s="166"/>
      <c r="Z91" s="166"/>
      <c r="AA91" s="166"/>
      <c r="AB91" s="166"/>
      <c r="AC91" s="171"/>
      <c r="AD91" s="171"/>
      <c r="AE91" s="171"/>
      <c r="AF91" s="171"/>
      <c r="AG91" s="171"/>
      <c r="AH91" s="172"/>
      <c r="AI91" s="171"/>
      <c r="AJ91" s="166"/>
      <c r="AK91" s="166"/>
      <c r="AL91" s="166"/>
      <c r="AM91" s="166"/>
      <c r="AN91" s="166"/>
      <c r="AO91" s="166"/>
      <c r="AP91" s="171"/>
      <c r="AQ91" s="171"/>
      <c r="AR91" s="171"/>
      <c r="AS91" s="171"/>
      <c r="AT91" s="171"/>
      <c r="AU91" s="172"/>
      <c r="AV91" s="171"/>
      <c r="AW91" s="166"/>
      <c r="AX91" s="166"/>
      <c r="AY91" s="166"/>
      <c r="AZ91" s="166"/>
      <c r="BA91" s="166"/>
      <c r="BB91" s="166"/>
      <c r="BC91" s="171"/>
      <c r="BD91" s="171"/>
      <c r="BE91" s="171"/>
      <c r="BF91" s="171"/>
      <c r="BG91" s="171"/>
      <c r="BH91" s="172"/>
      <c r="BI91" s="171"/>
    </row>
    <row r="92" spans="1:61" ht="151.5" customHeight="1">
      <c r="A92" s="221"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08"/>
      <c r="F92" s="208"/>
      <c r="G92" s="43" t="str">
        <f t="shared" si="0"/>
        <v/>
      </c>
      <c r="H92" s="219"/>
      <c r="I92" s="96" t="str">
        <f t="shared" si="1"/>
        <v/>
      </c>
      <c r="J92" s="97" t="str">
        <f>IFERROR(IF(I92="","",IF(I92&lt;='Listas y tablas'!$L$3,"Muy Baja",IF(I92&lt;='Listas y tablas'!$L$4,"Baja",IF(I92&lt;='Listas y tablas'!$L$5,"Media",IF(I92&lt;='Listas y tablas'!$L$6,"Alta","Muy Alta"))))),"")</f>
        <v/>
      </c>
      <c r="K92" s="220"/>
      <c r="L92" s="223"/>
      <c r="M92" s="166"/>
      <c r="N92" s="166"/>
      <c r="O92" s="166"/>
      <c r="P92" s="166"/>
      <c r="Q92" s="166"/>
      <c r="R92" s="166"/>
      <c r="S92" s="166"/>
      <c r="T92" s="166"/>
      <c r="U92" s="166"/>
      <c r="V92" s="224"/>
      <c r="W92" s="166"/>
      <c r="X92" s="166"/>
      <c r="Y92" s="166"/>
      <c r="Z92" s="166"/>
      <c r="AA92" s="166"/>
      <c r="AB92" s="166"/>
      <c r="AC92" s="171"/>
      <c r="AD92" s="171"/>
      <c r="AE92" s="171"/>
      <c r="AF92" s="171"/>
      <c r="AG92" s="171"/>
      <c r="AH92" s="172"/>
      <c r="AI92" s="171"/>
      <c r="AJ92" s="166"/>
      <c r="AK92" s="166"/>
      <c r="AL92" s="166"/>
      <c r="AM92" s="166"/>
      <c r="AN92" s="166"/>
      <c r="AO92" s="166"/>
      <c r="AP92" s="171"/>
      <c r="AQ92" s="171"/>
      <c r="AR92" s="171"/>
      <c r="AS92" s="171"/>
      <c r="AT92" s="171"/>
      <c r="AU92" s="172"/>
      <c r="AV92" s="171"/>
      <c r="AW92" s="166"/>
      <c r="AX92" s="166"/>
      <c r="AY92" s="166"/>
      <c r="AZ92" s="166"/>
      <c r="BA92" s="166"/>
      <c r="BB92" s="166"/>
      <c r="BC92" s="171"/>
      <c r="BD92" s="171"/>
      <c r="BE92" s="171"/>
      <c r="BF92" s="171"/>
      <c r="BG92" s="171"/>
      <c r="BH92" s="172"/>
      <c r="BI92" s="171"/>
    </row>
    <row r="93" spans="1:61" ht="151.5" customHeight="1">
      <c r="A93" s="221"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08"/>
      <c r="F93" s="208"/>
      <c r="G93" s="43" t="str">
        <f t="shared" si="0"/>
        <v/>
      </c>
      <c r="H93" s="219"/>
      <c r="I93" s="96" t="str">
        <f t="shared" si="1"/>
        <v/>
      </c>
      <c r="J93" s="97" t="str">
        <f>IFERROR(IF(I93="","",IF(I93&lt;='Listas y tablas'!$L$3,"Muy Baja",IF(I93&lt;='Listas y tablas'!$L$4,"Baja",IF(I93&lt;='Listas y tablas'!$L$5,"Media",IF(I93&lt;='Listas y tablas'!$L$6,"Alta","Muy Alta"))))),"")</f>
        <v/>
      </c>
      <c r="K93" s="220"/>
      <c r="L93" s="223"/>
      <c r="M93" s="166"/>
      <c r="N93" s="166"/>
      <c r="O93" s="166"/>
      <c r="P93" s="166"/>
      <c r="Q93" s="166"/>
      <c r="R93" s="166"/>
      <c r="S93" s="166"/>
      <c r="T93" s="166"/>
      <c r="U93" s="166"/>
      <c r="V93" s="224"/>
      <c r="W93" s="166"/>
      <c r="X93" s="166"/>
      <c r="Y93" s="166"/>
      <c r="Z93" s="166"/>
      <c r="AA93" s="166"/>
      <c r="AB93" s="166"/>
      <c r="AC93" s="171"/>
      <c r="AD93" s="171"/>
      <c r="AE93" s="171"/>
      <c r="AF93" s="171"/>
      <c r="AG93" s="171"/>
      <c r="AH93" s="172"/>
      <c r="AI93" s="171"/>
      <c r="AJ93" s="166"/>
      <c r="AK93" s="166"/>
      <c r="AL93" s="166"/>
      <c r="AM93" s="166"/>
      <c r="AN93" s="166"/>
      <c r="AO93" s="166"/>
      <c r="AP93" s="171"/>
      <c r="AQ93" s="171"/>
      <c r="AR93" s="171"/>
      <c r="AS93" s="171"/>
      <c r="AT93" s="171"/>
      <c r="AU93" s="172"/>
      <c r="AV93" s="171"/>
      <c r="AW93" s="166"/>
      <c r="AX93" s="166"/>
      <c r="AY93" s="166"/>
      <c r="AZ93" s="166"/>
      <c r="BA93" s="166"/>
      <c r="BB93" s="166"/>
      <c r="BC93" s="171"/>
      <c r="BD93" s="171"/>
      <c r="BE93" s="171"/>
      <c r="BF93" s="171"/>
      <c r="BG93" s="171"/>
      <c r="BH93" s="172"/>
      <c r="BI93" s="171"/>
    </row>
    <row r="94" spans="1:61" ht="151.5" customHeight="1">
      <c r="A94" s="221"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08"/>
      <c r="F94" s="208"/>
      <c r="G94" s="43" t="str">
        <f t="shared" si="0"/>
        <v/>
      </c>
      <c r="H94" s="219"/>
      <c r="I94" s="96" t="str">
        <f t="shared" si="1"/>
        <v/>
      </c>
      <c r="J94" s="97" t="str">
        <f>IFERROR(IF(I94="","",IF(I94&lt;='Listas y tablas'!$L$3,"Muy Baja",IF(I94&lt;='Listas y tablas'!$L$4,"Baja",IF(I94&lt;='Listas y tablas'!$L$5,"Media",IF(I94&lt;='Listas y tablas'!$L$6,"Alta","Muy Alta"))))),"")</f>
        <v/>
      </c>
      <c r="K94" s="220"/>
      <c r="L94" s="223"/>
      <c r="M94" s="166"/>
      <c r="N94" s="166"/>
      <c r="O94" s="166"/>
      <c r="P94" s="166"/>
      <c r="Q94" s="166"/>
      <c r="R94" s="166"/>
      <c r="S94" s="166"/>
      <c r="T94" s="166"/>
      <c r="U94" s="166"/>
      <c r="V94" s="224"/>
      <c r="W94" s="166"/>
      <c r="X94" s="166"/>
      <c r="Y94" s="166"/>
      <c r="Z94" s="166"/>
      <c r="AA94" s="166"/>
      <c r="AB94" s="166"/>
      <c r="AC94" s="171"/>
      <c r="AD94" s="171"/>
      <c r="AE94" s="171"/>
      <c r="AF94" s="171"/>
      <c r="AG94" s="171"/>
      <c r="AH94" s="172"/>
      <c r="AI94" s="171"/>
      <c r="AJ94" s="166"/>
      <c r="AK94" s="166"/>
      <c r="AL94" s="166"/>
      <c r="AM94" s="166"/>
      <c r="AN94" s="166"/>
      <c r="AO94" s="166"/>
      <c r="AP94" s="171"/>
      <c r="AQ94" s="171"/>
      <c r="AR94" s="171"/>
      <c r="AS94" s="171"/>
      <c r="AT94" s="171"/>
      <c r="AU94" s="172"/>
      <c r="AV94" s="171"/>
      <c r="AW94" s="166"/>
      <c r="AX94" s="166"/>
      <c r="AY94" s="166"/>
      <c r="AZ94" s="166"/>
      <c r="BA94" s="166"/>
      <c r="BB94" s="166"/>
      <c r="BC94" s="171"/>
      <c r="BD94" s="171"/>
      <c r="BE94" s="171"/>
      <c r="BF94" s="171"/>
      <c r="BG94" s="171"/>
      <c r="BH94" s="172"/>
      <c r="BI94" s="171"/>
    </row>
    <row r="95" spans="1:61" ht="151.5" customHeight="1">
      <c r="A95" s="221"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08"/>
      <c r="F95" s="208"/>
      <c r="G95" s="43" t="str">
        <f t="shared" si="0"/>
        <v/>
      </c>
      <c r="H95" s="219"/>
      <c r="I95" s="96" t="str">
        <f t="shared" si="1"/>
        <v/>
      </c>
      <c r="J95" s="97" t="str">
        <f>IFERROR(IF(I95="","",IF(I95&lt;='Listas y tablas'!$L$3,"Muy Baja",IF(I95&lt;='Listas y tablas'!$L$4,"Baja",IF(I95&lt;='Listas y tablas'!$L$5,"Media",IF(I95&lt;='Listas y tablas'!$L$6,"Alta","Muy Alta"))))),"")</f>
        <v/>
      </c>
      <c r="K95" s="220"/>
      <c r="L95" s="223"/>
      <c r="M95" s="166"/>
      <c r="N95" s="166"/>
      <c r="O95" s="166"/>
      <c r="P95" s="166"/>
      <c r="Q95" s="166"/>
      <c r="R95" s="166"/>
      <c r="S95" s="166"/>
      <c r="T95" s="166"/>
      <c r="U95" s="166"/>
      <c r="V95" s="224"/>
      <c r="W95" s="166"/>
      <c r="X95" s="166"/>
      <c r="Y95" s="166"/>
      <c r="Z95" s="166"/>
      <c r="AA95" s="166"/>
      <c r="AB95" s="166"/>
      <c r="AC95" s="171"/>
      <c r="AD95" s="171"/>
      <c r="AE95" s="171"/>
      <c r="AF95" s="171"/>
      <c r="AG95" s="171"/>
      <c r="AH95" s="172"/>
      <c r="AI95" s="171"/>
      <c r="AJ95" s="166"/>
      <c r="AK95" s="166"/>
      <c r="AL95" s="166"/>
      <c r="AM95" s="166"/>
      <c r="AN95" s="166"/>
      <c r="AO95" s="166"/>
      <c r="AP95" s="171"/>
      <c r="AQ95" s="171"/>
      <c r="AR95" s="171"/>
      <c r="AS95" s="171"/>
      <c r="AT95" s="171"/>
      <c r="AU95" s="172"/>
      <c r="AV95" s="171"/>
      <c r="AW95" s="166"/>
      <c r="AX95" s="166"/>
      <c r="AY95" s="166"/>
      <c r="AZ95" s="166"/>
      <c r="BA95" s="166"/>
      <c r="BB95" s="166"/>
      <c r="BC95" s="171"/>
      <c r="BD95" s="171"/>
      <c r="BE95" s="171"/>
      <c r="BF95" s="171"/>
      <c r="BG95" s="171"/>
      <c r="BH95" s="172"/>
      <c r="BI95" s="171"/>
    </row>
    <row r="96" spans="1:61" ht="151.5" customHeight="1">
      <c r="A96" s="221"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08"/>
      <c r="F96" s="208"/>
      <c r="G96" s="43" t="str">
        <f t="shared" si="0"/>
        <v/>
      </c>
      <c r="H96" s="219"/>
      <c r="I96" s="96" t="str">
        <f t="shared" si="1"/>
        <v/>
      </c>
      <c r="J96" s="97" t="str">
        <f>IFERROR(IF(I96="","",IF(I96&lt;='Listas y tablas'!$L$3,"Muy Baja",IF(I96&lt;='Listas y tablas'!$L$4,"Baja",IF(I96&lt;='Listas y tablas'!$L$5,"Media",IF(I96&lt;='Listas y tablas'!$L$6,"Alta","Muy Alta"))))),"")</f>
        <v/>
      </c>
      <c r="K96" s="220"/>
      <c r="L96" s="223"/>
      <c r="M96" s="166"/>
      <c r="N96" s="166"/>
      <c r="O96" s="166"/>
      <c r="P96" s="166"/>
      <c r="Q96" s="166"/>
      <c r="R96" s="166"/>
      <c r="S96" s="166"/>
      <c r="T96" s="166"/>
      <c r="U96" s="166"/>
      <c r="V96" s="224"/>
      <c r="W96" s="166"/>
      <c r="X96" s="166"/>
      <c r="Y96" s="166"/>
      <c r="Z96" s="166"/>
      <c r="AA96" s="166"/>
      <c r="AB96" s="166"/>
      <c r="AC96" s="171"/>
      <c r="AD96" s="171"/>
      <c r="AE96" s="171"/>
      <c r="AF96" s="171"/>
      <c r="AG96" s="171"/>
      <c r="AH96" s="172"/>
      <c r="AI96" s="171"/>
      <c r="AJ96" s="166"/>
      <c r="AK96" s="166"/>
      <c r="AL96" s="166"/>
      <c r="AM96" s="166"/>
      <c r="AN96" s="166"/>
      <c r="AO96" s="166"/>
      <c r="AP96" s="171"/>
      <c r="AQ96" s="171"/>
      <c r="AR96" s="171"/>
      <c r="AS96" s="171"/>
      <c r="AT96" s="171"/>
      <c r="AU96" s="172"/>
      <c r="AV96" s="171"/>
      <c r="AW96" s="166"/>
      <c r="AX96" s="166"/>
      <c r="AY96" s="166"/>
      <c r="AZ96" s="166"/>
      <c r="BA96" s="166"/>
      <c r="BB96" s="166"/>
      <c r="BC96" s="171"/>
      <c r="BD96" s="171"/>
      <c r="BE96" s="171"/>
      <c r="BF96" s="171"/>
      <c r="BG96" s="171"/>
      <c r="BH96" s="172"/>
      <c r="BI96" s="171"/>
    </row>
    <row r="97" spans="1:61" ht="151.5" customHeight="1">
      <c r="A97" s="221"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08"/>
      <c r="F97" s="208"/>
      <c r="G97" s="43" t="str">
        <f t="shared" si="0"/>
        <v/>
      </c>
      <c r="H97" s="219"/>
      <c r="I97" s="96" t="str">
        <f t="shared" si="1"/>
        <v/>
      </c>
      <c r="J97" s="97" t="str">
        <f>IFERROR(IF(I97="","",IF(I97&lt;='Listas y tablas'!$L$3,"Muy Baja",IF(I97&lt;='Listas y tablas'!$L$4,"Baja",IF(I97&lt;='Listas y tablas'!$L$5,"Media",IF(I97&lt;='Listas y tablas'!$L$6,"Alta","Muy Alta"))))),"")</f>
        <v/>
      </c>
      <c r="K97" s="220"/>
      <c r="L97" s="223"/>
      <c r="M97" s="166"/>
      <c r="N97" s="166"/>
      <c r="O97" s="166"/>
      <c r="P97" s="166"/>
      <c r="Q97" s="166"/>
      <c r="R97" s="166"/>
      <c r="S97" s="166"/>
      <c r="T97" s="166"/>
      <c r="U97" s="166"/>
      <c r="V97" s="224"/>
      <c r="W97" s="166"/>
      <c r="X97" s="166"/>
      <c r="Y97" s="166"/>
      <c r="Z97" s="166"/>
      <c r="AA97" s="166"/>
      <c r="AB97" s="166"/>
      <c r="AC97" s="171"/>
      <c r="AD97" s="171"/>
      <c r="AE97" s="171"/>
      <c r="AF97" s="171"/>
      <c r="AG97" s="171"/>
      <c r="AH97" s="172"/>
      <c r="AI97" s="171"/>
      <c r="AJ97" s="166"/>
      <c r="AK97" s="166"/>
      <c r="AL97" s="166"/>
      <c r="AM97" s="166"/>
      <c r="AN97" s="166"/>
      <c r="AO97" s="166"/>
      <c r="AP97" s="171"/>
      <c r="AQ97" s="171"/>
      <c r="AR97" s="171"/>
      <c r="AS97" s="171"/>
      <c r="AT97" s="171"/>
      <c r="AU97" s="172"/>
      <c r="AV97" s="171"/>
      <c r="AW97" s="166"/>
      <c r="AX97" s="166"/>
      <c r="AY97" s="166"/>
      <c r="AZ97" s="166"/>
      <c r="BA97" s="166"/>
      <c r="BB97" s="166"/>
      <c r="BC97" s="171"/>
      <c r="BD97" s="171"/>
      <c r="BE97" s="171"/>
      <c r="BF97" s="171"/>
      <c r="BG97" s="171"/>
      <c r="BH97" s="172"/>
      <c r="BI97" s="171"/>
    </row>
    <row r="98" spans="1:61" ht="151.5" customHeight="1">
      <c r="A98" s="221"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08"/>
      <c r="F98" s="208"/>
      <c r="G98" s="43" t="str">
        <f t="shared" si="0"/>
        <v/>
      </c>
      <c r="H98" s="219"/>
      <c r="I98" s="96" t="str">
        <f t="shared" si="1"/>
        <v/>
      </c>
      <c r="J98" s="97" t="str">
        <f>IFERROR(IF(I98="","",IF(I98&lt;='Listas y tablas'!$L$3,"Muy Baja",IF(I98&lt;='Listas y tablas'!$L$4,"Baja",IF(I98&lt;='Listas y tablas'!$L$5,"Media",IF(I98&lt;='Listas y tablas'!$L$6,"Alta","Muy Alta"))))),"")</f>
        <v/>
      </c>
      <c r="K98" s="220"/>
      <c r="L98" s="223"/>
      <c r="M98" s="166"/>
      <c r="N98" s="166"/>
      <c r="O98" s="166"/>
      <c r="P98" s="166"/>
      <c r="Q98" s="166"/>
      <c r="R98" s="166"/>
      <c r="S98" s="166"/>
      <c r="T98" s="166"/>
      <c r="U98" s="166"/>
      <c r="V98" s="224"/>
      <c r="W98" s="166"/>
      <c r="X98" s="166"/>
      <c r="Y98" s="166"/>
      <c r="Z98" s="166"/>
      <c r="AA98" s="166"/>
      <c r="AB98" s="166"/>
      <c r="AC98" s="171"/>
      <c r="AD98" s="171"/>
      <c r="AE98" s="171"/>
      <c r="AF98" s="171"/>
      <c r="AG98" s="171"/>
      <c r="AH98" s="172"/>
      <c r="AI98" s="171"/>
      <c r="AJ98" s="166"/>
      <c r="AK98" s="166"/>
      <c r="AL98" s="166"/>
      <c r="AM98" s="166"/>
      <c r="AN98" s="166"/>
      <c r="AO98" s="166"/>
      <c r="AP98" s="171"/>
      <c r="AQ98" s="171"/>
      <c r="AR98" s="171"/>
      <c r="AS98" s="171"/>
      <c r="AT98" s="171"/>
      <c r="AU98" s="172"/>
      <c r="AV98" s="171"/>
      <c r="AW98" s="166"/>
      <c r="AX98" s="166"/>
      <c r="AY98" s="166"/>
      <c r="AZ98" s="166"/>
      <c r="BA98" s="166"/>
      <c r="BB98" s="166"/>
      <c r="BC98" s="171"/>
      <c r="BD98" s="171"/>
      <c r="BE98" s="171"/>
      <c r="BF98" s="171"/>
      <c r="BG98" s="171"/>
      <c r="BH98" s="172"/>
      <c r="BI98" s="171"/>
    </row>
    <row r="99" spans="1:61" ht="151.5" customHeight="1">
      <c r="A99" s="221"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08"/>
      <c r="F99" s="208"/>
      <c r="G99" s="43" t="str">
        <f t="shared" si="0"/>
        <v/>
      </c>
      <c r="H99" s="219"/>
      <c r="I99" s="96" t="str">
        <f t="shared" si="1"/>
        <v/>
      </c>
      <c r="J99" s="97" t="str">
        <f>IFERROR(IF(I99="","",IF(I99&lt;='Listas y tablas'!$L$3,"Muy Baja",IF(I99&lt;='Listas y tablas'!$L$4,"Baja",IF(I99&lt;='Listas y tablas'!$L$5,"Media",IF(I99&lt;='Listas y tablas'!$L$6,"Alta","Muy Alta"))))),"")</f>
        <v/>
      </c>
      <c r="K99" s="220"/>
      <c r="L99" s="223"/>
      <c r="M99" s="166"/>
      <c r="N99" s="166"/>
      <c r="O99" s="166"/>
      <c r="P99" s="166"/>
      <c r="Q99" s="166"/>
      <c r="R99" s="166"/>
      <c r="S99" s="166"/>
      <c r="T99" s="166"/>
      <c r="U99" s="166"/>
      <c r="V99" s="224"/>
      <c r="W99" s="166"/>
      <c r="X99" s="166"/>
      <c r="Y99" s="166"/>
      <c r="Z99" s="166"/>
      <c r="AA99" s="166"/>
      <c r="AB99" s="166"/>
      <c r="AC99" s="171"/>
      <c r="AD99" s="171"/>
      <c r="AE99" s="171"/>
      <c r="AF99" s="171"/>
      <c r="AG99" s="171"/>
      <c r="AH99" s="172"/>
      <c r="AI99" s="171"/>
      <c r="AJ99" s="166"/>
      <c r="AK99" s="166"/>
      <c r="AL99" s="166"/>
      <c r="AM99" s="166"/>
      <c r="AN99" s="166"/>
      <c r="AO99" s="166"/>
      <c r="AP99" s="171"/>
      <c r="AQ99" s="171"/>
      <c r="AR99" s="171"/>
      <c r="AS99" s="171"/>
      <c r="AT99" s="171"/>
      <c r="AU99" s="172"/>
      <c r="AV99" s="171"/>
      <c r="AW99" s="166"/>
      <c r="AX99" s="166"/>
      <c r="AY99" s="166"/>
      <c r="AZ99" s="166"/>
      <c r="BA99" s="166"/>
      <c r="BB99" s="166"/>
      <c r="BC99" s="171"/>
      <c r="BD99" s="171"/>
      <c r="BE99" s="171"/>
      <c r="BF99" s="171"/>
      <c r="BG99" s="171"/>
      <c r="BH99" s="172"/>
      <c r="BI99" s="171"/>
    </row>
    <row r="100" spans="1:61" ht="151.5" customHeight="1">
      <c r="A100" s="221"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08"/>
      <c r="F100" s="208"/>
      <c r="G100" s="43" t="str">
        <f t="shared" si="0"/>
        <v/>
      </c>
      <c r="H100" s="219"/>
      <c r="I100" s="96" t="str">
        <f t="shared" si="1"/>
        <v/>
      </c>
      <c r="J100" s="97" t="str">
        <f>IFERROR(IF(I100="","",IF(I100&lt;='Listas y tablas'!$L$3,"Muy Baja",IF(I100&lt;='Listas y tablas'!$L$4,"Baja",IF(I100&lt;='Listas y tablas'!$L$5,"Media",IF(I100&lt;='Listas y tablas'!$L$6,"Alta","Muy Alta"))))),"")</f>
        <v/>
      </c>
      <c r="K100" s="220"/>
      <c r="L100" s="223"/>
      <c r="M100" s="166"/>
      <c r="N100" s="166"/>
      <c r="O100" s="166"/>
      <c r="P100" s="166"/>
      <c r="Q100" s="166"/>
      <c r="R100" s="166"/>
      <c r="S100" s="166"/>
      <c r="T100" s="166"/>
      <c r="U100" s="166"/>
      <c r="V100" s="224"/>
      <c r="W100" s="166"/>
      <c r="X100" s="166"/>
      <c r="Y100" s="166"/>
      <c r="Z100" s="166"/>
      <c r="AA100" s="166"/>
      <c r="AB100" s="166"/>
      <c r="AC100" s="171"/>
      <c r="AD100" s="171"/>
      <c r="AE100" s="171"/>
      <c r="AF100" s="171"/>
      <c r="AG100" s="171"/>
      <c r="AH100" s="172"/>
      <c r="AI100" s="171"/>
      <c r="AJ100" s="166"/>
      <c r="AK100" s="166"/>
      <c r="AL100" s="166"/>
      <c r="AM100" s="166"/>
      <c r="AN100" s="166"/>
      <c r="AO100" s="166"/>
      <c r="AP100" s="171"/>
      <c r="AQ100" s="171"/>
      <c r="AR100" s="171"/>
      <c r="AS100" s="171"/>
      <c r="AT100" s="171"/>
      <c r="AU100" s="172"/>
      <c r="AV100" s="171"/>
      <c r="AW100" s="166"/>
      <c r="AX100" s="166"/>
      <c r="AY100" s="166"/>
      <c r="AZ100" s="166"/>
      <c r="BA100" s="166"/>
      <c r="BB100" s="166"/>
      <c r="BC100" s="171"/>
      <c r="BD100" s="171"/>
      <c r="BE100" s="171"/>
      <c r="BF100" s="171"/>
      <c r="BG100" s="171"/>
      <c r="BH100" s="172"/>
      <c r="BI100" s="171"/>
    </row>
    <row r="101" spans="1:61" ht="151.5" customHeight="1">
      <c r="A101" s="221"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08"/>
      <c r="F101" s="208"/>
      <c r="G101" s="43" t="str">
        <f t="shared" si="0"/>
        <v/>
      </c>
      <c r="H101" s="219"/>
      <c r="I101" s="96" t="str">
        <f t="shared" si="1"/>
        <v/>
      </c>
      <c r="J101" s="97" t="str">
        <f>IFERROR(IF(I101="","",IF(I101&lt;='Listas y tablas'!$L$3,"Muy Baja",IF(I101&lt;='Listas y tablas'!$L$4,"Baja",IF(I101&lt;='Listas y tablas'!$L$5,"Media",IF(I101&lt;='Listas y tablas'!$L$6,"Alta","Muy Alta"))))),"")</f>
        <v/>
      </c>
      <c r="K101" s="220"/>
      <c r="L101" s="223"/>
      <c r="M101" s="166"/>
      <c r="N101" s="166"/>
      <c r="O101" s="166"/>
      <c r="P101" s="166"/>
      <c r="Q101" s="166"/>
      <c r="R101" s="166"/>
      <c r="S101" s="166"/>
      <c r="T101" s="166"/>
      <c r="U101" s="166"/>
      <c r="V101" s="224"/>
      <c r="W101" s="166"/>
      <c r="X101" s="166"/>
      <c r="Y101" s="166"/>
      <c r="Z101" s="166"/>
      <c r="AA101" s="166"/>
      <c r="AB101" s="166"/>
      <c r="AC101" s="171"/>
      <c r="AD101" s="171"/>
      <c r="AE101" s="171"/>
      <c r="AF101" s="171"/>
      <c r="AG101" s="171"/>
      <c r="AH101" s="172"/>
      <c r="AI101" s="171"/>
      <c r="AJ101" s="166"/>
      <c r="AK101" s="166"/>
      <c r="AL101" s="166"/>
      <c r="AM101" s="166"/>
      <c r="AN101" s="166"/>
      <c r="AO101" s="166"/>
      <c r="AP101" s="171"/>
      <c r="AQ101" s="171"/>
      <c r="AR101" s="171"/>
      <c r="AS101" s="171"/>
      <c r="AT101" s="171"/>
      <c r="AU101" s="172"/>
      <c r="AV101" s="171"/>
      <c r="AW101" s="166"/>
      <c r="AX101" s="166"/>
      <c r="AY101" s="166"/>
      <c r="AZ101" s="166"/>
      <c r="BA101" s="166"/>
      <c r="BB101" s="166"/>
      <c r="BC101" s="171"/>
      <c r="BD101" s="171"/>
      <c r="BE101" s="171"/>
      <c r="BF101" s="171"/>
      <c r="BG101" s="171"/>
      <c r="BH101" s="172"/>
      <c r="BI101" s="171"/>
    </row>
    <row r="102" spans="1:61" ht="151.5" customHeight="1">
      <c r="A102" s="221"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08"/>
      <c r="F102" s="208"/>
      <c r="G102" s="43" t="str">
        <f t="shared" si="0"/>
        <v/>
      </c>
      <c r="H102" s="219"/>
      <c r="I102" s="96" t="str">
        <f t="shared" si="1"/>
        <v/>
      </c>
      <c r="J102" s="97" t="str">
        <f>IFERROR(IF(I102="","",IF(I102&lt;='Listas y tablas'!$L$3,"Muy Baja",IF(I102&lt;='Listas y tablas'!$L$4,"Baja",IF(I102&lt;='Listas y tablas'!$L$5,"Media",IF(I102&lt;='Listas y tablas'!$L$6,"Alta","Muy Alta"))))),"")</f>
        <v/>
      </c>
      <c r="K102" s="220"/>
      <c r="L102" s="223"/>
      <c r="M102" s="166"/>
      <c r="N102" s="166"/>
      <c r="O102" s="166"/>
      <c r="P102" s="166"/>
      <c r="Q102" s="166"/>
      <c r="R102" s="166"/>
      <c r="S102" s="166"/>
      <c r="T102" s="166"/>
      <c r="U102" s="166"/>
      <c r="V102" s="224"/>
      <c r="W102" s="166"/>
      <c r="X102" s="166"/>
      <c r="Y102" s="166"/>
      <c r="Z102" s="166"/>
      <c r="AA102" s="166"/>
      <c r="AB102" s="166"/>
      <c r="AC102" s="171"/>
      <c r="AD102" s="171"/>
      <c r="AE102" s="171"/>
      <c r="AF102" s="171"/>
      <c r="AG102" s="171"/>
      <c r="AH102" s="172"/>
      <c r="AI102" s="171"/>
      <c r="AJ102" s="166"/>
      <c r="AK102" s="166"/>
      <c r="AL102" s="166"/>
      <c r="AM102" s="166"/>
      <c r="AN102" s="166"/>
      <c r="AO102" s="166"/>
      <c r="AP102" s="171"/>
      <c r="AQ102" s="171"/>
      <c r="AR102" s="171"/>
      <c r="AS102" s="171"/>
      <c r="AT102" s="171"/>
      <c r="AU102" s="172"/>
      <c r="AV102" s="171"/>
      <c r="AW102" s="166"/>
      <c r="AX102" s="166"/>
      <c r="AY102" s="166"/>
      <c r="AZ102" s="166"/>
      <c r="BA102" s="166"/>
      <c r="BB102" s="166"/>
      <c r="BC102" s="171"/>
      <c r="BD102" s="171"/>
      <c r="BE102" s="171"/>
      <c r="BF102" s="171"/>
      <c r="BG102" s="171"/>
      <c r="BH102" s="172"/>
      <c r="BI102" s="171"/>
    </row>
    <row r="103" spans="1:61" ht="151.5" customHeight="1">
      <c r="A103" s="221"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08"/>
      <c r="F103" s="208"/>
      <c r="G103" s="43" t="str">
        <f t="shared" si="0"/>
        <v/>
      </c>
      <c r="H103" s="219"/>
      <c r="I103" s="96" t="str">
        <f t="shared" si="1"/>
        <v/>
      </c>
      <c r="J103" s="97" t="str">
        <f>IFERROR(IF(I103="","",IF(I103&lt;='Listas y tablas'!$L$3,"Muy Baja",IF(I103&lt;='Listas y tablas'!$L$4,"Baja",IF(I103&lt;='Listas y tablas'!$L$5,"Media",IF(I103&lt;='Listas y tablas'!$L$6,"Alta","Muy Alta"))))),"")</f>
        <v/>
      </c>
      <c r="K103" s="220"/>
      <c r="L103" s="223"/>
      <c r="M103" s="166"/>
      <c r="N103" s="166"/>
      <c r="O103" s="166"/>
      <c r="P103" s="166"/>
      <c r="Q103" s="166"/>
      <c r="R103" s="166"/>
      <c r="S103" s="166"/>
      <c r="T103" s="166"/>
      <c r="U103" s="166"/>
      <c r="V103" s="224"/>
      <c r="W103" s="166"/>
      <c r="X103" s="166"/>
      <c r="Y103" s="166"/>
      <c r="Z103" s="166"/>
      <c r="AA103" s="166"/>
      <c r="AB103" s="166"/>
      <c r="AC103" s="171"/>
      <c r="AD103" s="171"/>
      <c r="AE103" s="171"/>
      <c r="AF103" s="171"/>
      <c r="AG103" s="171"/>
      <c r="AH103" s="172"/>
      <c r="AI103" s="171"/>
      <c r="AJ103" s="166"/>
      <c r="AK103" s="166"/>
      <c r="AL103" s="166"/>
      <c r="AM103" s="166"/>
      <c r="AN103" s="166"/>
      <c r="AO103" s="166"/>
      <c r="AP103" s="171"/>
      <c r="AQ103" s="171"/>
      <c r="AR103" s="171"/>
      <c r="AS103" s="171"/>
      <c r="AT103" s="171"/>
      <c r="AU103" s="172"/>
      <c r="AV103" s="171"/>
      <c r="AW103" s="166"/>
      <c r="AX103" s="166"/>
      <c r="AY103" s="166"/>
      <c r="AZ103" s="166"/>
      <c r="BA103" s="166"/>
      <c r="BB103" s="166"/>
      <c r="BC103" s="171"/>
      <c r="BD103" s="171"/>
      <c r="BE103" s="171"/>
      <c r="BF103" s="171"/>
      <c r="BG103" s="171"/>
      <c r="BH103" s="172"/>
      <c r="BI103" s="171"/>
    </row>
    <row r="104" spans="1:61" ht="151.5" customHeight="1">
      <c r="A104" s="221"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08"/>
      <c r="F104" s="208"/>
      <c r="G104" s="43" t="str">
        <f t="shared" si="0"/>
        <v/>
      </c>
      <c r="H104" s="219"/>
      <c r="I104" s="96" t="str">
        <f t="shared" si="1"/>
        <v/>
      </c>
      <c r="J104" s="97" t="str">
        <f>IFERROR(IF(I104="","",IF(I104&lt;='Listas y tablas'!$L$3,"Muy Baja",IF(I104&lt;='Listas y tablas'!$L$4,"Baja",IF(I104&lt;='Listas y tablas'!$L$5,"Media",IF(I104&lt;='Listas y tablas'!$L$6,"Alta","Muy Alta"))))),"")</f>
        <v/>
      </c>
      <c r="K104" s="220"/>
      <c r="L104" s="223"/>
      <c r="M104" s="166"/>
      <c r="N104" s="166"/>
      <c r="O104" s="166"/>
      <c r="P104" s="166"/>
      <c r="Q104" s="166"/>
      <c r="R104" s="166"/>
      <c r="S104" s="166"/>
      <c r="T104" s="166"/>
      <c r="U104" s="166"/>
      <c r="V104" s="224"/>
      <c r="W104" s="166"/>
      <c r="X104" s="166"/>
      <c r="Y104" s="166"/>
      <c r="Z104" s="166"/>
      <c r="AA104" s="166"/>
      <c r="AB104" s="166"/>
      <c r="AC104" s="171"/>
      <c r="AD104" s="171"/>
      <c r="AE104" s="171"/>
      <c r="AF104" s="171"/>
      <c r="AG104" s="171"/>
      <c r="AH104" s="172"/>
      <c r="AI104" s="171"/>
      <c r="AJ104" s="166"/>
      <c r="AK104" s="166"/>
      <c r="AL104" s="166"/>
      <c r="AM104" s="166"/>
      <c r="AN104" s="166"/>
      <c r="AO104" s="166"/>
      <c r="AP104" s="171"/>
      <c r="AQ104" s="171"/>
      <c r="AR104" s="171"/>
      <c r="AS104" s="171"/>
      <c r="AT104" s="171"/>
      <c r="AU104" s="172"/>
      <c r="AV104" s="171"/>
      <c r="AW104" s="166"/>
      <c r="AX104" s="166"/>
      <c r="AY104" s="166"/>
      <c r="AZ104" s="166"/>
      <c r="BA104" s="166"/>
      <c r="BB104" s="166"/>
      <c r="BC104" s="171"/>
      <c r="BD104" s="171"/>
      <c r="BE104" s="171"/>
      <c r="BF104" s="171"/>
      <c r="BG104" s="171"/>
      <c r="BH104" s="172"/>
      <c r="BI104" s="171"/>
    </row>
    <row r="105" spans="1:61" ht="151.5" customHeight="1">
      <c r="A105" s="221"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08"/>
      <c r="F105" s="208"/>
      <c r="G105" s="43" t="str">
        <f t="shared" si="0"/>
        <v/>
      </c>
      <c r="H105" s="219"/>
      <c r="I105" s="96" t="str">
        <f t="shared" si="1"/>
        <v/>
      </c>
      <c r="J105" s="97" t="str">
        <f>IFERROR(IF(I105="","",IF(I105&lt;='Listas y tablas'!$L$3,"Muy Baja",IF(I105&lt;='Listas y tablas'!$L$4,"Baja",IF(I105&lt;='Listas y tablas'!$L$5,"Media",IF(I105&lt;='Listas y tablas'!$L$6,"Alta","Muy Alta"))))),"")</f>
        <v/>
      </c>
      <c r="K105" s="220"/>
      <c r="L105" s="223"/>
      <c r="M105" s="166"/>
      <c r="N105" s="166"/>
      <c r="O105" s="166"/>
      <c r="P105" s="166"/>
      <c r="Q105" s="166"/>
      <c r="R105" s="166"/>
      <c r="S105" s="166"/>
      <c r="T105" s="166"/>
      <c r="U105" s="166"/>
      <c r="V105" s="224"/>
      <c r="W105" s="166"/>
      <c r="X105" s="166"/>
      <c r="Y105" s="166"/>
      <c r="Z105" s="166"/>
      <c r="AA105" s="166"/>
      <c r="AB105" s="166"/>
      <c r="AC105" s="171"/>
      <c r="AD105" s="171"/>
      <c r="AE105" s="171"/>
      <c r="AF105" s="171"/>
      <c r="AG105" s="171"/>
      <c r="AH105" s="172"/>
      <c r="AI105" s="171"/>
      <c r="AJ105" s="166"/>
      <c r="AK105" s="166"/>
      <c r="AL105" s="166"/>
      <c r="AM105" s="166"/>
      <c r="AN105" s="166"/>
      <c r="AO105" s="166"/>
      <c r="AP105" s="171"/>
      <c r="AQ105" s="171"/>
      <c r="AR105" s="171"/>
      <c r="AS105" s="171"/>
      <c r="AT105" s="171"/>
      <c r="AU105" s="172"/>
      <c r="AV105" s="171"/>
      <c r="AW105" s="166"/>
      <c r="AX105" s="166"/>
      <c r="AY105" s="166"/>
      <c r="AZ105" s="166"/>
      <c r="BA105" s="166"/>
      <c r="BB105" s="166"/>
      <c r="BC105" s="171"/>
      <c r="BD105" s="171"/>
      <c r="BE105" s="171"/>
      <c r="BF105" s="171"/>
      <c r="BG105" s="171"/>
      <c r="BH105" s="172"/>
      <c r="BI105" s="171"/>
    </row>
    <row r="106" spans="1:61" ht="151.5" customHeight="1">
      <c r="A106" s="221"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08"/>
      <c r="F106" s="208"/>
      <c r="G106" s="43" t="str">
        <f t="shared" si="0"/>
        <v/>
      </c>
      <c r="H106" s="219"/>
      <c r="I106" s="96" t="str">
        <f t="shared" si="1"/>
        <v/>
      </c>
      <c r="J106" s="97" t="str">
        <f>IFERROR(IF(I106="","",IF(I106&lt;='Listas y tablas'!$L$3,"Muy Baja",IF(I106&lt;='Listas y tablas'!$L$4,"Baja",IF(I106&lt;='Listas y tablas'!$L$5,"Media",IF(I106&lt;='Listas y tablas'!$L$6,"Alta","Muy Alta"))))),"")</f>
        <v/>
      </c>
      <c r="K106" s="220"/>
      <c r="L106" s="223"/>
      <c r="M106" s="166"/>
      <c r="N106" s="166"/>
      <c r="O106" s="166"/>
      <c r="P106" s="166"/>
      <c r="Q106" s="166"/>
      <c r="R106" s="166"/>
      <c r="S106" s="166"/>
      <c r="T106" s="166"/>
      <c r="U106" s="166"/>
      <c r="V106" s="224"/>
      <c r="W106" s="166"/>
      <c r="X106" s="166"/>
      <c r="Y106" s="166"/>
      <c r="Z106" s="166"/>
      <c r="AA106" s="166"/>
      <c r="AB106" s="166"/>
      <c r="AC106" s="171"/>
      <c r="AD106" s="171"/>
      <c r="AE106" s="171"/>
      <c r="AF106" s="171"/>
      <c r="AG106" s="171"/>
      <c r="AH106" s="172"/>
      <c r="AI106" s="171"/>
      <c r="AJ106" s="166"/>
      <c r="AK106" s="166"/>
      <c r="AL106" s="166"/>
      <c r="AM106" s="166"/>
      <c r="AN106" s="166"/>
      <c r="AO106" s="166"/>
      <c r="AP106" s="171"/>
      <c r="AQ106" s="171"/>
      <c r="AR106" s="171"/>
      <c r="AS106" s="171"/>
      <c r="AT106" s="171"/>
      <c r="AU106" s="172"/>
      <c r="AV106" s="171"/>
      <c r="AW106" s="166"/>
      <c r="AX106" s="166"/>
      <c r="AY106" s="166"/>
      <c r="AZ106" s="166"/>
      <c r="BA106" s="166"/>
      <c r="BB106" s="166"/>
      <c r="BC106" s="171"/>
      <c r="BD106" s="171"/>
      <c r="BE106" s="171"/>
      <c r="BF106" s="171"/>
      <c r="BG106" s="171"/>
      <c r="BH106" s="172"/>
      <c r="BI106" s="171"/>
    </row>
    <row r="107" spans="1:61" ht="151.5" customHeight="1">
      <c r="A107" s="221"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08"/>
      <c r="F107" s="208"/>
      <c r="G107" s="43" t="str">
        <f t="shared" si="0"/>
        <v/>
      </c>
      <c r="H107" s="219"/>
      <c r="I107" s="96" t="str">
        <f t="shared" si="1"/>
        <v/>
      </c>
      <c r="J107" s="97" t="str">
        <f>IFERROR(IF(I107="","",IF(I107&lt;='Listas y tablas'!$L$3,"Muy Baja",IF(I107&lt;='Listas y tablas'!$L$4,"Baja",IF(I107&lt;='Listas y tablas'!$L$5,"Media",IF(I107&lt;='Listas y tablas'!$L$6,"Alta","Muy Alta"))))),"")</f>
        <v/>
      </c>
      <c r="K107" s="220"/>
      <c r="L107" s="223"/>
      <c r="M107" s="166"/>
      <c r="N107" s="166"/>
      <c r="O107" s="166"/>
      <c r="P107" s="166"/>
      <c r="Q107" s="166"/>
      <c r="R107" s="166"/>
      <c r="S107" s="166"/>
      <c r="T107" s="166"/>
      <c r="U107" s="166"/>
      <c r="V107" s="224"/>
      <c r="W107" s="166"/>
      <c r="X107" s="166"/>
      <c r="Y107" s="166"/>
      <c r="Z107" s="166"/>
      <c r="AA107" s="166"/>
      <c r="AB107" s="166"/>
      <c r="AC107" s="171"/>
      <c r="AD107" s="171"/>
      <c r="AE107" s="171"/>
      <c r="AF107" s="171"/>
      <c r="AG107" s="171"/>
      <c r="AH107" s="172"/>
      <c r="AI107" s="171"/>
      <c r="AJ107" s="166"/>
      <c r="AK107" s="166"/>
      <c r="AL107" s="166"/>
      <c r="AM107" s="166"/>
      <c r="AN107" s="166"/>
      <c r="AO107" s="166"/>
      <c r="AP107" s="171"/>
      <c r="AQ107" s="171"/>
      <c r="AR107" s="171"/>
      <c r="AS107" s="171"/>
      <c r="AT107" s="171"/>
      <c r="AU107" s="172"/>
      <c r="AV107" s="171"/>
      <c r="AW107" s="166"/>
      <c r="AX107" s="166"/>
      <c r="AY107" s="166"/>
      <c r="AZ107" s="166"/>
      <c r="BA107" s="166"/>
      <c r="BB107" s="166"/>
      <c r="BC107" s="171"/>
      <c r="BD107" s="171"/>
      <c r="BE107" s="171"/>
      <c r="BF107" s="171"/>
      <c r="BG107" s="171"/>
      <c r="BH107" s="172"/>
      <c r="BI107" s="171"/>
    </row>
    <row r="108" spans="1:61" ht="151.5" customHeight="1">
      <c r="A108" s="221"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08"/>
      <c r="F108" s="208"/>
      <c r="G108" s="43" t="str">
        <f t="shared" si="0"/>
        <v/>
      </c>
      <c r="H108" s="219"/>
      <c r="I108" s="96" t="str">
        <f t="shared" si="1"/>
        <v/>
      </c>
      <c r="J108" s="97" t="str">
        <f>IFERROR(IF(I108="","",IF(I108&lt;='Listas y tablas'!$L$3,"Muy Baja",IF(I108&lt;='Listas y tablas'!$L$4,"Baja",IF(I108&lt;='Listas y tablas'!$L$5,"Media",IF(I108&lt;='Listas y tablas'!$L$6,"Alta","Muy Alta"))))),"")</f>
        <v/>
      </c>
      <c r="K108" s="220"/>
      <c r="L108" s="223"/>
      <c r="M108" s="166"/>
      <c r="N108" s="166"/>
      <c r="O108" s="166"/>
      <c r="P108" s="166"/>
      <c r="Q108" s="166"/>
      <c r="R108" s="166"/>
      <c r="S108" s="166"/>
      <c r="T108" s="166"/>
      <c r="U108" s="166"/>
      <c r="V108" s="224"/>
      <c r="W108" s="166"/>
      <c r="X108" s="166"/>
      <c r="Y108" s="166"/>
      <c r="Z108" s="166"/>
      <c r="AA108" s="166"/>
      <c r="AB108" s="166"/>
      <c r="AC108" s="171"/>
      <c r="AD108" s="171"/>
      <c r="AE108" s="171"/>
      <c r="AF108" s="171"/>
      <c r="AG108" s="171"/>
      <c r="AH108" s="172"/>
      <c r="AI108" s="171"/>
      <c r="AJ108" s="166"/>
      <c r="AK108" s="166"/>
      <c r="AL108" s="166"/>
      <c r="AM108" s="166"/>
      <c r="AN108" s="166"/>
      <c r="AO108" s="166"/>
      <c r="AP108" s="171"/>
      <c r="AQ108" s="171"/>
      <c r="AR108" s="171"/>
      <c r="AS108" s="171"/>
      <c r="AT108" s="171"/>
      <c r="AU108" s="172"/>
      <c r="AV108" s="171"/>
      <c r="AW108" s="166"/>
      <c r="AX108" s="166"/>
      <c r="AY108" s="166"/>
      <c r="AZ108" s="166"/>
      <c r="BA108" s="166"/>
      <c r="BB108" s="166"/>
      <c r="BC108" s="171"/>
      <c r="BD108" s="171"/>
      <c r="BE108" s="171"/>
      <c r="BF108" s="171"/>
      <c r="BG108" s="171"/>
      <c r="BH108" s="172"/>
      <c r="BI108" s="171"/>
    </row>
    <row r="109" spans="1:61" ht="151.5" customHeight="1">
      <c r="A109" s="221"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08"/>
      <c r="F109" s="208"/>
      <c r="G109" s="43" t="str">
        <f t="shared" si="0"/>
        <v/>
      </c>
      <c r="H109" s="219"/>
      <c r="I109" s="96" t="str">
        <f t="shared" si="1"/>
        <v/>
      </c>
      <c r="J109" s="97" t="str">
        <f>IFERROR(IF(I109="","",IF(I109&lt;='Listas y tablas'!$L$3,"Muy Baja",IF(I109&lt;='Listas y tablas'!$L$4,"Baja",IF(I109&lt;='Listas y tablas'!$L$5,"Media",IF(I109&lt;='Listas y tablas'!$L$6,"Alta","Muy Alta"))))),"")</f>
        <v/>
      </c>
      <c r="K109" s="220"/>
      <c r="L109" s="223"/>
      <c r="M109" s="166"/>
      <c r="N109" s="166"/>
      <c r="O109" s="166"/>
      <c r="P109" s="166"/>
      <c r="Q109" s="166"/>
      <c r="R109" s="166"/>
      <c r="S109" s="166"/>
      <c r="T109" s="166"/>
      <c r="U109" s="166"/>
      <c r="V109" s="224"/>
      <c r="W109" s="166"/>
      <c r="X109" s="166"/>
      <c r="Y109" s="166"/>
      <c r="Z109" s="166"/>
      <c r="AA109" s="166"/>
      <c r="AB109" s="166"/>
      <c r="AC109" s="171"/>
      <c r="AD109" s="171"/>
      <c r="AE109" s="171"/>
      <c r="AF109" s="171"/>
      <c r="AG109" s="171"/>
      <c r="AH109" s="172"/>
      <c r="AI109" s="171"/>
      <c r="AJ109" s="166"/>
      <c r="AK109" s="166"/>
      <c r="AL109" s="166"/>
      <c r="AM109" s="166"/>
      <c r="AN109" s="166"/>
      <c r="AO109" s="166"/>
      <c r="AP109" s="171"/>
      <c r="AQ109" s="171"/>
      <c r="AR109" s="171"/>
      <c r="AS109" s="171"/>
      <c r="AT109" s="171"/>
      <c r="AU109" s="172"/>
      <c r="AV109" s="171"/>
      <c r="AW109" s="166"/>
      <c r="AX109" s="166"/>
      <c r="AY109" s="166"/>
      <c r="AZ109" s="166"/>
      <c r="BA109" s="166"/>
      <c r="BB109" s="166"/>
      <c r="BC109" s="171"/>
      <c r="BD109" s="171"/>
      <c r="BE109" s="171"/>
      <c r="BF109" s="171"/>
      <c r="BG109" s="171"/>
      <c r="BH109" s="172"/>
      <c r="BI109" s="171"/>
    </row>
    <row r="110" spans="1:61" ht="151.5" customHeight="1">
      <c r="A110" s="221"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08"/>
      <c r="F110" s="208"/>
      <c r="G110" s="43" t="str">
        <f t="shared" si="0"/>
        <v/>
      </c>
      <c r="H110" s="219"/>
      <c r="I110" s="96" t="str">
        <f t="shared" si="1"/>
        <v/>
      </c>
      <c r="J110" s="97" t="str">
        <f>IFERROR(IF(I110="","",IF(I110&lt;='Listas y tablas'!$L$3,"Muy Baja",IF(I110&lt;='Listas y tablas'!$L$4,"Baja",IF(I110&lt;='Listas y tablas'!$L$5,"Media",IF(I110&lt;='Listas y tablas'!$L$6,"Alta","Muy Alta"))))),"")</f>
        <v/>
      </c>
      <c r="K110" s="220"/>
      <c r="L110" s="223"/>
      <c r="M110" s="166"/>
      <c r="N110" s="166"/>
      <c r="O110" s="166"/>
      <c r="P110" s="166"/>
      <c r="Q110" s="166"/>
      <c r="R110" s="166"/>
      <c r="S110" s="166"/>
      <c r="T110" s="166"/>
      <c r="U110" s="166"/>
      <c r="V110" s="224"/>
      <c r="W110" s="166"/>
      <c r="X110" s="166"/>
      <c r="Y110" s="166"/>
      <c r="Z110" s="166"/>
      <c r="AA110" s="166"/>
      <c r="AB110" s="166"/>
      <c r="AC110" s="171"/>
      <c r="AD110" s="171"/>
      <c r="AE110" s="171"/>
      <c r="AF110" s="171"/>
      <c r="AG110" s="171"/>
      <c r="AH110" s="172"/>
      <c r="AI110" s="171"/>
      <c r="AJ110" s="166"/>
      <c r="AK110" s="166"/>
      <c r="AL110" s="166"/>
      <c r="AM110" s="166"/>
      <c r="AN110" s="166"/>
      <c r="AO110" s="166"/>
      <c r="AP110" s="171"/>
      <c r="AQ110" s="171"/>
      <c r="AR110" s="171"/>
      <c r="AS110" s="171"/>
      <c r="AT110" s="171"/>
      <c r="AU110" s="172"/>
      <c r="AV110" s="171"/>
      <c r="AW110" s="166"/>
      <c r="AX110" s="166"/>
      <c r="AY110" s="166"/>
      <c r="AZ110" s="166"/>
      <c r="BA110" s="166"/>
      <c r="BB110" s="166"/>
      <c r="BC110" s="171"/>
      <c r="BD110" s="171"/>
      <c r="BE110" s="171"/>
      <c r="BF110" s="171"/>
      <c r="BG110" s="171"/>
      <c r="BH110" s="172"/>
      <c r="BI110" s="171"/>
    </row>
    <row r="111" spans="1:61" ht="151.5" customHeight="1">
      <c r="A111" s="221"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08"/>
      <c r="F111" s="208"/>
      <c r="G111" s="43" t="str">
        <f t="shared" si="0"/>
        <v/>
      </c>
      <c r="H111" s="219"/>
      <c r="I111" s="96" t="str">
        <f t="shared" si="1"/>
        <v/>
      </c>
      <c r="J111" s="97" t="str">
        <f>IFERROR(IF(I111="","",IF(I111&lt;='Listas y tablas'!$L$3,"Muy Baja",IF(I111&lt;='Listas y tablas'!$L$4,"Baja",IF(I111&lt;='Listas y tablas'!$L$5,"Media",IF(I111&lt;='Listas y tablas'!$L$6,"Alta","Muy Alta"))))),"")</f>
        <v/>
      </c>
      <c r="K111" s="220"/>
      <c r="L111" s="223"/>
      <c r="M111" s="166"/>
      <c r="N111" s="166"/>
      <c r="O111" s="166"/>
      <c r="P111" s="166"/>
      <c r="Q111" s="166"/>
      <c r="R111" s="166"/>
      <c r="S111" s="166"/>
      <c r="T111" s="166"/>
      <c r="U111" s="166"/>
      <c r="V111" s="224"/>
      <c r="W111" s="166"/>
      <c r="X111" s="166"/>
      <c r="Y111" s="166"/>
      <c r="Z111" s="166"/>
      <c r="AA111" s="166"/>
      <c r="AB111" s="166"/>
      <c r="AC111" s="171"/>
      <c r="AD111" s="171"/>
      <c r="AE111" s="171"/>
      <c r="AF111" s="171"/>
      <c r="AG111" s="171"/>
      <c r="AH111" s="172"/>
      <c r="AI111" s="171"/>
      <c r="AJ111" s="166"/>
      <c r="AK111" s="166"/>
      <c r="AL111" s="166"/>
      <c r="AM111" s="166"/>
      <c r="AN111" s="166"/>
      <c r="AO111" s="166"/>
      <c r="AP111" s="171"/>
      <c r="AQ111" s="171"/>
      <c r="AR111" s="171"/>
      <c r="AS111" s="171"/>
      <c r="AT111" s="171"/>
      <c r="AU111" s="172"/>
      <c r="AV111" s="171"/>
      <c r="AW111" s="166"/>
      <c r="AX111" s="166"/>
      <c r="AY111" s="166"/>
      <c r="AZ111" s="166"/>
      <c r="BA111" s="166"/>
      <c r="BB111" s="166"/>
      <c r="BC111" s="171"/>
      <c r="BD111" s="171"/>
      <c r="BE111" s="171"/>
      <c r="BF111" s="171"/>
      <c r="BG111" s="171"/>
      <c r="BH111" s="172"/>
      <c r="BI111" s="171"/>
    </row>
    <row r="112" spans="1:61" ht="151.5" customHeight="1">
      <c r="A112" s="221"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08"/>
      <c r="F112" s="208"/>
      <c r="G112" s="43" t="str">
        <f t="shared" si="0"/>
        <v/>
      </c>
      <c r="H112" s="219"/>
      <c r="I112" s="96" t="str">
        <f t="shared" si="1"/>
        <v/>
      </c>
      <c r="J112" s="97" t="str">
        <f>IFERROR(IF(I112="","",IF(I112&lt;='Listas y tablas'!$L$3,"Muy Baja",IF(I112&lt;='Listas y tablas'!$L$4,"Baja",IF(I112&lt;='Listas y tablas'!$L$5,"Media",IF(I112&lt;='Listas y tablas'!$L$6,"Alta","Muy Alta"))))),"")</f>
        <v/>
      </c>
      <c r="K112" s="220"/>
      <c r="L112" s="223"/>
      <c r="M112" s="166"/>
      <c r="N112" s="166"/>
      <c r="O112" s="166"/>
      <c r="P112" s="166"/>
      <c r="Q112" s="166"/>
      <c r="R112" s="166"/>
      <c r="S112" s="166"/>
      <c r="T112" s="166"/>
      <c r="U112" s="166"/>
      <c r="V112" s="224"/>
      <c r="W112" s="166"/>
      <c r="X112" s="166"/>
      <c r="Y112" s="166"/>
      <c r="Z112" s="166"/>
      <c r="AA112" s="166"/>
      <c r="AB112" s="166"/>
      <c r="AC112" s="171"/>
      <c r="AD112" s="171"/>
      <c r="AE112" s="171"/>
      <c r="AF112" s="171"/>
      <c r="AG112" s="171"/>
      <c r="AH112" s="172"/>
      <c r="AI112" s="171"/>
      <c r="AJ112" s="166"/>
      <c r="AK112" s="166"/>
      <c r="AL112" s="166"/>
      <c r="AM112" s="166"/>
      <c r="AN112" s="166"/>
      <c r="AO112" s="166"/>
      <c r="AP112" s="171"/>
      <c r="AQ112" s="171"/>
      <c r="AR112" s="171"/>
      <c r="AS112" s="171"/>
      <c r="AT112" s="171"/>
      <c r="AU112" s="172"/>
      <c r="AV112" s="171"/>
      <c r="AW112" s="166"/>
      <c r="AX112" s="166"/>
      <c r="AY112" s="166"/>
      <c r="AZ112" s="166"/>
      <c r="BA112" s="166"/>
      <c r="BB112" s="166"/>
      <c r="BC112" s="171"/>
      <c r="BD112" s="171"/>
      <c r="BE112" s="171"/>
      <c r="BF112" s="171"/>
      <c r="BG112" s="171"/>
      <c r="BH112" s="172"/>
      <c r="BI112" s="171"/>
    </row>
    <row r="113" spans="1:61" ht="151.5" customHeight="1">
      <c r="A113" s="221"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08"/>
      <c r="F113" s="208"/>
      <c r="G113" s="43" t="str">
        <f t="shared" si="0"/>
        <v/>
      </c>
      <c r="H113" s="219"/>
      <c r="I113" s="96" t="str">
        <f t="shared" si="1"/>
        <v/>
      </c>
      <c r="J113" s="97" t="str">
        <f>IFERROR(IF(I113="","",IF(I113&lt;='Listas y tablas'!$L$3,"Muy Baja",IF(I113&lt;='Listas y tablas'!$L$4,"Baja",IF(I113&lt;='Listas y tablas'!$L$5,"Media",IF(I113&lt;='Listas y tablas'!$L$6,"Alta","Muy Alta"))))),"")</f>
        <v/>
      </c>
      <c r="K113" s="220"/>
      <c r="L113" s="223"/>
      <c r="M113" s="166"/>
      <c r="N113" s="166"/>
      <c r="O113" s="166"/>
      <c r="P113" s="166"/>
      <c r="Q113" s="166"/>
      <c r="R113" s="166"/>
      <c r="S113" s="166"/>
      <c r="T113" s="166"/>
      <c r="U113" s="166"/>
      <c r="V113" s="224"/>
      <c r="W113" s="166"/>
      <c r="X113" s="166"/>
      <c r="Y113" s="166"/>
      <c r="Z113" s="166"/>
      <c r="AA113" s="166"/>
      <c r="AB113" s="166"/>
      <c r="AC113" s="171"/>
      <c r="AD113" s="171"/>
      <c r="AE113" s="171"/>
      <c r="AF113" s="171"/>
      <c r="AG113" s="171"/>
      <c r="AH113" s="172"/>
      <c r="AI113" s="171"/>
      <c r="AJ113" s="166"/>
      <c r="AK113" s="166"/>
      <c r="AL113" s="166"/>
      <c r="AM113" s="166"/>
      <c r="AN113" s="166"/>
      <c r="AO113" s="166"/>
      <c r="AP113" s="171"/>
      <c r="AQ113" s="171"/>
      <c r="AR113" s="171"/>
      <c r="AS113" s="171"/>
      <c r="AT113" s="171"/>
      <c r="AU113" s="172"/>
      <c r="AV113" s="171"/>
      <c r="AW113" s="166"/>
      <c r="AX113" s="166"/>
      <c r="AY113" s="166"/>
      <c r="AZ113" s="166"/>
      <c r="BA113" s="166"/>
      <c r="BB113" s="166"/>
      <c r="BC113" s="171"/>
      <c r="BD113" s="171"/>
      <c r="BE113" s="171"/>
      <c r="BF113" s="171"/>
      <c r="BG113" s="171"/>
      <c r="BH113" s="172"/>
      <c r="BI113" s="171"/>
    </row>
    <row r="114" spans="1:61" ht="151.5" customHeight="1">
      <c r="A114" s="221"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08"/>
      <c r="F114" s="208"/>
      <c r="G114" s="43" t="str">
        <f t="shared" si="0"/>
        <v/>
      </c>
      <c r="H114" s="219"/>
      <c r="I114" s="96" t="str">
        <f t="shared" si="1"/>
        <v/>
      </c>
      <c r="J114" s="97" t="str">
        <f>IFERROR(IF(I114="","",IF(I114&lt;='Listas y tablas'!$L$3,"Muy Baja",IF(I114&lt;='Listas y tablas'!$L$4,"Baja",IF(I114&lt;='Listas y tablas'!$L$5,"Media",IF(I114&lt;='Listas y tablas'!$L$6,"Alta","Muy Alta"))))),"")</f>
        <v/>
      </c>
      <c r="K114" s="220"/>
      <c r="L114" s="223"/>
      <c r="M114" s="166"/>
      <c r="N114" s="166"/>
      <c r="O114" s="166"/>
      <c r="P114" s="166"/>
      <c r="Q114" s="166"/>
      <c r="R114" s="166"/>
      <c r="S114" s="166"/>
      <c r="T114" s="166"/>
      <c r="U114" s="166"/>
      <c r="V114" s="224"/>
      <c r="W114" s="166"/>
      <c r="X114" s="166"/>
      <c r="Y114" s="166"/>
      <c r="Z114" s="166"/>
      <c r="AA114" s="166"/>
      <c r="AB114" s="166"/>
      <c r="AC114" s="171"/>
      <c r="AD114" s="171"/>
      <c r="AE114" s="171"/>
      <c r="AF114" s="171"/>
      <c r="AG114" s="171"/>
      <c r="AH114" s="172"/>
      <c r="AI114" s="171"/>
      <c r="AJ114" s="166"/>
      <c r="AK114" s="166"/>
      <c r="AL114" s="166"/>
      <c r="AM114" s="166"/>
      <c r="AN114" s="166"/>
      <c r="AO114" s="166"/>
      <c r="AP114" s="171"/>
      <c r="AQ114" s="171"/>
      <c r="AR114" s="171"/>
      <c r="AS114" s="171"/>
      <c r="AT114" s="171"/>
      <c r="AU114" s="172"/>
      <c r="AV114" s="171"/>
      <c r="AW114" s="166"/>
      <c r="AX114" s="166"/>
      <c r="AY114" s="166"/>
      <c r="AZ114" s="166"/>
      <c r="BA114" s="166"/>
      <c r="BB114" s="166"/>
      <c r="BC114" s="171"/>
      <c r="BD114" s="171"/>
      <c r="BE114" s="171"/>
      <c r="BF114" s="171"/>
      <c r="BG114" s="171"/>
      <c r="BH114" s="172"/>
      <c r="BI114" s="171"/>
    </row>
    <row r="115" spans="1:61" ht="151.5" customHeight="1">
      <c r="A115" s="221"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08"/>
      <c r="F115" s="208"/>
      <c r="G115" s="43" t="str">
        <f t="shared" si="0"/>
        <v/>
      </c>
      <c r="H115" s="219"/>
      <c r="I115" s="96" t="str">
        <f t="shared" si="1"/>
        <v/>
      </c>
      <c r="J115" s="97" t="str">
        <f>IFERROR(IF(I115="","",IF(I115&lt;='Listas y tablas'!$L$3,"Muy Baja",IF(I115&lt;='Listas y tablas'!$L$4,"Baja",IF(I115&lt;='Listas y tablas'!$L$5,"Media",IF(I115&lt;='Listas y tablas'!$L$6,"Alta","Muy Alta"))))),"")</f>
        <v/>
      </c>
      <c r="K115" s="220"/>
      <c r="L115" s="223"/>
      <c r="M115" s="166"/>
      <c r="N115" s="166"/>
      <c r="O115" s="166"/>
      <c r="P115" s="166"/>
      <c r="Q115" s="166"/>
      <c r="R115" s="166"/>
      <c r="S115" s="166"/>
      <c r="T115" s="166"/>
      <c r="U115" s="166"/>
      <c r="V115" s="224"/>
      <c r="W115" s="166"/>
      <c r="X115" s="166"/>
      <c r="Y115" s="166"/>
      <c r="Z115" s="166"/>
      <c r="AA115" s="166"/>
      <c r="AB115" s="166"/>
      <c r="AC115" s="171"/>
      <c r="AD115" s="171"/>
      <c r="AE115" s="171"/>
      <c r="AF115" s="171"/>
      <c r="AG115" s="171"/>
      <c r="AH115" s="172"/>
      <c r="AI115" s="171"/>
      <c r="AJ115" s="166"/>
      <c r="AK115" s="166"/>
      <c r="AL115" s="166"/>
      <c r="AM115" s="166"/>
      <c r="AN115" s="166"/>
      <c r="AO115" s="166"/>
      <c r="AP115" s="171"/>
      <c r="AQ115" s="171"/>
      <c r="AR115" s="171"/>
      <c r="AS115" s="171"/>
      <c r="AT115" s="171"/>
      <c r="AU115" s="172"/>
      <c r="AV115" s="171"/>
      <c r="AW115" s="166"/>
      <c r="AX115" s="166"/>
      <c r="AY115" s="166"/>
      <c r="AZ115" s="166"/>
      <c r="BA115" s="166"/>
      <c r="BB115" s="166"/>
      <c r="BC115" s="171"/>
      <c r="BD115" s="171"/>
      <c r="BE115" s="171"/>
      <c r="BF115" s="171"/>
      <c r="BG115" s="171"/>
      <c r="BH115" s="172"/>
      <c r="BI115" s="171"/>
    </row>
    <row r="116" spans="1:61" ht="151.5" customHeight="1">
      <c r="A116" s="221"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08"/>
      <c r="F116" s="208"/>
      <c r="G116" s="43" t="str">
        <f t="shared" si="0"/>
        <v/>
      </c>
      <c r="H116" s="219"/>
      <c r="I116" s="96" t="str">
        <f t="shared" si="1"/>
        <v/>
      </c>
      <c r="J116" s="97" t="str">
        <f>IFERROR(IF(I116="","",IF(I116&lt;='Listas y tablas'!$L$3,"Muy Baja",IF(I116&lt;='Listas y tablas'!$L$4,"Baja",IF(I116&lt;='Listas y tablas'!$L$5,"Media",IF(I116&lt;='Listas y tablas'!$L$6,"Alta","Muy Alta"))))),"")</f>
        <v/>
      </c>
      <c r="K116" s="220"/>
      <c r="L116" s="223"/>
      <c r="M116" s="166"/>
      <c r="N116" s="166"/>
      <c r="O116" s="166"/>
      <c r="P116" s="166"/>
      <c r="Q116" s="166"/>
      <c r="R116" s="166"/>
      <c r="S116" s="166"/>
      <c r="T116" s="166"/>
      <c r="U116" s="166"/>
      <c r="V116" s="224"/>
      <c r="W116" s="166"/>
      <c r="X116" s="166"/>
      <c r="Y116" s="166"/>
      <c r="Z116" s="166"/>
      <c r="AA116" s="166"/>
      <c r="AB116" s="166"/>
      <c r="AC116" s="171"/>
      <c r="AD116" s="171"/>
      <c r="AE116" s="171"/>
      <c r="AF116" s="171"/>
      <c r="AG116" s="171"/>
      <c r="AH116" s="172"/>
      <c r="AI116" s="171"/>
      <c r="AJ116" s="166"/>
      <c r="AK116" s="166"/>
      <c r="AL116" s="166"/>
      <c r="AM116" s="166"/>
      <c r="AN116" s="166"/>
      <c r="AO116" s="166"/>
      <c r="AP116" s="171"/>
      <c r="AQ116" s="171"/>
      <c r="AR116" s="171"/>
      <c r="AS116" s="171"/>
      <c r="AT116" s="171"/>
      <c r="AU116" s="172"/>
      <c r="AV116" s="171"/>
      <c r="AW116" s="166"/>
      <c r="AX116" s="166"/>
      <c r="AY116" s="166"/>
      <c r="AZ116" s="166"/>
      <c r="BA116" s="166"/>
      <c r="BB116" s="166"/>
      <c r="BC116" s="171"/>
      <c r="BD116" s="171"/>
      <c r="BE116" s="171"/>
      <c r="BF116" s="171"/>
      <c r="BG116" s="171"/>
      <c r="BH116" s="172"/>
      <c r="BI116" s="171"/>
    </row>
    <row r="117" spans="1:61" ht="151.5" customHeight="1">
      <c r="A117" s="221"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08"/>
      <c r="F117" s="208"/>
      <c r="G117" s="43" t="str">
        <f t="shared" si="0"/>
        <v/>
      </c>
      <c r="H117" s="219"/>
      <c r="I117" s="96" t="str">
        <f t="shared" si="1"/>
        <v/>
      </c>
      <c r="J117" s="97" t="str">
        <f>IFERROR(IF(I117="","",IF(I117&lt;='Listas y tablas'!$L$3,"Muy Baja",IF(I117&lt;='Listas y tablas'!$L$4,"Baja",IF(I117&lt;='Listas y tablas'!$L$5,"Media",IF(I117&lt;='Listas y tablas'!$L$6,"Alta","Muy Alta"))))),"")</f>
        <v/>
      </c>
      <c r="K117" s="220"/>
      <c r="L117" s="223"/>
      <c r="M117" s="166"/>
      <c r="N117" s="166"/>
      <c r="O117" s="166"/>
      <c r="P117" s="166"/>
      <c r="Q117" s="166"/>
      <c r="R117" s="166"/>
      <c r="S117" s="166"/>
      <c r="T117" s="166"/>
      <c r="U117" s="166"/>
      <c r="V117" s="224"/>
      <c r="W117" s="166"/>
      <c r="X117" s="166"/>
      <c r="Y117" s="166"/>
      <c r="Z117" s="166"/>
      <c r="AA117" s="166"/>
      <c r="AB117" s="166"/>
      <c r="AC117" s="171"/>
      <c r="AD117" s="171"/>
      <c r="AE117" s="171"/>
      <c r="AF117" s="171"/>
      <c r="AG117" s="171"/>
      <c r="AH117" s="172"/>
      <c r="AI117" s="171"/>
      <c r="AJ117" s="166"/>
      <c r="AK117" s="166"/>
      <c r="AL117" s="166"/>
      <c r="AM117" s="166"/>
      <c r="AN117" s="166"/>
      <c r="AO117" s="166"/>
      <c r="AP117" s="171"/>
      <c r="AQ117" s="171"/>
      <c r="AR117" s="171"/>
      <c r="AS117" s="171"/>
      <c r="AT117" s="171"/>
      <c r="AU117" s="172"/>
      <c r="AV117" s="171"/>
      <c r="AW117" s="166"/>
      <c r="AX117" s="166"/>
      <c r="AY117" s="166"/>
      <c r="AZ117" s="166"/>
      <c r="BA117" s="166"/>
      <c r="BB117" s="166"/>
      <c r="BC117" s="171"/>
      <c r="BD117" s="171"/>
      <c r="BE117" s="171"/>
      <c r="BF117" s="171"/>
      <c r="BG117" s="171"/>
      <c r="BH117" s="172"/>
      <c r="BI117" s="171"/>
    </row>
    <row r="118" spans="1:61" ht="151.5" customHeight="1">
      <c r="A118" s="221"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08"/>
      <c r="F118" s="208"/>
      <c r="G118" s="43" t="str">
        <f t="shared" si="0"/>
        <v/>
      </c>
      <c r="H118" s="219"/>
      <c r="I118" s="96" t="str">
        <f t="shared" si="1"/>
        <v/>
      </c>
      <c r="J118" s="97" t="str">
        <f>IFERROR(IF(I118="","",IF(I118&lt;='Listas y tablas'!$L$3,"Muy Baja",IF(I118&lt;='Listas y tablas'!$L$4,"Baja",IF(I118&lt;='Listas y tablas'!$L$5,"Media",IF(I118&lt;='Listas y tablas'!$L$6,"Alta","Muy Alta"))))),"")</f>
        <v/>
      </c>
      <c r="K118" s="220"/>
      <c r="L118" s="223"/>
      <c r="M118" s="166"/>
      <c r="N118" s="166"/>
      <c r="O118" s="166"/>
      <c r="P118" s="166"/>
      <c r="Q118" s="166"/>
      <c r="R118" s="166"/>
      <c r="S118" s="166"/>
      <c r="T118" s="166"/>
      <c r="U118" s="166"/>
      <c r="V118" s="224"/>
      <c r="W118" s="166"/>
      <c r="X118" s="166"/>
      <c r="Y118" s="166"/>
      <c r="Z118" s="166"/>
      <c r="AA118" s="166"/>
      <c r="AB118" s="166"/>
      <c r="AC118" s="171"/>
      <c r="AD118" s="171"/>
      <c r="AE118" s="171"/>
      <c r="AF118" s="171"/>
      <c r="AG118" s="171"/>
      <c r="AH118" s="172"/>
      <c r="AI118" s="171"/>
      <c r="AJ118" s="166"/>
      <c r="AK118" s="166"/>
      <c r="AL118" s="166"/>
      <c r="AM118" s="166"/>
      <c r="AN118" s="166"/>
      <c r="AO118" s="166"/>
      <c r="AP118" s="171"/>
      <c r="AQ118" s="171"/>
      <c r="AR118" s="171"/>
      <c r="AS118" s="171"/>
      <c r="AT118" s="171"/>
      <c r="AU118" s="172"/>
      <c r="AV118" s="171"/>
      <c r="AW118" s="166"/>
      <c r="AX118" s="166"/>
      <c r="AY118" s="166"/>
      <c r="AZ118" s="166"/>
      <c r="BA118" s="166"/>
      <c r="BB118" s="166"/>
      <c r="BC118" s="171"/>
      <c r="BD118" s="171"/>
      <c r="BE118" s="171"/>
      <c r="BF118" s="171"/>
      <c r="BG118" s="171"/>
      <c r="BH118" s="172"/>
      <c r="BI118" s="171"/>
    </row>
    <row r="119" spans="1:61" ht="151.5" customHeight="1">
      <c r="A119" s="221"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08"/>
      <c r="F119" s="208"/>
      <c r="G119" s="43" t="str">
        <f t="shared" si="0"/>
        <v/>
      </c>
      <c r="H119" s="219"/>
      <c r="I119" s="96" t="str">
        <f t="shared" si="1"/>
        <v/>
      </c>
      <c r="J119" s="97" t="str">
        <f>IFERROR(IF(I119="","",IF(I119&lt;='Listas y tablas'!$L$3,"Muy Baja",IF(I119&lt;='Listas y tablas'!$L$4,"Baja",IF(I119&lt;='Listas y tablas'!$L$5,"Media",IF(I119&lt;='Listas y tablas'!$L$6,"Alta","Muy Alta"))))),"")</f>
        <v/>
      </c>
      <c r="K119" s="220"/>
      <c r="L119" s="223"/>
      <c r="M119" s="166"/>
      <c r="N119" s="166"/>
      <c r="O119" s="166"/>
      <c r="P119" s="166"/>
      <c r="Q119" s="166"/>
      <c r="R119" s="166"/>
      <c r="S119" s="166"/>
      <c r="T119" s="166"/>
      <c r="U119" s="166"/>
      <c r="V119" s="224"/>
      <c r="W119" s="166"/>
      <c r="X119" s="166"/>
      <c r="Y119" s="166"/>
      <c r="Z119" s="166"/>
      <c r="AA119" s="166"/>
      <c r="AB119" s="166"/>
      <c r="AC119" s="171"/>
      <c r="AD119" s="171"/>
      <c r="AE119" s="171"/>
      <c r="AF119" s="171"/>
      <c r="AG119" s="171"/>
      <c r="AH119" s="172"/>
      <c r="AI119" s="171"/>
      <c r="AJ119" s="166"/>
      <c r="AK119" s="166"/>
      <c r="AL119" s="166"/>
      <c r="AM119" s="166"/>
      <c r="AN119" s="166"/>
      <c r="AO119" s="166"/>
      <c r="AP119" s="171"/>
      <c r="AQ119" s="171"/>
      <c r="AR119" s="171"/>
      <c r="AS119" s="171"/>
      <c r="AT119" s="171"/>
      <c r="AU119" s="172"/>
      <c r="AV119" s="171"/>
      <c r="AW119" s="166"/>
      <c r="AX119" s="166"/>
      <c r="AY119" s="166"/>
      <c r="AZ119" s="166"/>
      <c r="BA119" s="166"/>
      <c r="BB119" s="166"/>
      <c r="BC119" s="171"/>
      <c r="BD119" s="171"/>
      <c r="BE119" s="171"/>
      <c r="BF119" s="171"/>
      <c r="BG119" s="171"/>
      <c r="BH119" s="172"/>
      <c r="BI119" s="171"/>
    </row>
    <row r="120" spans="1:61" ht="151.5" customHeight="1">
      <c r="A120" s="221"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08"/>
      <c r="F120" s="208"/>
      <c r="G120" s="43" t="str">
        <f t="shared" si="0"/>
        <v/>
      </c>
      <c r="H120" s="219"/>
      <c r="I120" s="96" t="str">
        <f t="shared" si="1"/>
        <v/>
      </c>
      <c r="J120" s="97" t="str">
        <f>IFERROR(IF(I120="","",IF(I120&lt;='Listas y tablas'!$L$3,"Muy Baja",IF(I120&lt;='Listas y tablas'!$L$4,"Baja",IF(I120&lt;='Listas y tablas'!$L$5,"Media",IF(I120&lt;='Listas y tablas'!$L$6,"Alta","Muy Alta"))))),"")</f>
        <v/>
      </c>
      <c r="K120" s="220"/>
      <c r="L120" s="223"/>
      <c r="M120" s="166"/>
      <c r="N120" s="166"/>
      <c r="O120" s="166"/>
      <c r="P120" s="166"/>
      <c r="Q120" s="166"/>
      <c r="R120" s="166"/>
      <c r="S120" s="166"/>
      <c r="T120" s="166"/>
      <c r="U120" s="166"/>
      <c r="V120" s="224"/>
      <c r="W120" s="166"/>
      <c r="X120" s="166"/>
      <c r="Y120" s="166"/>
      <c r="Z120" s="166"/>
      <c r="AA120" s="166"/>
      <c r="AB120" s="166"/>
      <c r="AC120" s="171"/>
      <c r="AD120" s="171"/>
      <c r="AE120" s="171"/>
      <c r="AF120" s="171"/>
      <c r="AG120" s="171"/>
      <c r="AH120" s="172"/>
      <c r="AI120" s="171"/>
      <c r="AJ120" s="166"/>
      <c r="AK120" s="166"/>
      <c r="AL120" s="166"/>
      <c r="AM120" s="166"/>
      <c r="AN120" s="166"/>
      <c r="AO120" s="166"/>
      <c r="AP120" s="171"/>
      <c r="AQ120" s="171"/>
      <c r="AR120" s="171"/>
      <c r="AS120" s="171"/>
      <c r="AT120" s="171"/>
      <c r="AU120" s="172"/>
      <c r="AV120" s="171"/>
      <c r="AW120" s="166"/>
      <c r="AX120" s="166"/>
      <c r="AY120" s="166"/>
      <c r="AZ120" s="166"/>
      <c r="BA120" s="166"/>
      <c r="BB120" s="166"/>
      <c r="BC120" s="171"/>
      <c r="BD120" s="171"/>
      <c r="BE120" s="171"/>
      <c r="BF120" s="171"/>
      <c r="BG120" s="171"/>
      <c r="BH120" s="172"/>
      <c r="BI120" s="171"/>
    </row>
    <row r="121" spans="1:61" ht="151.5" customHeight="1">
      <c r="A121" s="221"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08"/>
      <c r="F121" s="208"/>
      <c r="G121" s="43" t="str">
        <f t="shared" si="0"/>
        <v/>
      </c>
      <c r="H121" s="219"/>
      <c r="I121" s="96" t="str">
        <f t="shared" si="1"/>
        <v/>
      </c>
      <c r="J121" s="97" t="str">
        <f>IFERROR(IF(I121="","",IF(I121&lt;='Listas y tablas'!$L$3,"Muy Baja",IF(I121&lt;='Listas y tablas'!$L$4,"Baja",IF(I121&lt;='Listas y tablas'!$L$5,"Media",IF(I121&lt;='Listas y tablas'!$L$6,"Alta","Muy Alta"))))),"")</f>
        <v/>
      </c>
      <c r="K121" s="220"/>
      <c r="L121" s="223"/>
      <c r="M121" s="166"/>
      <c r="N121" s="166"/>
      <c r="O121" s="166"/>
      <c r="P121" s="166"/>
      <c r="Q121" s="166"/>
      <c r="R121" s="166"/>
      <c r="S121" s="166"/>
      <c r="T121" s="166"/>
      <c r="U121" s="166"/>
      <c r="V121" s="224"/>
      <c r="W121" s="166"/>
      <c r="X121" s="166"/>
      <c r="Y121" s="166"/>
      <c r="Z121" s="166"/>
      <c r="AA121" s="166"/>
      <c r="AB121" s="166"/>
      <c r="AC121" s="171"/>
      <c r="AD121" s="171"/>
      <c r="AE121" s="171"/>
      <c r="AF121" s="171"/>
      <c r="AG121" s="171"/>
      <c r="AH121" s="172"/>
      <c r="AI121" s="171"/>
      <c r="AJ121" s="166"/>
      <c r="AK121" s="166"/>
      <c r="AL121" s="166"/>
      <c r="AM121" s="166"/>
      <c r="AN121" s="166"/>
      <c r="AO121" s="166"/>
      <c r="AP121" s="171"/>
      <c r="AQ121" s="171"/>
      <c r="AR121" s="171"/>
      <c r="AS121" s="171"/>
      <c r="AT121" s="171"/>
      <c r="AU121" s="172"/>
      <c r="AV121" s="171"/>
      <c r="AW121" s="166"/>
      <c r="AX121" s="166"/>
      <c r="AY121" s="166"/>
      <c r="AZ121" s="166"/>
      <c r="BA121" s="166"/>
      <c r="BB121" s="166"/>
      <c r="BC121" s="171"/>
      <c r="BD121" s="171"/>
      <c r="BE121" s="171"/>
      <c r="BF121" s="171"/>
      <c r="BG121" s="171"/>
      <c r="BH121" s="172"/>
      <c r="BI121" s="171"/>
    </row>
    <row r="122" spans="1:61" ht="151.5" customHeight="1">
      <c r="A122" s="221"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08"/>
      <c r="F122" s="208"/>
      <c r="G122" s="43" t="str">
        <f t="shared" si="0"/>
        <v/>
      </c>
      <c r="H122" s="219"/>
      <c r="I122" s="96" t="str">
        <f t="shared" si="1"/>
        <v/>
      </c>
      <c r="J122" s="97" t="str">
        <f>IFERROR(IF(I122="","",IF(I122&lt;='Listas y tablas'!$L$3,"Muy Baja",IF(I122&lt;='Listas y tablas'!$L$4,"Baja",IF(I122&lt;='Listas y tablas'!$L$5,"Media",IF(I122&lt;='Listas y tablas'!$L$6,"Alta","Muy Alta"))))),"")</f>
        <v/>
      </c>
      <c r="K122" s="220"/>
      <c r="L122" s="223"/>
      <c r="M122" s="166"/>
      <c r="N122" s="166"/>
      <c r="O122" s="166"/>
      <c r="P122" s="166"/>
      <c r="Q122" s="166"/>
      <c r="R122" s="166"/>
      <c r="S122" s="166"/>
      <c r="T122" s="166"/>
      <c r="U122" s="166"/>
      <c r="V122" s="224"/>
      <c r="W122" s="166"/>
      <c r="X122" s="166"/>
      <c r="Y122" s="166"/>
      <c r="Z122" s="166"/>
      <c r="AA122" s="166"/>
      <c r="AB122" s="166"/>
      <c r="AC122" s="171"/>
      <c r="AD122" s="171"/>
      <c r="AE122" s="171"/>
      <c r="AF122" s="171"/>
      <c r="AG122" s="171"/>
      <c r="AH122" s="172"/>
      <c r="AI122" s="171"/>
      <c r="AJ122" s="166"/>
      <c r="AK122" s="166"/>
      <c r="AL122" s="166"/>
      <c r="AM122" s="166"/>
      <c r="AN122" s="166"/>
      <c r="AO122" s="166"/>
      <c r="AP122" s="171"/>
      <c r="AQ122" s="171"/>
      <c r="AR122" s="171"/>
      <c r="AS122" s="171"/>
      <c r="AT122" s="171"/>
      <c r="AU122" s="172"/>
      <c r="AV122" s="171"/>
      <c r="AW122" s="166"/>
      <c r="AX122" s="166"/>
      <c r="AY122" s="166"/>
      <c r="AZ122" s="166"/>
      <c r="BA122" s="166"/>
      <c r="BB122" s="166"/>
      <c r="BC122" s="171"/>
      <c r="BD122" s="171"/>
      <c r="BE122" s="171"/>
      <c r="BF122" s="171"/>
      <c r="BG122" s="171"/>
      <c r="BH122" s="172"/>
      <c r="BI122" s="171"/>
    </row>
    <row r="123" spans="1:61" ht="151.5" customHeight="1">
      <c r="A123" s="221"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08"/>
      <c r="F123" s="208"/>
      <c r="G123" s="43" t="str">
        <f t="shared" si="0"/>
        <v/>
      </c>
      <c r="H123" s="219"/>
      <c r="I123" s="96" t="str">
        <f t="shared" si="1"/>
        <v/>
      </c>
      <c r="J123" s="97" t="str">
        <f>IFERROR(IF(I123="","",IF(I123&lt;='Listas y tablas'!$L$3,"Muy Baja",IF(I123&lt;='Listas y tablas'!$L$4,"Baja",IF(I123&lt;='Listas y tablas'!$L$5,"Media",IF(I123&lt;='Listas y tablas'!$L$6,"Alta","Muy Alta"))))),"")</f>
        <v/>
      </c>
      <c r="K123" s="220"/>
      <c r="L123" s="223"/>
      <c r="M123" s="166"/>
      <c r="N123" s="166"/>
      <c r="O123" s="166"/>
      <c r="P123" s="166"/>
      <c r="Q123" s="166"/>
      <c r="R123" s="166"/>
      <c r="S123" s="166"/>
      <c r="T123" s="166"/>
      <c r="U123" s="166"/>
      <c r="V123" s="224"/>
      <c r="W123" s="166"/>
      <c r="X123" s="166"/>
      <c r="Y123" s="166"/>
      <c r="Z123" s="166"/>
      <c r="AA123" s="166"/>
      <c r="AB123" s="166"/>
      <c r="AC123" s="171"/>
      <c r="AD123" s="171"/>
      <c r="AE123" s="171"/>
      <c r="AF123" s="171"/>
      <c r="AG123" s="171"/>
      <c r="AH123" s="172"/>
      <c r="AI123" s="171"/>
      <c r="AJ123" s="166"/>
      <c r="AK123" s="166"/>
      <c r="AL123" s="166"/>
      <c r="AM123" s="166"/>
      <c r="AN123" s="166"/>
      <c r="AO123" s="166"/>
      <c r="AP123" s="171"/>
      <c r="AQ123" s="171"/>
      <c r="AR123" s="171"/>
      <c r="AS123" s="171"/>
      <c r="AT123" s="171"/>
      <c r="AU123" s="172"/>
      <c r="AV123" s="171"/>
      <c r="AW123" s="166"/>
      <c r="AX123" s="166"/>
      <c r="AY123" s="166"/>
      <c r="AZ123" s="166"/>
      <c r="BA123" s="166"/>
      <c r="BB123" s="166"/>
      <c r="BC123" s="171"/>
      <c r="BD123" s="171"/>
      <c r="BE123" s="171"/>
      <c r="BF123" s="171"/>
      <c r="BG123" s="171"/>
      <c r="BH123" s="172"/>
      <c r="BI123" s="171"/>
    </row>
    <row r="124" spans="1:61" ht="151.5" customHeight="1">
      <c r="A124" s="221"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08"/>
      <c r="F124" s="208"/>
      <c r="G124" s="43" t="str">
        <f t="shared" si="0"/>
        <v/>
      </c>
      <c r="H124" s="219"/>
      <c r="I124" s="96" t="str">
        <f t="shared" si="1"/>
        <v/>
      </c>
      <c r="J124" s="97" t="str">
        <f>IFERROR(IF(I124="","",IF(I124&lt;='Listas y tablas'!$L$3,"Muy Baja",IF(I124&lt;='Listas y tablas'!$L$4,"Baja",IF(I124&lt;='Listas y tablas'!$L$5,"Media",IF(I124&lt;='Listas y tablas'!$L$6,"Alta","Muy Alta"))))),"")</f>
        <v/>
      </c>
      <c r="K124" s="220"/>
      <c r="L124" s="223"/>
      <c r="M124" s="166"/>
      <c r="N124" s="166"/>
      <c r="O124" s="166"/>
      <c r="P124" s="166"/>
      <c r="Q124" s="166"/>
      <c r="R124" s="166"/>
      <c r="S124" s="166"/>
      <c r="T124" s="166"/>
      <c r="U124" s="166"/>
      <c r="V124" s="224"/>
      <c r="W124" s="166"/>
      <c r="X124" s="166"/>
      <c r="Y124" s="166"/>
      <c r="Z124" s="166"/>
      <c r="AA124" s="166"/>
      <c r="AB124" s="166"/>
      <c r="AC124" s="171"/>
      <c r="AD124" s="171"/>
      <c r="AE124" s="171"/>
      <c r="AF124" s="171"/>
      <c r="AG124" s="171"/>
      <c r="AH124" s="172"/>
      <c r="AI124" s="171"/>
      <c r="AJ124" s="166"/>
      <c r="AK124" s="166"/>
      <c r="AL124" s="166"/>
      <c r="AM124" s="166"/>
      <c r="AN124" s="166"/>
      <c r="AO124" s="166"/>
      <c r="AP124" s="171"/>
      <c r="AQ124" s="171"/>
      <c r="AR124" s="171"/>
      <c r="AS124" s="171"/>
      <c r="AT124" s="171"/>
      <c r="AU124" s="172"/>
      <c r="AV124" s="171"/>
      <c r="AW124" s="166"/>
      <c r="AX124" s="166"/>
      <c r="AY124" s="166"/>
      <c r="AZ124" s="166"/>
      <c r="BA124" s="166"/>
      <c r="BB124" s="166"/>
      <c r="BC124" s="171"/>
      <c r="BD124" s="171"/>
      <c r="BE124" s="171"/>
      <c r="BF124" s="171"/>
      <c r="BG124" s="171"/>
      <c r="BH124" s="172"/>
      <c r="BI124" s="171"/>
    </row>
    <row r="125" spans="1:61" ht="151.5" customHeight="1">
      <c r="A125" s="221"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08"/>
      <c r="F125" s="208"/>
      <c r="G125" s="43" t="str">
        <f t="shared" si="0"/>
        <v/>
      </c>
      <c r="H125" s="219"/>
      <c r="I125" s="96" t="str">
        <f t="shared" si="1"/>
        <v/>
      </c>
      <c r="J125" s="97" t="str">
        <f>IFERROR(IF(I125="","",IF(I125&lt;='Listas y tablas'!$L$3,"Muy Baja",IF(I125&lt;='Listas y tablas'!$L$4,"Baja",IF(I125&lt;='Listas y tablas'!$L$5,"Media",IF(I125&lt;='Listas y tablas'!$L$6,"Alta","Muy Alta"))))),"")</f>
        <v/>
      </c>
      <c r="K125" s="220"/>
      <c r="L125" s="223"/>
      <c r="M125" s="166"/>
      <c r="N125" s="166"/>
      <c r="O125" s="166"/>
      <c r="P125" s="166"/>
      <c r="Q125" s="166"/>
      <c r="R125" s="166"/>
      <c r="S125" s="166"/>
      <c r="T125" s="166"/>
      <c r="U125" s="166"/>
      <c r="V125" s="224"/>
      <c r="W125" s="166"/>
      <c r="X125" s="166"/>
      <c r="Y125" s="166"/>
      <c r="Z125" s="166"/>
      <c r="AA125" s="166"/>
      <c r="AB125" s="166"/>
      <c r="AC125" s="171"/>
      <c r="AD125" s="171"/>
      <c r="AE125" s="171"/>
      <c r="AF125" s="171"/>
      <c r="AG125" s="171"/>
      <c r="AH125" s="172"/>
      <c r="AI125" s="171"/>
      <c r="AJ125" s="166"/>
      <c r="AK125" s="166"/>
      <c r="AL125" s="166"/>
      <c r="AM125" s="166"/>
      <c r="AN125" s="166"/>
      <c r="AO125" s="166"/>
      <c r="AP125" s="171"/>
      <c r="AQ125" s="171"/>
      <c r="AR125" s="171"/>
      <c r="AS125" s="171"/>
      <c r="AT125" s="171"/>
      <c r="AU125" s="172"/>
      <c r="AV125" s="171"/>
      <c r="AW125" s="166"/>
      <c r="AX125" s="166"/>
      <c r="AY125" s="166"/>
      <c r="AZ125" s="166"/>
      <c r="BA125" s="166"/>
      <c r="BB125" s="166"/>
      <c r="BC125" s="171"/>
      <c r="BD125" s="171"/>
      <c r="BE125" s="171"/>
      <c r="BF125" s="171"/>
      <c r="BG125" s="171"/>
      <c r="BH125" s="172"/>
      <c r="BI125" s="171"/>
    </row>
    <row r="126" spans="1:61" ht="151.5" customHeight="1">
      <c r="A126" s="221"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08"/>
      <c r="F126" s="208"/>
      <c r="G126" s="43" t="str">
        <f t="shared" si="0"/>
        <v/>
      </c>
      <c r="H126" s="219"/>
      <c r="I126" s="96" t="str">
        <f t="shared" si="1"/>
        <v/>
      </c>
      <c r="J126" s="97" t="str">
        <f>IFERROR(IF(I126="","",IF(I126&lt;='Listas y tablas'!$L$3,"Muy Baja",IF(I126&lt;='Listas y tablas'!$L$4,"Baja",IF(I126&lt;='Listas y tablas'!$L$5,"Media",IF(I126&lt;='Listas y tablas'!$L$6,"Alta","Muy Alta"))))),"")</f>
        <v/>
      </c>
      <c r="K126" s="220"/>
      <c r="L126" s="223"/>
      <c r="M126" s="166"/>
      <c r="N126" s="166"/>
      <c r="O126" s="166"/>
      <c r="P126" s="166"/>
      <c r="Q126" s="166"/>
      <c r="R126" s="166"/>
      <c r="S126" s="166"/>
      <c r="T126" s="166"/>
      <c r="U126" s="166"/>
      <c r="V126" s="224"/>
      <c r="W126" s="166"/>
      <c r="X126" s="166"/>
      <c r="Y126" s="166"/>
      <c r="Z126" s="166"/>
      <c r="AA126" s="166"/>
      <c r="AB126" s="166"/>
      <c r="AC126" s="171"/>
      <c r="AD126" s="171"/>
      <c r="AE126" s="171"/>
      <c r="AF126" s="171"/>
      <c r="AG126" s="171"/>
      <c r="AH126" s="172"/>
      <c r="AI126" s="171"/>
      <c r="AJ126" s="166"/>
      <c r="AK126" s="166"/>
      <c r="AL126" s="166"/>
      <c r="AM126" s="166"/>
      <c r="AN126" s="166"/>
      <c r="AO126" s="166"/>
      <c r="AP126" s="171"/>
      <c r="AQ126" s="171"/>
      <c r="AR126" s="171"/>
      <c r="AS126" s="171"/>
      <c r="AT126" s="171"/>
      <c r="AU126" s="172"/>
      <c r="AV126" s="171"/>
      <c r="AW126" s="166"/>
      <c r="AX126" s="166"/>
      <c r="AY126" s="166"/>
      <c r="AZ126" s="166"/>
      <c r="BA126" s="166"/>
      <c r="BB126" s="166"/>
      <c r="BC126" s="171"/>
      <c r="BD126" s="171"/>
      <c r="BE126" s="171"/>
      <c r="BF126" s="171"/>
      <c r="BG126" s="171"/>
      <c r="BH126" s="172"/>
      <c r="BI126" s="171"/>
    </row>
    <row r="127" spans="1:61" ht="151.5" customHeight="1">
      <c r="A127" s="221"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08"/>
      <c r="F127" s="208"/>
      <c r="G127" s="43" t="str">
        <f t="shared" si="0"/>
        <v/>
      </c>
      <c r="H127" s="219"/>
      <c r="I127" s="96" t="str">
        <f t="shared" si="1"/>
        <v/>
      </c>
      <c r="J127" s="97" t="str">
        <f>IFERROR(IF(I127="","",IF(I127&lt;='Listas y tablas'!$L$3,"Muy Baja",IF(I127&lt;='Listas y tablas'!$L$4,"Baja",IF(I127&lt;='Listas y tablas'!$L$5,"Media",IF(I127&lt;='Listas y tablas'!$L$6,"Alta","Muy Alta"))))),"")</f>
        <v/>
      </c>
      <c r="K127" s="220"/>
      <c r="L127" s="223"/>
      <c r="M127" s="166"/>
      <c r="N127" s="166"/>
      <c r="O127" s="166"/>
      <c r="P127" s="166"/>
      <c r="Q127" s="166"/>
      <c r="R127" s="166"/>
      <c r="S127" s="166"/>
      <c r="T127" s="166"/>
      <c r="U127" s="166"/>
      <c r="V127" s="224"/>
      <c r="W127" s="166"/>
      <c r="X127" s="166"/>
      <c r="Y127" s="166"/>
      <c r="Z127" s="166"/>
      <c r="AA127" s="166"/>
      <c r="AB127" s="166"/>
      <c r="AC127" s="171"/>
      <c r="AD127" s="171"/>
      <c r="AE127" s="171"/>
      <c r="AF127" s="171"/>
      <c r="AG127" s="171"/>
      <c r="AH127" s="172"/>
      <c r="AI127" s="171"/>
      <c r="AJ127" s="166"/>
      <c r="AK127" s="166"/>
      <c r="AL127" s="166"/>
      <c r="AM127" s="166"/>
      <c r="AN127" s="166"/>
      <c r="AO127" s="166"/>
      <c r="AP127" s="171"/>
      <c r="AQ127" s="171"/>
      <c r="AR127" s="171"/>
      <c r="AS127" s="171"/>
      <c r="AT127" s="171"/>
      <c r="AU127" s="172"/>
      <c r="AV127" s="171"/>
      <c r="AW127" s="166"/>
      <c r="AX127" s="166"/>
      <c r="AY127" s="166"/>
      <c r="AZ127" s="166"/>
      <c r="BA127" s="166"/>
      <c r="BB127" s="166"/>
      <c r="BC127" s="171"/>
      <c r="BD127" s="171"/>
      <c r="BE127" s="171"/>
      <c r="BF127" s="171"/>
      <c r="BG127" s="171"/>
      <c r="BH127" s="172"/>
      <c r="BI127" s="171"/>
    </row>
    <row r="128" spans="1:61" ht="151.5" customHeight="1">
      <c r="A128" s="221"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08"/>
      <c r="F128" s="208"/>
      <c r="G128" s="43" t="str">
        <f t="shared" si="0"/>
        <v/>
      </c>
      <c r="H128" s="219"/>
      <c r="I128" s="96" t="str">
        <f t="shared" si="1"/>
        <v/>
      </c>
      <c r="J128" s="97" t="str">
        <f>IFERROR(IF(I128="","",IF(I128&lt;='Listas y tablas'!$L$3,"Muy Baja",IF(I128&lt;='Listas y tablas'!$L$4,"Baja",IF(I128&lt;='Listas y tablas'!$L$5,"Media",IF(I128&lt;='Listas y tablas'!$L$6,"Alta","Muy Alta"))))),"")</f>
        <v/>
      </c>
      <c r="K128" s="220"/>
      <c r="L128" s="223"/>
      <c r="M128" s="166"/>
      <c r="N128" s="166"/>
      <c r="O128" s="166"/>
      <c r="P128" s="166"/>
      <c r="Q128" s="166"/>
      <c r="R128" s="166"/>
      <c r="S128" s="166"/>
      <c r="T128" s="166"/>
      <c r="U128" s="166"/>
      <c r="V128" s="224"/>
      <c r="W128" s="166"/>
      <c r="X128" s="166"/>
      <c r="Y128" s="166"/>
      <c r="Z128" s="166"/>
      <c r="AA128" s="166"/>
      <c r="AB128" s="166"/>
      <c r="AC128" s="171"/>
      <c r="AD128" s="171"/>
      <c r="AE128" s="171"/>
      <c r="AF128" s="171"/>
      <c r="AG128" s="171"/>
      <c r="AH128" s="172"/>
      <c r="AI128" s="171"/>
      <c r="AJ128" s="166"/>
      <c r="AK128" s="166"/>
      <c r="AL128" s="166"/>
      <c r="AM128" s="166"/>
      <c r="AN128" s="166"/>
      <c r="AO128" s="166"/>
      <c r="AP128" s="171"/>
      <c r="AQ128" s="171"/>
      <c r="AR128" s="171"/>
      <c r="AS128" s="171"/>
      <c r="AT128" s="171"/>
      <c r="AU128" s="172"/>
      <c r="AV128" s="171"/>
      <c r="AW128" s="166"/>
      <c r="AX128" s="166"/>
      <c r="AY128" s="166"/>
      <c r="AZ128" s="166"/>
      <c r="BA128" s="166"/>
      <c r="BB128" s="166"/>
      <c r="BC128" s="171"/>
      <c r="BD128" s="171"/>
      <c r="BE128" s="171"/>
      <c r="BF128" s="171"/>
      <c r="BG128" s="171"/>
      <c r="BH128" s="172"/>
      <c r="BI128" s="171"/>
    </row>
    <row r="129" spans="1:61" ht="151.5" customHeight="1">
      <c r="A129" s="221"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08"/>
      <c r="F129" s="208"/>
      <c r="G129" s="43" t="str">
        <f t="shared" si="0"/>
        <v/>
      </c>
      <c r="H129" s="219"/>
      <c r="I129" s="96" t="str">
        <f t="shared" si="1"/>
        <v/>
      </c>
      <c r="J129" s="97" t="str">
        <f>IFERROR(IF(I129="","",IF(I129&lt;='Listas y tablas'!$L$3,"Muy Baja",IF(I129&lt;='Listas y tablas'!$L$4,"Baja",IF(I129&lt;='Listas y tablas'!$L$5,"Media",IF(I129&lt;='Listas y tablas'!$L$6,"Alta","Muy Alta"))))),"")</f>
        <v/>
      </c>
      <c r="K129" s="220"/>
      <c r="L129" s="223"/>
      <c r="M129" s="166"/>
      <c r="N129" s="166"/>
      <c r="O129" s="166"/>
      <c r="P129" s="166"/>
      <c r="Q129" s="166"/>
      <c r="R129" s="166"/>
      <c r="S129" s="166"/>
      <c r="T129" s="166"/>
      <c r="U129" s="166"/>
      <c r="V129" s="224"/>
      <c r="W129" s="166"/>
      <c r="X129" s="166"/>
      <c r="Y129" s="166"/>
      <c r="Z129" s="166"/>
      <c r="AA129" s="166"/>
      <c r="AB129" s="166"/>
      <c r="AC129" s="171"/>
      <c r="AD129" s="171"/>
      <c r="AE129" s="171"/>
      <c r="AF129" s="171"/>
      <c r="AG129" s="171"/>
      <c r="AH129" s="172"/>
      <c r="AI129" s="171"/>
      <c r="AJ129" s="166"/>
      <c r="AK129" s="166"/>
      <c r="AL129" s="166"/>
      <c r="AM129" s="166"/>
      <c r="AN129" s="166"/>
      <c r="AO129" s="166"/>
      <c r="AP129" s="171"/>
      <c r="AQ129" s="171"/>
      <c r="AR129" s="171"/>
      <c r="AS129" s="171"/>
      <c r="AT129" s="171"/>
      <c r="AU129" s="172"/>
      <c r="AV129" s="171"/>
      <c r="AW129" s="166"/>
      <c r="AX129" s="166"/>
      <c r="AY129" s="166"/>
      <c r="AZ129" s="166"/>
      <c r="BA129" s="166"/>
      <c r="BB129" s="166"/>
      <c r="BC129" s="171"/>
      <c r="BD129" s="171"/>
      <c r="BE129" s="171"/>
      <c r="BF129" s="171"/>
      <c r="BG129" s="171"/>
      <c r="BH129" s="172"/>
      <c r="BI129" s="171"/>
    </row>
    <row r="130" spans="1:61" ht="151.5" customHeight="1">
      <c r="A130" s="221"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08"/>
      <c r="F130" s="208"/>
      <c r="G130" s="43" t="str">
        <f t="shared" si="0"/>
        <v/>
      </c>
      <c r="H130" s="219"/>
      <c r="I130" s="96" t="str">
        <f t="shared" si="1"/>
        <v/>
      </c>
      <c r="J130" s="97" t="str">
        <f>IFERROR(IF(I130="","",IF(I130&lt;='Listas y tablas'!$L$3,"Muy Baja",IF(I130&lt;='Listas y tablas'!$L$4,"Baja",IF(I130&lt;='Listas y tablas'!$L$5,"Media",IF(I130&lt;='Listas y tablas'!$L$6,"Alta","Muy Alta"))))),"")</f>
        <v/>
      </c>
      <c r="K130" s="220"/>
      <c r="L130" s="223"/>
      <c r="M130" s="166"/>
      <c r="N130" s="166"/>
      <c r="O130" s="166"/>
      <c r="P130" s="166"/>
      <c r="Q130" s="166"/>
      <c r="R130" s="166"/>
      <c r="S130" s="166"/>
      <c r="T130" s="166"/>
      <c r="U130" s="166"/>
      <c r="V130" s="224"/>
      <c r="W130" s="166"/>
      <c r="X130" s="166"/>
      <c r="Y130" s="166"/>
      <c r="Z130" s="166"/>
      <c r="AA130" s="166"/>
      <c r="AB130" s="166"/>
      <c r="AC130" s="171"/>
      <c r="AD130" s="171"/>
      <c r="AE130" s="171"/>
      <c r="AF130" s="171"/>
      <c r="AG130" s="171"/>
      <c r="AH130" s="172"/>
      <c r="AI130" s="171"/>
      <c r="AJ130" s="166"/>
      <c r="AK130" s="166"/>
      <c r="AL130" s="166"/>
      <c r="AM130" s="166"/>
      <c r="AN130" s="166"/>
      <c r="AO130" s="166"/>
      <c r="AP130" s="171"/>
      <c r="AQ130" s="171"/>
      <c r="AR130" s="171"/>
      <c r="AS130" s="171"/>
      <c r="AT130" s="171"/>
      <c r="AU130" s="172"/>
      <c r="AV130" s="171"/>
      <c r="AW130" s="166"/>
      <c r="AX130" s="166"/>
      <c r="AY130" s="166"/>
      <c r="AZ130" s="166"/>
      <c r="BA130" s="166"/>
      <c r="BB130" s="166"/>
      <c r="BC130" s="171"/>
      <c r="BD130" s="171"/>
      <c r="BE130" s="171"/>
      <c r="BF130" s="171"/>
      <c r="BG130" s="171"/>
      <c r="BH130" s="172"/>
      <c r="BI130" s="171"/>
    </row>
    <row r="131" spans="1:61" ht="151.5" customHeight="1">
      <c r="A131" s="221"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08"/>
      <c r="F131" s="208"/>
      <c r="G131" s="43" t="str">
        <f t="shared" si="0"/>
        <v/>
      </c>
      <c r="H131" s="219"/>
      <c r="I131" s="96" t="str">
        <f t="shared" si="1"/>
        <v/>
      </c>
      <c r="J131" s="97" t="str">
        <f>IFERROR(IF(I131="","",IF(I131&lt;='Listas y tablas'!$L$3,"Muy Baja",IF(I131&lt;='Listas y tablas'!$L$4,"Baja",IF(I131&lt;='Listas y tablas'!$L$5,"Media",IF(I131&lt;='Listas y tablas'!$L$6,"Alta","Muy Alta"))))),"")</f>
        <v/>
      </c>
      <c r="K131" s="220"/>
      <c r="L131" s="223"/>
      <c r="M131" s="166"/>
      <c r="N131" s="166"/>
      <c r="O131" s="166"/>
      <c r="P131" s="166"/>
      <c r="Q131" s="166"/>
      <c r="R131" s="166"/>
      <c r="S131" s="166"/>
      <c r="T131" s="166"/>
      <c r="U131" s="166"/>
      <c r="V131" s="224"/>
      <c r="W131" s="166"/>
      <c r="X131" s="166"/>
      <c r="Y131" s="166"/>
      <c r="Z131" s="166"/>
      <c r="AA131" s="166"/>
      <c r="AB131" s="166"/>
      <c r="AC131" s="171"/>
      <c r="AD131" s="171"/>
      <c r="AE131" s="171"/>
      <c r="AF131" s="171"/>
      <c r="AG131" s="171"/>
      <c r="AH131" s="172"/>
      <c r="AI131" s="171"/>
      <c r="AJ131" s="166"/>
      <c r="AK131" s="166"/>
      <c r="AL131" s="166"/>
      <c r="AM131" s="166"/>
      <c r="AN131" s="166"/>
      <c r="AO131" s="166"/>
      <c r="AP131" s="171"/>
      <c r="AQ131" s="171"/>
      <c r="AR131" s="171"/>
      <c r="AS131" s="171"/>
      <c r="AT131" s="171"/>
      <c r="AU131" s="172"/>
      <c r="AV131" s="171"/>
      <c r="AW131" s="166"/>
      <c r="AX131" s="166"/>
      <c r="AY131" s="166"/>
      <c r="AZ131" s="166"/>
      <c r="BA131" s="166"/>
      <c r="BB131" s="166"/>
      <c r="BC131" s="171"/>
      <c r="BD131" s="171"/>
      <c r="BE131" s="171"/>
      <c r="BF131" s="171"/>
      <c r="BG131" s="171"/>
      <c r="BH131" s="172"/>
      <c r="BI131" s="171"/>
    </row>
    <row r="132" spans="1:61" ht="151.5" customHeight="1">
      <c r="A132" s="221"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08"/>
      <c r="F132" s="208"/>
      <c r="G132" s="43" t="str">
        <f t="shared" si="0"/>
        <v/>
      </c>
      <c r="H132" s="219"/>
      <c r="I132" s="96" t="str">
        <f t="shared" si="1"/>
        <v/>
      </c>
      <c r="J132" s="97" t="str">
        <f>IFERROR(IF(I132="","",IF(I132&lt;='Listas y tablas'!$L$3,"Muy Baja",IF(I132&lt;='Listas y tablas'!$L$4,"Baja",IF(I132&lt;='Listas y tablas'!$L$5,"Media",IF(I132&lt;='Listas y tablas'!$L$6,"Alta","Muy Alta"))))),"")</f>
        <v/>
      </c>
      <c r="K132" s="220"/>
      <c r="L132" s="223"/>
      <c r="M132" s="166"/>
      <c r="N132" s="166"/>
      <c r="O132" s="166"/>
      <c r="P132" s="166"/>
      <c r="Q132" s="166"/>
      <c r="R132" s="166"/>
      <c r="S132" s="166"/>
      <c r="T132" s="166"/>
      <c r="U132" s="166"/>
      <c r="V132" s="224"/>
      <c r="W132" s="166"/>
      <c r="X132" s="166"/>
      <c r="Y132" s="166"/>
      <c r="Z132" s="166"/>
      <c r="AA132" s="166"/>
      <c r="AB132" s="166"/>
      <c r="AC132" s="171"/>
      <c r="AD132" s="171"/>
      <c r="AE132" s="171"/>
      <c r="AF132" s="171"/>
      <c r="AG132" s="171"/>
      <c r="AH132" s="172"/>
      <c r="AI132" s="171"/>
      <c r="AJ132" s="166"/>
      <c r="AK132" s="166"/>
      <c r="AL132" s="166"/>
      <c r="AM132" s="166"/>
      <c r="AN132" s="166"/>
      <c r="AO132" s="166"/>
      <c r="AP132" s="171"/>
      <c r="AQ132" s="171"/>
      <c r="AR132" s="171"/>
      <c r="AS132" s="171"/>
      <c r="AT132" s="171"/>
      <c r="AU132" s="172"/>
      <c r="AV132" s="171"/>
      <c r="AW132" s="166"/>
      <c r="AX132" s="166"/>
      <c r="AY132" s="166"/>
      <c r="AZ132" s="166"/>
      <c r="BA132" s="166"/>
      <c r="BB132" s="166"/>
      <c r="BC132" s="171"/>
      <c r="BD132" s="171"/>
      <c r="BE132" s="171"/>
      <c r="BF132" s="171"/>
      <c r="BG132" s="171"/>
      <c r="BH132" s="172"/>
      <c r="BI132" s="171"/>
    </row>
    <row r="133" spans="1:61" ht="151.5" customHeight="1">
      <c r="A133" s="221"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08"/>
      <c r="F133" s="208"/>
      <c r="G133" s="43" t="str">
        <f t="shared" si="0"/>
        <v/>
      </c>
      <c r="H133" s="219"/>
      <c r="I133" s="96" t="str">
        <f t="shared" si="1"/>
        <v/>
      </c>
      <c r="J133" s="97" t="str">
        <f>IFERROR(IF(I133="","",IF(I133&lt;='Listas y tablas'!$L$3,"Muy Baja",IF(I133&lt;='Listas y tablas'!$L$4,"Baja",IF(I133&lt;='Listas y tablas'!$L$5,"Media",IF(I133&lt;='Listas y tablas'!$L$6,"Alta","Muy Alta"))))),"")</f>
        <v/>
      </c>
      <c r="K133" s="220"/>
      <c r="L133" s="223"/>
      <c r="M133" s="166"/>
      <c r="N133" s="166"/>
      <c r="O133" s="166"/>
      <c r="P133" s="166"/>
      <c r="Q133" s="166"/>
      <c r="R133" s="166"/>
      <c r="S133" s="166"/>
      <c r="T133" s="166"/>
      <c r="U133" s="166"/>
      <c r="V133" s="224"/>
      <c r="W133" s="166"/>
      <c r="X133" s="166"/>
      <c r="Y133" s="166"/>
      <c r="Z133" s="166"/>
      <c r="AA133" s="166"/>
      <c r="AB133" s="166"/>
      <c r="AC133" s="171"/>
      <c r="AD133" s="171"/>
      <c r="AE133" s="171"/>
      <c r="AF133" s="171"/>
      <c r="AG133" s="171"/>
      <c r="AH133" s="172"/>
      <c r="AI133" s="171"/>
      <c r="AJ133" s="166"/>
      <c r="AK133" s="166"/>
      <c r="AL133" s="166"/>
      <c r="AM133" s="166"/>
      <c r="AN133" s="166"/>
      <c r="AO133" s="166"/>
      <c r="AP133" s="171"/>
      <c r="AQ133" s="171"/>
      <c r="AR133" s="171"/>
      <c r="AS133" s="171"/>
      <c r="AT133" s="171"/>
      <c r="AU133" s="172"/>
      <c r="AV133" s="171"/>
      <c r="AW133" s="166"/>
      <c r="AX133" s="166"/>
      <c r="AY133" s="166"/>
      <c r="AZ133" s="166"/>
      <c r="BA133" s="166"/>
      <c r="BB133" s="166"/>
      <c r="BC133" s="171"/>
      <c r="BD133" s="171"/>
      <c r="BE133" s="171"/>
      <c r="BF133" s="171"/>
      <c r="BG133" s="171"/>
      <c r="BH133" s="172"/>
      <c r="BI133" s="171"/>
    </row>
    <row r="134" spans="1:61" ht="151.5" customHeight="1">
      <c r="A134" s="221"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08"/>
      <c r="F134" s="208"/>
      <c r="G134" s="43" t="str">
        <f t="shared" si="0"/>
        <v/>
      </c>
      <c r="H134" s="219"/>
      <c r="I134" s="96" t="str">
        <f t="shared" si="1"/>
        <v/>
      </c>
      <c r="J134" s="97" t="str">
        <f>IFERROR(IF(I134="","",IF(I134&lt;='Listas y tablas'!$L$3,"Muy Baja",IF(I134&lt;='Listas y tablas'!$L$4,"Baja",IF(I134&lt;='Listas y tablas'!$L$5,"Media",IF(I134&lt;='Listas y tablas'!$L$6,"Alta","Muy Alta"))))),"")</f>
        <v/>
      </c>
      <c r="K134" s="220"/>
      <c r="L134" s="223"/>
      <c r="M134" s="166"/>
      <c r="N134" s="166"/>
      <c r="O134" s="166"/>
      <c r="P134" s="166"/>
      <c r="Q134" s="166"/>
      <c r="R134" s="166"/>
      <c r="S134" s="166"/>
      <c r="T134" s="166"/>
      <c r="U134" s="166"/>
      <c r="V134" s="224"/>
      <c r="W134" s="166"/>
      <c r="X134" s="166"/>
      <c r="Y134" s="166"/>
      <c r="Z134" s="166"/>
      <c r="AA134" s="166"/>
      <c r="AB134" s="166"/>
      <c r="AC134" s="171"/>
      <c r="AD134" s="171"/>
      <c r="AE134" s="171"/>
      <c r="AF134" s="171"/>
      <c r="AG134" s="171"/>
      <c r="AH134" s="172"/>
      <c r="AI134" s="171"/>
      <c r="AJ134" s="166"/>
      <c r="AK134" s="166"/>
      <c r="AL134" s="166"/>
      <c r="AM134" s="166"/>
      <c r="AN134" s="166"/>
      <c r="AO134" s="166"/>
      <c r="AP134" s="171"/>
      <c r="AQ134" s="171"/>
      <c r="AR134" s="171"/>
      <c r="AS134" s="171"/>
      <c r="AT134" s="171"/>
      <c r="AU134" s="172"/>
      <c r="AV134" s="171"/>
      <c r="AW134" s="166"/>
      <c r="AX134" s="166"/>
      <c r="AY134" s="166"/>
      <c r="AZ134" s="166"/>
      <c r="BA134" s="166"/>
      <c r="BB134" s="166"/>
      <c r="BC134" s="171"/>
      <c r="BD134" s="171"/>
      <c r="BE134" s="171"/>
      <c r="BF134" s="171"/>
      <c r="BG134" s="171"/>
      <c r="BH134" s="172"/>
      <c r="BI134" s="171"/>
    </row>
    <row r="135" spans="1:61" ht="151.5" customHeight="1">
      <c r="A135" s="221"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08"/>
      <c r="F135" s="208"/>
      <c r="G135" s="43" t="str">
        <f t="shared" si="0"/>
        <v/>
      </c>
      <c r="H135" s="219"/>
      <c r="I135" s="96" t="str">
        <f t="shared" si="1"/>
        <v/>
      </c>
      <c r="J135" s="97" t="str">
        <f>IFERROR(IF(I135="","",IF(I135&lt;='Listas y tablas'!$L$3,"Muy Baja",IF(I135&lt;='Listas y tablas'!$L$4,"Baja",IF(I135&lt;='Listas y tablas'!$L$5,"Media",IF(I135&lt;='Listas y tablas'!$L$6,"Alta","Muy Alta"))))),"")</f>
        <v/>
      </c>
      <c r="K135" s="220"/>
      <c r="L135" s="223"/>
      <c r="M135" s="166"/>
      <c r="N135" s="166"/>
      <c r="O135" s="166"/>
      <c r="P135" s="166"/>
      <c r="Q135" s="166"/>
      <c r="R135" s="166"/>
      <c r="S135" s="166"/>
      <c r="T135" s="166"/>
      <c r="U135" s="166"/>
      <c r="V135" s="224"/>
      <c r="W135" s="166"/>
      <c r="X135" s="166"/>
      <c r="Y135" s="166"/>
      <c r="Z135" s="166"/>
      <c r="AA135" s="166"/>
      <c r="AB135" s="166"/>
      <c r="AC135" s="171"/>
      <c r="AD135" s="171"/>
      <c r="AE135" s="171"/>
      <c r="AF135" s="171"/>
      <c r="AG135" s="171"/>
      <c r="AH135" s="172"/>
      <c r="AI135" s="171"/>
      <c r="AJ135" s="166"/>
      <c r="AK135" s="166"/>
      <c r="AL135" s="166"/>
      <c r="AM135" s="166"/>
      <c r="AN135" s="166"/>
      <c r="AO135" s="166"/>
      <c r="AP135" s="171"/>
      <c r="AQ135" s="171"/>
      <c r="AR135" s="171"/>
      <c r="AS135" s="171"/>
      <c r="AT135" s="171"/>
      <c r="AU135" s="172"/>
      <c r="AV135" s="171"/>
      <c r="AW135" s="166"/>
      <c r="AX135" s="166"/>
      <c r="AY135" s="166"/>
      <c r="AZ135" s="166"/>
      <c r="BA135" s="166"/>
      <c r="BB135" s="166"/>
      <c r="BC135" s="171"/>
      <c r="BD135" s="171"/>
      <c r="BE135" s="171"/>
      <c r="BF135" s="171"/>
      <c r="BG135" s="171"/>
      <c r="BH135" s="172"/>
      <c r="BI135" s="171"/>
    </row>
    <row r="136" spans="1:61" ht="151.5" customHeight="1">
      <c r="A136" s="221"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08"/>
      <c r="F136" s="208"/>
      <c r="G136" s="43" t="str">
        <f t="shared" si="0"/>
        <v/>
      </c>
      <c r="H136" s="219"/>
      <c r="I136" s="96" t="str">
        <f t="shared" si="1"/>
        <v/>
      </c>
      <c r="J136" s="97" t="str">
        <f>IFERROR(IF(I136="","",IF(I136&lt;='Listas y tablas'!$L$3,"Muy Baja",IF(I136&lt;='Listas y tablas'!$L$4,"Baja",IF(I136&lt;='Listas y tablas'!$L$5,"Media",IF(I136&lt;='Listas y tablas'!$L$6,"Alta","Muy Alta"))))),"")</f>
        <v/>
      </c>
      <c r="K136" s="220"/>
      <c r="L136" s="223"/>
      <c r="M136" s="166"/>
      <c r="N136" s="166"/>
      <c r="O136" s="166"/>
      <c r="P136" s="166"/>
      <c r="Q136" s="166"/>
      <c r="R136" s="166"/>
      <c r="S136" s="166"/>
      <c r="T136" s="166"/>
      <c r="U136" s="166"/>
      <c r="V136" s="224"/>
      <c r="W136" s="166"/>
      <c r="X136" s="166"/>
      <c r="Y136" s="166"/>
      <c r="Z136" s="166"/>
      <c r="AA136" s="166"/>
      <c r="AB136" s="166"/>
      <c r="AC136" s="171"/>
      <c r="AD136" s="171"/>
      <c r="AE136" s="171"/>
      <c r="AF136" s="171"/>
      <c r="AG136" s="171"/>
      <c r="AH136" s="172"/>
      <c r="AI136" s="171"/>
      <c r="AJ136" s="166"/>
      <c r="AK136" s="166"/>
      <c r="AL136" s="166"/>
      <c r="AM136" s="166"/>
      <c r="AN136" s="166"/>
      <c r="AO136" s="166"/>
      <c r="AP136" s="171"/>
      <c r="AQ136" s="171"/>
      <c r="AR136" s="171"/>
      <c r="AS136" s="171"/>
      <c r="AT136" s="171"/>
      <c r="AU136" s="172"/>
      <c r="AV136" s="171"/>
      <c r="AW136" s="166"/>
      <c r="AX136" s="166"/>
      <c r="AY136" s="166"/>
      <c r="AZ136" s="166"/>
      <c r="BA136" s="166"/>
      <c r="BB136" s="166"/>
      <c r="BC136" s="171"/>
      <c r="BD136" s="171"/>
      <c r="BE136" s="171"/>
      <c r="BF136" s="171"/>
      <c r="BG136" s="171"/>
      <c r="BH136" s="172"/>
      <c r="BI136" s="171"/>
    </row>
    <row r="137" spans="1:61" ht="151.5" customHeight="1">
      <c r="A137" s="221"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08"/>
      <c r="F137" s="208"/>
      <c r="G137" s="43" t="str">
        <f t="shared" si="0"/>
        <v/>
      </c>
      <c r="H137" s="219"/>
      <c r="I137" s="96" t="str">
        <f t="shared" si="1"/>
        <v/>
      </c>
      <c r="J137" s="97" t="str">
        <f>IFERROR(IF(I137="","",IF(I137&lt;='Listas y tablas'!$L$3,"Muy Baja",IF(I137&lt;='Listas y tablas'!$L$4,"Baja",IF(I137&lt;='Listas y tablas'!$L$5,"Media",IF(I137&lt;='Listas y tablas'!$L$6,"Alta","Muy Alta"))))),"")</f>
        <v/>
      </c>
      <c r="K137" s="220"/>
      <c r="L137" s="223"/>
      <c r="M137" s="166"/>
      <c r="N137" s="166"/>
      <c r="O137" s="166"/>
      <c r="P137" s="166"/>
      <c r="Q137" s="166"/>
      <c r="R137" s="166"/>
      <c r="S137" s="166"/>
      <c r="T137" s="166"/>
      <c r="U137" s="166"/>
      <c r="V137" s="224"/>
      <c r="W137" s="166"/>
      <c r="X137" s="166"/>
      <c r="Y137" s="166"/>
      <c r="Z137" s="166"/>
      <c r="AA137" s="166"/>
      <c r="AB137" s="166"/>
      <c r="AC137" s="171"/>
      <c r="AD137" s="171"/>
      <c r="AE137" s="171"/>
      <c r="AF137" s="171"/>
      <c r="AG137" s="171"/>
      <c r="AH137" s="172"/>
      <c r="AI137" s="171"/>
      <c r="AJ137" s="166"/>
      <c r="AK137" s="166"/>
      <c r="AL137" s="166"/>
      <c r="AM137" s="166"/>
      <c r="AN137" s="166"/>
      <c r="AO137" s="166"/>
      <c r="AP137" s="171"/>
      <c r="AQ137" s="171"/>
      <c r="AR137" s="171"/>
      <c r="AS137" s="171"/>
      <c r="AT137" s="171"/>
      <c r="AU137" s="172"/>
      <c r="AV137" s="171"/>
      <c r="AW137" s="166"/>
      <c r="AX137" s="166"/>
      <c r="AY137" s="166"/>
      <c r="AZ137" s="166"/>
      <c r="BA137" s="166"/>
      <c r="BB137" s="166"/>
      <c r="BC137" s="171"/>
      <c r="BD137" s="171"/>
      <c r="BE137" s="171"/>
      <c r="BF137" s="171"/>
      <c r="BG137" s="171"/>
      <c r="BH137" s="172"/>
      <c r="BI137" s="171"/>
    </row>
    <row r="138" spans="1:61" ht="151.5" customHeight="1">
      <c r="A138" s="221"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08"/>
      <c r="F138" s="208"/>
      <c r="G138" s="43" t="str">
        <f t="shared" si="0"/>
        <v/>
      </c>
      <c r="H138" s="219"/>
      <c r="I138" s="96" t="str">
        <f t="shared" si="1"/>
        <v/>
      </c>
      <c r="J138" s="97" t="str">
        <f>IFERROR(IF(I138="","",IF(I138&lt;='Listas y tablas'!$L$3,"Muy Baja",IF(I138&lt;='Listas y tablas'!$L$4,"Baja",IF(I138&lt;='Listas y tablas'!$L$5,"Media",IF(I138&lt;='Listas y tablas'!$L$6,"Alta","Muy Alta"))))),"")</f>
        <v/>
      </c>
      <c r="K138" s="220"/>
      <c r="L138" s="223"/>
      <c r="M138" s="166"/>
      <c r="N138" s="166"/>
      <c r="O138" s="166"/>
      <c r="P138" s="166"/>
      <c r="Q138" s="166"/>
      <c r="R138" s="166"/>
      <c r="S138" s="166"/>
      <c r="T138" s="166"/>
      <c r="U138" s="166"/>
      <c r="V138" s="224"/>
      <c r="W138" s="166"/>
      <c r="X138" s="166"/>
      <c r="Y138" s="166"/>
      <c r="Z138" s="166"/>
      <c r="AA138" s="166"/>
      <c r="AB138" s="166"/>
      <c r="AC138" s="171"/>
      <c r="AD138" s="171"/>
      <c r="AE138" s="171"/>
      <c r="AF138" s="171"/>
      <c r="AG138" s="171"/>
      <c r="AH138" s="172"/>
      <c r="AI138" s="171"/>
      <c r="AJ138" s="166"/>
      <c r="AK138" s="166"/>
      <c r="AL138" s="166"/>
      <c r="AM138" s="166"/>
      <c r="AN138" s="166"/>
      <c r="AO138" s="166"/>
      <c r="AP138" s="171"/>
      <c r="AQ138" s="171"/>
      <c r="AR138" s="171"/>
      <c r="AS138" s="171"/>
      <c r="AT138" s="171"/>
      <c r="AU138" s="172"/>
      <c r="AV138" s="171"/>
      <c r="AW138" s="166"/>
      <c r="AX138" s="166"/>
      <c r="AY138" s="166"/>
      <c r="AZ138" s="166"/>
      <c r="BA138" s="166"/>
      <c r="BB138" s="166"/>
      <c r="BC138" s="171"/>
      <c r="BD138" s="171"/>
      <c r="BE138" s="171"/>
      <c r="BF138" s="171"/>
      <c r="BG138" s="171"/>
      <c r="BH138" s="172"/>
      <c r="BI138" s="171"/>
    </row>
    <row r="139" spans="1:61" ht="151.5" customHeight="1">
      <c r="A139" s="221"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08"/>
      <c r="F139" s="208"/>
      <c r="G139" s="43" t="str">
        <f t="shared" si="0"/>
        <v/>
      </c>
      <c r="H139" s="219"/>
      <c r="I139" s="96" t="str">
        <f t="shared" si="1"/>
        <v/>
      </c>
      <c r="J139" s="97" t="str">
        <f>IFERROR(IF(I139="","",IF(I139&lt;='Listas y tablas'!$L$3,"Muy Baja",IF(I139&lt;='Listas y tablas'!$L$4,"Baja",IF(I139&lt;='Listas y tablas'!$L$5,"Media",IF(I139&lt;='Listas y tablas'!$L$6,"Alta","Muy Alta"))))),"")</f>
        <v/>
      </c>
      <c r="K139" s="220"/>
      <c r="L139" s="223"/>
      <c r="M139" s="166"/>
      <c r="N139" s="166"/>
      <c r="O139" s="166"/>
      <c r="P139" s="166"/>
      <c r="Q139" s="166"/>
      <c r="R139" s="166"/>
      <c r="S139" s="166"/>
      <c r="T139" s="166"/>
      <c r="U139" s="166"/>
      <c r="V139" s="224"/>
      <c r="W139" s="166"/>
      <c r="X139" s="166"/>
      <c r="Y139" s="166"/>
      <c r="Z139" s="166"/>
      <c r="AA139" s="166"/>
      <c r="AB139" s="166"/>
      <c r="AC139" s="171"/>
      <c r="AD139" s="171"/>
      <c r="AE139" s="171"/>
      <c r="AF139" s="171"/>
      <c r="AG139" s="171"/>
      <c r="AH139" s="172"/>
      <c r="AI139" s="171"/>
      <c r="AJ139" s="166"/>
      <c r="AK139" s="166"/>
      <c r="AL139" s="166"/>
      <c r="AM139" s="166"/>
      <c r="AN139" s="166"/>
      <c r="AO139" s="166"/>
      <c r="AP139" s="171"/>
      <c r="AQ139" s="171"/>
      <c r="AR139" s="171"/>
      <c r="AS139" s="171"/>
      <c r="AT139" s="171"/>
      <c r="AU139" s="172"/>
      <c r="AV139" s="171"/>
      <c r="AW139" s="166"/>
      <c r="AX139" s="166"/>
      <c r="AY139" s="166"/>
      <c r="AZ139" s="166"/>
      <c r="BA139" s="166"/>
      <c r="BB139" s="166"/>
      <c r="BC139" s="171"/>
      <c r="BD139" s="171"/>
      <c r="BE139" s="171"/>
      <c r="BF139" s="171"/>
      <c r="BG139" s="171"/>
      <c r="BH139" s="172"/>
      <c r="BI139" s="171"/>
    </row>
    <row r="140" spans="1:61" ht="151.5" customHeight="1">
      <c r="A140" s="221"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08"/>
      <c r="F140" s="208"/>
      <c r="G140" s="43" t="str">
        <f t="shared" si="0"/>
        <v/>
      </c>
      <c r="H140" s="219"/>
      <c r="I140" s="96" t="str">
        <f t="shared" si="1"/>
        <v/>
      </c>
      <c r="J140" s="97" t="str">
        <f>IFERROR(IF(I140="","",IF(I140&lt;='Listas y tablas'!$L$3,"Muy Baja",IF(I140&lt;='Listas y tablas'!$L$4,"Baja",IF(I140&lt;='Listas y tablas'!$L$5,"Media",IF(I140&lt;='Listas y tablas'!$L$6,"Alta","Muy Alta"))))),"")</f>
        <v/>
      </c>
      <c r="K140" s="220"/>
      <c r="L140" s="223"/>
      <c r="M140" s="166"/>
      <c r="N140" s="166"/>
      <c r="O140" s="166"/>
      <c r="P140" s="166"/>
      <c r="Q140" s="166"/>
      <c r="R140" s="166"/>
      <c r="S140" s="166"/>
      <c r="T140" s="166"/>
      <c r="U140" s="166"/>
      <c r="V140" s="224"/>
      <c r="W140" s="166"/>
      <c r="X140" s="166"/>
      <c r="Y140" s="166"/>
      <c r="Z140" s="166"/>
      <c r="AA140" s="166"/>
      <c r="AB140" s="166"/>
      <c r="AC140" s="171"/>
      <c r="AD140" s="171"/>
      <c r="AE140" s="171"/>
      <c r="AF140" s="171"/>
      <c r="AG140" s="171"/>
      <c r="AH140" s="172"/>
      <c r="AI140" s="171"/>
      <c r="AJ140" s="166"/>
      <c r="AK140" s="166"/>
      <c r="AL140" s="166"/>
      <c r="AM140" s="166"/>
      <c r="AN140" s="166"/>
      <c r="AO140" s="166"/>
      <c r="AP140" s="171"/>
      <c r="AQ140" s="171"/>
      <c r="AR140" s="171"/>
      <c r="AS140" s="171"/>
      <c r="AT140" s="171"/>
      <c r="AU140" s="172"/>
      <c r="AV140" s="171"/>
      <c r="AW140" s="166"/>
      <c r="AX140" s="166"/>
      <c r="AY140" s="166"/>
      <c r="AZ140" s="166"/>
      <c r="BA140" s="166"/>
      <c r="BB140" s="166"/>
      <c r="BC140" s="171"/>
      <c r="BD140" s="171"/>
      <c r="BE140" s="171"/>
      <c r="BF140" s="171"/>
      <c r="BG140" s="171"/>
      <c r="BH140" s="172"/>
      <c r="BI140" s="171"/>
    </row>
    <row r="141" spans="1:61" ht="151.5" customHeight="1">
      <c r="A141" s="221"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08"/>
      <c r="F141" s="208"/>
      <c r="G141" s="43" t="str">
        <f t="shared" si="0"/>
        <v/>
      </c>
      <c r="H141" s="219"/>
      <c r="I141" s="96" t="str">
        <f t="shared" si="1"/>
        <v/>
      </c>
      <c r="J141" s="97" t="str">
        <f>IFERROR(IF(I141="","",IF(I141&lt;='Listas y tablas'!$L$3,"Muy Baja",IF(I141&lt;='Listas y tablas'!$L$4,"Baja",IF(I141&lt;='Listas y tablas'!$L$5,"Media",IF(I141&lt;='Listas y tablas'!$L$6,"Alta","Muy Alta"))))),"")</f>
        <v/>
      </c>
      <c r="K141" s="220"/>
      <c r="L141" s="223"/>
      <c r="M141" s="166"/>
      <c r="N141" s="166"/>
      <c r="O141" s="166"/>
      <c r="P141" s="166"/>
      <c r="Q141" s="166"/>
      <c r="R141" s="166"/>
      <c r="S141" s="166"/>
      <c r="T141" s="166"/>
      <c r="U141" s="166"/>
      <c r="V141" s="224"/>
      <c r="W141" s="166"/>
      <c r="X141" s="166"/>
      <c r="Y141" s="166"/>
      <c r="Z141" s="166"/>
      <c r="AA141" s="166"/>
      <c r="AB141" s="166"/>
      <c r="AC141" s="171"/>
      <c r="AD141" s="171"/>
      <c r="AE141" s="171"/>
      <c r="AF141" s="171"/>
      <c r="AG141" s="171"/>
      <c r="AH141" s="172"/>
      <c r="AI141" s="171"/>
      <c r="AJ141" s="166"/>
      <c r="AK141" s="166"/>
      <c r="AL141" s="166"/>
      <c r="AM141" s="166"/>
      <c r="AN141" s="166"/>
      <c r="AO141" s="166"/>
      <c r="AP141" s="171"/>
      <c r="AQ141" s="171"/>
      <c r="AR141" s="171"/>
      <c r="AS141" s="171"/>
      <c r="AT141" s="171"/>
      <c r="AU141" s="172"/>
      <c r="AV141" s="171"/>
      <c r="AW141" s="166"/>
      <c r="AX141" s="166"/>
      <c r="AY141" s="166"/>
      <c r="AZ141" s="166"/>
      <c r="BA141" s="166"/>
      <c r="BB141" s="166"/>
      <c r="BC141" s="171"/>
      <c r="BD141" s="171"/>
      <c r="BE141" s="171"/>
      <c r="BF141" s="171"/>
      <c r="BG141" s="171"/>
      <c r="BH141" s="172"/>
      <c r="BI141" s="171"/>
    </row>
    <row r="142" spans="1:61" ht="151.5" customHeight="1">
      <c r="A142" s="221"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08"/>
      <c r="F142" s="208"/>
      <c r="G142" s="43" t="str">
        <f t="shared" si="0"/>
        <v/>
      </c>
      <c r="H142" s="219"/>
      <c r="I142" s="96" t="str">
        <f t="shared" si="1"/>
        <v/>
      </c>
      <c r="J142" s="97" t="str">
        <f>IFERROR(IF(I142="","",IF(I142&lt;='Listas y tablas'!$L$3,"Muy Baja",IF(I142&lt;='Listas y tablas'!$L$4,"Baja",IF(I142&lt;='Listas y tablas'!$L$5,"Media",IF(I142&lt;='Listas y tablas'!$L$6,"Alta","Muy Alta"))))),"")</f>
        <v/>
      </c>
      <c r="K142" s="220"/>
      <c r="L142" s="223"/>
      <c r="M142" s="166"/>
      <c r="N142" s="166"/>
      <c r="O142" s="166"/>
      <c r="P142" s="166"/>
      <c r="Q142" s="166"/>
      <c r="R142" s="166"/>
      <c r="S142" s="166"/>
      <c r="T142" s="166"/>
      <c r="U142" s="166"/>
      <c r="V142" s="224"/>
      <c r="W142" s="166"/>
      <c r="X142" s="166"/>
      <c r="Y142" s="166"/>
      <c r="Z142" s="166"/>
      <c r="AA142" s="166"/>
      <c r="AB142" s="166"/>
      <c r="AC142" s="171"/>
      <c r="AD142" s="171"/>
      <c r="AE142" s="171"/>
      <c r="AF142" s="171"/>
      <c r="AG142" s="171"/>
      <c r="AH142" s="172"/>
      <c r="AI142" s="171"/>
      <c r="AJ142" s="166"/>
      <c r="AK142" s="166"/>
      <c r="AL142" s="166"/>
      <c r="AM142" s="166"/>
      <c r="AN142" s="166"/>
      <c r="AO142" s="166"/>
      <c r="AP142" s="171"/>
      <c r="AQ142" s="171"/>
      <c r="AR142" s="171"/>
      <c r="AS142" s="171"/>
      <c r="AT142" s="171"/>
      <c r="AU142" s="172"/>
      <c r="AV142" s="171"/>
      <c r="AW142" s="166"/>
      <c r="AX142" s="166"/>
      <c r="AY142" s="166"/>
      <c r="AZ142" s="166"/>
      <c r="BA142" s="166"/>
      <c r="BB142" s="166"/>
      <c r="BC142" s="171"/>
      <c r="BD142" s="171"/>
      <c r="BE142" s="171"/>
      <c r="BF142" s="171"/>
      <c r="BG142" s="171"/>
      <c r="BH142" s="172"/>
      <c r="BI142" s="171"/>
    </row>
    <row r="143" spans="1:61" ht="151.5" customHeight="1">
      <c r="A143" s="221"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08"/>
      <c r="F143" s="208"/>
      <c r="G143" s="43" t="str">
        <f t="shared" si="0"/>
        <v/>
      </c>
      <c r="H143" s="219"/>
      <c r="I143" s="96" t="str">
        <f t="shared" si="1"/>
        <v/>
      </c>
      <c r="J143" s="97" t="str">
        <f>IFERROR(IF(I143="","",IF(I143&lt;='Listas y tablas'!$L$3,"Muy Baja",IF(I143&lt;='Listas y tablas'!$L$4,"Baja",IF(I143&lt;='Listas y tablas'!$L$5,"Media",IF(I143&lt;='Listas y tablas'!$L$6,"Alta","Muy Alta"))))),"")</f>
        <v/>
      </c>
      <c r="K143" s="220"/>
      <c r="L143" s="223"/>
      <c r="M143" s="166"/>
      <c r="N143" s="166"/>
      <c r="O143" s="166"/>
      <c r="P143" s="166"/>
      <c r="Q143" s="166"/>
      <c r="R143" s="166"/>
      <c r="S143" s="166"/>
      <c r="T143" s="166"/>
      <c r="U143" s="166"/>
      <c r="V143" s="224"/>
      <c r="W143" s="166"/>
      <c r="X143" s="166"/>
      <c r="Y143" s="166"/>
      <c r="Z143" s="166"/>
      <c r="AA143" s="166"/>
      <c r="AB143" s="166"/>
      <c r="AC143" s="171"/>
      <c r="AD143" s="171"/>
      <c r="AE143" s="171"/>
      <c r="AF143" s="171"/>
      <c r="AG143" s="171"/>
      <c r="AH143" s="172"/>
      <c r="AI143" s="171"/>
      <c r="AJ143" s="166"/>
      <c r="AK143" s="166"/>
      <c r="AL143" s="166"/>
      <c r="AM143" s="166"/>
      <c r="AN143" s="166"/>
      <c r="AO143" s="166"/>
      <c r="AP143" s="171"/>
      <c r="AQ143" s="171"/>
      <c r="AR143" s="171"/>
      <c r="AS143" s="171"/>
      <c r="AT143" s="171"/>
      <c r="AU143" s="172"/>
      <c r="AV143" s="171"/>
      <c r="AW143" s="166"/>
      <c r="AX143" s="166"/>
      <c r="AY143" s="166"/>
      <c r="AZ143" s="166"/>
      <c r="BA143" s="166"/>
      <c r="BB143" s="166"/>
      <c r="BC143" s="171"/>
      <c r="BD143" s="171"/>
      <c r="BE143" s="171"/>
      <c r="BF143" s="171"/>
      <c r="BG143" s="171"/>
      <c r="BH143" s="172"/>
      <c r="BI143" s="171"/>
    </row>
    <row r="144" spans="1:61" ht="151.5" customHeight="1">
      <c r="A144" s="221"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08"/>
      <c r="F144" s="208"/>
      <c r="G144" s="43" t="str">
        <f t="shared" si="0"/>
        <v/>
      </c>
      <c r="H144" s="219"/>
      <c r="I144" s="96" t="str">
        <f t="shared" si="1"/>
        <v/>
      </c>
      <c r="J144" s="97" t="str">
        <f>IFERROR(IF(I144="","",IF(I144&lt;='Listas y tablas'!$L$3,"Muy Baja",IF(I144&lt;='Listas y tablas'!$L$4,"Baja",IF(I144&lt;='Listas y tablas'!$L$5,"Media",IF(I144&lt;='Listas y tablas'!$L$6,"Alta","Muy Alta"))))),"")</f>
        <v/>
      </c>
      <c r="K144" s="220"/>
      <c r="L144" s="223"/>
      <c r="M144" s="166"/>
      <c r="N144" s="166"/>
      <c r="O144" s="166"/>
      <c r="P144" s="166"/>
      <c r="Q144" s="166"/>
      <c r="R144" s="166"/>
      <c r="S144" s="166"/>
      <c r="T144" s="166"/>
      <c r="U144" s="166"/>
      <c r="V144" s="224"/>
      <c r="W144" s="166"/>
      <c r="X144" s="166"/>
      <c r="Y144" s="166"/>
      <c r="Z144" s="166"/>
      <c r="AA144" s="166"/>
      <c r="AB144" s="166"/>
      <c r="AC144" s="171"/>
      <c r="AD144" s="171"/>
      <c r="AE144" s="171"/>
      <c r="AF144" s="171"/>
      <c r="AG144" s="171"/>
      <c r="AH144" s="172"/>
      <c r="AI144" s="171"/>
      <c r="AJ144" s="166"/>
      <c r="AK144" s="166"/>
      <c r="AL144" s="166"/>
      <c r="AM144" s="166"/>
      <c r="AN144" s="166"/>
      <c r="AO144" s="166"/>
      <c r="AP144" s="171"/>
      <c r="AQ144" s="171"/>
      <c r="AR144" s="171"/>
      <c r="AS144" s="171"/>
      <c r="AT144" s="171"/>
      <c r="AU144" s="172"/>
      <c r="AV144" s="171"/>
      <c r="AW144" s="166"/>
      <c r="AX144" s="166"/>
      <c r="AY144" s="166"/>
      <c r="AZ144" s="166"/>
      <c r="BA144" s="166"/>
      <c r="BB144" s="166"/>
      <c r="BC144" s="171"/>
      <c r="BD144" s="171"/>
      <c r="BE144" s="171"/>
      <c r="BF144" s="171"/>
      <c r="BG144" s="171"/>
      <c r="BH144" s="172"/>
      <c r="BI144" s="171"/>
    </row>
    <row r="145" spans="1:61" ht="151.5" customHeight="1">
      <c r="A145" s="221"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08"/>
      <c r="F145" s="208"/>
      <c r="G145" s="43" t="str">
        <f t="shared" si="0"/>
        <v/>
      </c>
      <c r="H145" s="219"/>
      <c r="I145" s="96" t="str">
        <f t="shared" si="1"/>
        <v/>
      </c>
      <c r="J145" s="97" t="str">
        <f>IFERROR(IF(I145="","",IF(I145&lt;='Listas y tablas'!$L$3,"Muy Baja",IF(I145&lt;='Listas y tablas'!$L$4,"Baja",IF(I145&lt;='Listas y tablas'!$L$5,"Media",IF(I145&lt;='Listas y tablas'!$L$6,"Alta","Muy Alta"))))),"")</f>
        <v/>
      </c>
      <c r="K145" s="220"/>
      <c r="L145" s="223"/>
      <c r="M145" s="166"/>
      <c r="N145" s="166"/>
      <c r="O145" s="166"/>
      <c r="P145" s="166"/>
      <c r="Q145" s="166"/>
      <c r="R145" s="166"/>
      <c r="S145" s="166"/>
      <c r="T145" s="166"/>
      <c r="U145" s="166"/>
      <c r="V145" s="224"/>
      <c r="W145" s="166"/>
      <c r="X145" s="166"/>
      <c r="Y145" s="166"/>
      <c r="Z145" s="166"/>
      <c r="AA145" s="166"/>
      <c r="AB145" s="166"/>
      <c r="AC145" s="171"/>
      <c r="AD145" s="171"/>
      <c r="AE145" s="171"/>
      <c r="AF145" s="171"/>
      <c r="AG145" s="171"/>
      <c r="AH145" s="172"/>
      <c r="AI145" s="171"/>
      <c r="AJ145" s="166"/>
      <c r="AK145" s="166"/>
      <c r="AL145" s="166"/>
      <c r="AM145" s="166"/>
      <c r="AN145" s="166"/>
      <c r="AO145" s="166"/>
      <c r="AP145" s="171"/>
      <c r="AQ145" s="171"/>
      <c r="AR145" s="171"/>
      <c r="AS145" s="171"/>
      <c r="AT145" s="171"/>
      <c r="AU145" s="172"/>
      <c r="AV145" s="171"/>
      <c r="AW145" s="166"/>
      <c r="AX145" s="166"/>
      <c r="AY145" s="166"/>
      <c r="AZ145" s="166"/>
      <c r="BA145" s="166"/>
      <c r="BB145" s="166"/>
      <c r="BC145" s="171"/>
      <c r="BD145" s="171"/>
      <c r="BE145" s="171"/>
      <c r="BF145" s="171"/>
      <c r="BG145" s="171"/>
      <c r="BH145" s="172"/>
      <c r="BI145" s="171"/>
    </row>
    <row r="146" spans="1:61" ht="151.5" customHeight="1">
      <c r="A146" s="221"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08"/>
      <c r="F146" s="208"/>
      <c r="G146" s="43" t="str">
        <f t="shared" si="0"/>
        <v/>
      </c>
      <c r="H146" s="219"/>
      <c r="I146" s="96" t="str">
        <f t="shared" si="1"/>
        <v/>
      </c>
      <c r="J146" s="97" t="str">
        <f>IFERROR(IF(I146="","",IF(I146&lt;='Listas y tablas'!$L$3,"Muy Baja",IF(I146&lt;='Listas y tablas'!$L$4,"Baja",IF(I146&lt;='Listas y tablas'!$L$5,"Media",IF(I146&lt;='Listas y tablas'!$L$6,"Alta","Muy Alta"))))),"")</f>
        <v/>
      </c>
      <c r="K146" s="220"/>
      <c r="L146" s="223"/>
      <c r="M146" s="166"/>
      <c r="N146" s="166"/>
      <c r="O146" s="166"/>
      <c r="P146" s="166"/>
      <c r="Q146" s="166"/>
      <c r="R146" s="166"/>
      <c r="S146" s="166"/>
      <c r="T146" s="166"/>
      <c r="U146" s="166"/>
      <c r="V146" s="224"/>
      <c r="W146" s="166"/>
      <c r="X146" s="166"/>
      <c r="Y146" s="166"/>
      <c r="Z146" s="166"/>
      <c r="AA146" s="166"/>
      <c r="AB146" s="166"/>
      <c r="AC146" s="171"/>
      <c r="AD146" s="171"/>
      <c r="AE146" s="171"/>
      <c r="AF146" s="171"/>
      <c r="AG146" s="171"/>
      <c r="AH146" s="172"/>
      <c r="AI146" s="171"/>
      <c r="AJ146" s="166"/>
      <c r="AK146" s="166"/>
      <c r="AL146" s="166"/>
      <c r="AM146" s="166"/>
      <c r="AN146" s="166"/>
      <c r="AO146" s="166"/>
      <c r="AP146" s="171"/>
      <c r="AQ146" s="171"/>
      <c r="AR146" s="171"/>
      <c r="AS146" s="171"/>
      <c r="AT146" s="171"/>
      <c r="AU146" s="172"/>
      <c r="AV146" s="171"/>
      <c r="AW146" s="166"/>
      <c r="AX146" s="166"/>
      <c r="AY146" s="166"/>
      <c r="AZ146" s="166"/>
      <c r="BA146" s="166"/>
      <c r="BB146" s="166"/>
      <c r="BC146" s="171"/>
      <c r="BD146" s="171"/>
      <c r="BE146" s="171"/>
      <c r="BF146" s="171"/>
      <c r="BG146" s="171"/>
      <c r="BH146" s="172"/>
      <c r="BI146" s="171"/>
    </row>
    <row r="147" spans="1:61" ht="151.5" customHeight="1">
      <c r="A147" s="221"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08"/>
      <c r="F147" s="208"/>
      <c r="G147" s="43" t="str">
        <f t="shared" si="0"/>
        <v/>
      </c>
      <c r="H147" s="219"/>
      <c r="I147" s="96" t="str">
        <f t="shared" si="1"/>
        <v/>
      </c>
      <c r="J147" s="97" t="str">
        <f>IFERROR(IF(I147="","",IF(I147&lt;='Listas y tablas'!$L$3,"Muy Baja",IF(I147&lt;='Listas y tablas'!$L$4,"Baja",IF(I147&lt;='Listas y tablas'!$L$5,"Media",IF(I147&lt;='Listas y tablas'!$L$6,"Alta","Muy Alta"))))),"")</f>
        <v/>
      </c>
      <c r="K147" s="220"/>
      <c r="L147" s="223"/>
      <c r="M147" s="166"/>
      <c r="N147" s="166"/>
      <c r="O147" s="166"/>
      <c r="P147" s="166"/>
      <c r="Q147" s="166"/>
      <c r="R147" s="166"/>
      <c r="S147" s="166"/>
      <c r="T147" s="166"/>
      <c r="U147" s="166"/>
      <c r="V147" s="224"/>
      <c r="W147" s="166"/>
      <c r="X147" s="166"/>
      <c r="Y147" s="166"/>
      <c r="Z147" s="166"/>
      <c r="AA147" s="166"/>
      <c r="AB147" s="166"/>
      <c r="AC147" s="171"/>
      <c r="AD147" s="171"/>
      <c r="AE147" s="171"/>
      <c r="AF147" s="171"/>
      <c r="AG147" s="171"/>
      <c r="AH147" s="172"/>
      <c r="AI147" s="171"/>
      <c r="AJ147" s="166"/>
      <c r="AK147" s="166"/>
      <c r="AL147" s="166"/>
      <c r="AM147" s="166"/>
      <c r="AN147" s="166"/>
      <c r="AO147" s="166"/>
      <c r="AP147" s="171"/>
      <c r="AQ147" s="171"/>
      <c r="AR147" s="171"/>
      <c r="AS147" s="171"/>
      <c r="AT147" s="171"/>
      <c r="AU147" s="172"/>
      <c r="AV147" s="171"/>
      <c r="AW147" s="166"/>
      <c r="AX147" s="166"/>
      <c r="AY147" s="166"/>
      <c r="AZ147" s="166"/>
      <c r="BA147" s="166"/>
      <c r="BB147" s="166"/>
      <c r="BC147" s="171"/>
      <c r="BD147" s="171"/>
      <c r="BE147" s="171"/>
      <c r="BF147" s="171"/>
      <c r="BG147" s="171"/>
      <c r="BH147" s="172"/>
      <c r="BI147" s="171"/>
    </row>
    <row r="148" spans="1:61" ht="151.5" customHeight="1">
      <c r="A148" s="221"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08"/>
      <c r="F148" s="208"/>
      <c r="G148" s="43" t="str">
        <f t="shared" si="0"/>
        <v/>
      </c>
      <c r="H148" s="219"/>
      <c r="I148" s="96" t="str">
        <f t="shared" si="1"/>
        <v/>
      </c>
      <c r="J148" s="97" t="str">
        <f>IFERROR(IF(I148="","",IF(I148&lt;='Listas y tablas'!$L$3,"Muy Baja",IF(I148&lt;='Listas y tablas'!$L$4,"Baja",IF(I148&lt;='Listas y tablas'!$L$5,"Media",IF(I148&lt;='Listas y tablas'!$L$6,"Alta","Muy Alta"))))),"")</f>
        <v/>
      </c>
      <c r="K148" s="220"/>
      <c r="L148" s="223"/>
      <c r="M148" s="166"/>
      <c r="N148" s="166"/>
      <c r="O148" s="166"/>
      <c r="P148" s="166"/>
      <c r="Q148" s="166"/>
      <c r="R148" s="166"/>
      <c r="S148" s="166"/>
      <c r="T148" s="166"/>
      <c r="U148" s="166"/>
      <c r="V148" s="224"/>
      <c r="W148" s="166"/>
      <c r="X148" s="166"/>
      <c r="Y148" s="166"/>
      <c r="Z148" s="166"/>
      <c r="AA148" s="166"/>
      <c r="AB148" s="166"/>
      <c r="AC148" s="171"/>
      <c r="AD148" s="171"/>
      <c r="AE148" s="171"/>
      <c r="AF148" s="171"/>
      <c r="AG148" s="171"/>
      <c r="AH148" s="172"/>
      <c r="AI148" s="171"/>
      <c r="AJ148" s="166"/>
      <c r="AK148" s="166"/>
      <c r="AL148" s="166"/>
      <c r="AM148" s="166"/>
      <c r="AN148" s="166"/>
      <c r="AO148" s="166"/>
      <c r="AP148" s="171"/>
      <c r="AQ148" s="171"/>
      <c r="AR148" s="171"/>
      <c r="AS148" s="171"/>
      <c r="AT148" s="171"/>
      <c r="AU148" s="172"/>
      <c r="AV148" s="171"/>
      <c r="AW148" s="166"/>
      <c r="AX148" s="166"/>
      <c r="AY148" s="166"/>
      <c r="AZ148" s="166"/>
      <c r="BA148" s="166"/>
      <c r="BB148" s="166"/>
      <c r="BC148" s="171"/>
      <c r="BD148" s="171"/>
      <c r="BE148" s="171"/>
      <c r="BF148" s="171"/>
      <c r="BG148" s="171"/>
      <c r="BH148" s="172"/>
      <c r="BI148" s="171"/>
    </row>
    <row r="149" spans="1:61" ht="151.5" customHeight="1">
      <c r="A149" s="221"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08"/>
      <c r="F149" s="208"/>
      <c r="G149" s="43" t="str">
        <f t="shared" si="0"/>
        <v/>
      </c>
      <c r="H149" s="219"/>
      <c r="I149" s="96" t="str">
        <f t="shared" si="1"/>
        <v/>
      </c>
      <c r="J149" s="97" t="str">
        <f>IFERROR(IF(I149="","",IF(I149&lt;='Listas y tablas'!$L$3,"Muy Baja",IF(I149&lt;='Listas y tablas'!$L$4,"Baja",IF(I149&lt;='Listas y tablas'!$L$5,"Media",IF(I149&lt;='Listas y tablas'!$L$6,"Alta","Muy Alta"))))),"")</f>
        <v/>
      </c>
      <c r="K149" s="220"/>
      <c r="L149" s="223"/>
      <c r="M149" s="166"/>
      <c r="N149" s="166"/>
      <c r="O149" s="166"/>
      <c r="P149" s="166"/>
      <c r="Q149" s="166"/>
      <c r="R149" s="166"/>
      <c r="S149" s="166"/>
      <c r="T149" s="166"/>
      <c r="U149" s="166"/>
      <c r="V149" s="224"/>
      <c r="W149" s="166"/>
      <c r="X149" s="166"/>
      <c r="Y149" s="166"/>
      <c r="Z149" s="166"/>
      <c r="AA149" s="166"/>
      <c r="AB149" s="166"/>
      <c r="AC149" s="171"/>
      <c r="AD149" s="171"/>
      <c r="AE149" s="171"/>
      <c r="AF149" s="171"/>
      <c r="AG149" s="171"/>
      <c r="AH149" s="172"/>
      <c r="AI149" s="171"/>
      <c r="AJ149" s="166"/>
      <c r="AK149" s="166"/>
      <c r="AL149" s="166"/>
      <c r="AM149" s="166"/>
      <c r="AN149" s="166"/>
      <c r="AO149" s="166"/>
      <c r="AP149" s="171"/>
      <c r="AQ149" s="171"/>
      <c r="AR149" s="171"/>
      <c r="AS149" s="171"/>
      <c r="AT149" s="171"/>
      <c r="AU149" s="172"/>
      <c r="AV149" s="171"/>
      <c r="AW149" s="166"/>
      <c r="AX149" s="166"/>
      <c r="AY149" s="166"/>
      <c r="AZ149" s="166"/>
      <c r="BA149" s="166"/>
      <c r="BB149" s="166"/>
      <c r="BC149" s="171"/>
      <c r="BD149" s="171"/>
      <c r="BE149" s="171"/>
      <c r="BF149" s="171"/>
      <c r="BG149" s="171"/>
      <c r="BH149" s="172"/>
      <c r="BI149" s="171"/>
    </row>
    <row r="150" spans="1:61" ht="151.5" customHeight="1">
      <c r="A150" s="221"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08"/>
      <c r="F150" s="208"/>
      <c r="G150" s="43" t="str">
        <f t="shared" si="0"/>
        <v/>
      </c>
      <c r="H150" s="219"/>
      <c r="I150" s="96" t="str">
        <f t="shared" si="1"/>
        <v/>
      </c>
      <c r="J150" s="97" t="str">
        <f>IFERROR(IF(I150="","",IF(I150&lt;='Listas y tablas'!$L$3,"Muy Baja",IF(I150&lt;='Listas y tablas'!$L$4,"Baja",IF(I150&lt;='Listas y tablas'!$L$5,"Media",IF(I150&lt;='Listas y tablas'!$L$6,"Alta","Muy Alta"))))),"")</f>
        <v/>
      </c>
      <c r="K150" s="220"/>
      <c r="L150" s="223"/>
      <c r="M150" s="166"/>
      <c r="N150" s="166"/>
      <c r="O150" s="166"/>
      <c r="P150" s="166"/>
      <c r="Q150" s="166"/>
      <c r="R150" s="166"/>
      <c r="S150" s="166"/>
      <c r="T150" s="166"/>
      <c r="U150" s="166"/>
      <c r="V150" s="224"/>
      <c r="W150" s="166"/>
      <c r="X150" s="166"/>
      <c r="Y150" s="166"/>
      <c r="Z150" s="166"/>
      <c r="AA150" s="166"/>
      <c r="AB150" s="166"/>
      <c r="AC150" s="171"/>
      <c r="AD150" s="171"/>
      <c r="AE150" s="171"/>
      <c r="AF150" s="171"/>
      <c r="AG150" s="171"/>
      <c r="AH150" s="172"/>
      <c r="AI150" s="171"/>
      <c r="AJ150" s="166"/>
      <c r="AK150" s="166"/>
      <c r="AL150" s="166"/>
      <c r="AM150" s="166"/>
      <c r="AN150" s="166"/>
      <c r="AO150" s="166"/>
      <c r="AP150" s="171"/>
      <c r="AQ150" s="171"/>
      <c r="AR150" s="171"/>
      <c r="AS150" s="171"/>
      <c r="AT150" s="171"/>
      <c r="AU150" s="172"/>
      <c r="AV150" s="171"/>
      <c r="AW150" s="166"/>
      <c r="AX150" s="166"/>
      <c r="AY150" s="166"/>
      <c r="AZ150" s="166"/>
      <c r="BA150" s="166"/>
      <c r="BB150" s="166"/>
      <c r="BC150" s="171"/>
      <c r="BD150" s="171"/>
      <c r="BE150" s="171"/>
      <c r="BF150" s="171"/>
      <c r="BG150" s="171"/>
      <c r="BH150" s="172"/>
      <c r="BI150" s="171"/>
    </row>
    <row r="151" spans="1:61" ht="151.5" customHeight="1">
      <c r="A151" s="221"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08"/>
      <c r="F151" s="208"/>
      <c r="G151" s="43" t="str">
        <f t="shared" si="0"/>
        <v/>
      </c>
      <c r="H151" s="219"/>
      <c r="I151" s="96" t="str">
        <f t="shared" si="1"/>
        <v/>
      </c>
      <c r="J151" s="97" t="str">
        <f>IFERROR(IF(I151="","",IF(I151&lt;='Listas y tablas'!$L$3,"Muy Baja",IF(I151&lt;='Listas y tablas'!$L$4,"Baja",IF(I151&lt;='Listas y tablas'!$L$5,"Media",IF(I151&lt;='Listas y tablas'!$L$6,"Alta","Muy Alta"))))),"")</f>
        <v/>
      </c>
      <c r="K151" s="220"/>
      <c r="L151" s="223"/>
      <c r="M151" s="166"/>
      <c r="N151" s="166"/>
      <c r="O151" s="166"/>
      <c r="P151" s="166"/>
      <c r="Q151" s="166"/>
      <c r="R151" s="166"/>
      <c r="S151" s="166"/>
      <c r="T151" s="166"/>
      <c r="U151" s="166"/>
      <c r="V151" s="224"/>
      <c r="W151" s="166"/>
      <c r="X151" s="166"/>
      <c r="Y151" s="166"/>
      <c r="Z151" s="166"/>
      <c r="AA151" s="166"/>
      <c r="AB151" s="166"/>
      <c r="AC151" s="171"/>
      <c r="AD151" s="171"/>
      <c r="AE151" s="171"/>
      <c r="AF151" s="171"/>
      <c r="AG151" s="171"/>
      <c r="AH151" s="172"/>
      <c r="AI151" s="171"/>
      <c r="AJ151" s="166"/>
      <c r="AK151" s="166"/>
      <c r="AL151" s="166"/>
      <c r="AM151" s="166"/>
      <c r="AN151" s="166"/>
      <c r="AO151" s="166"/>
      <c r="AP151" s="171"/>
      <c r="AQ151" s="171"/>
      <c r="AR151" s="171"/>
      <c r="AS151" s="171"/>
      <c r="AT151" s="171"/>
      <c r="AU151" s="172"/>
      <c r="AV151" s="171"/>
      <c r="AW151" s="166"/>
      <c r="AX151" s="166"/>
      <c r="AY151" s="166"/>
      <c r="AZ151" s="166"/>
      <c r="BA151" s="166"/>
      <c r="BB151" s="166"/>
      <c r="BC151" s="171"/>
      <c r="BD151" s="171"/>
      <c r="BE151" s="171"/>
      <c r="BF151" s="171"/>
      <c r="BG151" s="171"/>
      <c r="BH151" s="172"/>
      <c r="BI151" s="171"/>
    </row>
    <row r="152" spans="1:61" ht="151.5" customHeight="1">
      <c r="A152" s="221"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08"/>
      <c r="F152" s="208"/>
      <c r="G152" s="43" t="str">
        <f t="shared" si="0"/>
        <v/>
      </c>
      <c r="H152" s="219"/>
      <c r="I152" s="96" t="str">
        <f t="shared" si="1"/>
        <v/>
      </c>
      <c r="J152" s="97" t="str">
        <f>IFERROR(IF(I152="","",IF(I152&lt;='Listas y tablas'!$L$3,"Muy Baja",IF(I152&lt;='Listas y tablas'!$L$4,"Baja",IF(I152&lt;='Listas y tablas'!$L$5,"Media",IF(I152&lt;='Listas y tablas'!$L$6,"Alta","Muy Alta"))))),"")</f>
        <v/>
      </c>
      <c r="K152" s="220"/>
      <c r="L152" s="223"/>
      <c r="M152" s="166"/>
      <c r="N152" s="166"/>
      <c r="O152" s="166"/>
      <c r="P152" s="166"/>
      <c r="Q152" s="166"/>
      <c r="R152" s="166"/>
      <c r="S152" s="166"/>
      <c r="T152" s="166"/>
      <c r="U152" s="166"/>
      <c r="V152" s="224"/>
      <c r="W152" s="166"/>
      <c r="X152" s="166"/>
      <c r="Y152" s="166"/>
      <c r="Z152" s="166"/>
      <c r="AA152" s="166"/>
      <c r="AB152" s="166"/>
      <c r="AC152" s="171"/>
      <c r="AD152" s="171"/>
      <c r="AE152" s="171"/>
      <c r="AF152" s="171"/>
      <c r="AG152" s="171"/>
      <c r="AH152" s="172"/>
      <c r="AI152" s="171"/>
      <c r="AJ152" s="166"/>
      <c r="AK152" s="166"/>
      <c r="AL152" s="166"/>
      <c r="AM152" s="166"/>
      <c r="AN152" s="166"/>
      <c r="AO152" s="166"/>
      <c r="AP152" s="171"/>
      <c r="AQ152" s="171"/>
      <c r="AR152" s="171"/>
      <c r="AS152" s="171"/>
      <c r="AT152" s="171"/>
      <c r="AU152" s="172"/>
      <c r="AV152" s="171"/>
      <c r="AW152" s="166"/>
      <c r="AX152" s="166"/>
      <c r="AY152" s="166"/>
      <c r="AZ152" s="166"/>
      <c r="BA152" s="166"/>
      <c r="BB152" s="166"/>
      <c r="BC152" s="171"/>
      <c r="BD152" s="171"/>
      <c r="BE152" s="171"/>
      <c r="BF152" s="171"/>
      <c r="BG152" s="171"/>
      <c r="BH152" s="172"/>
      <c r="BI152" s="171"/>
    </row>
    <row r="153" spans="1:61" ht="151.5" customHeight="1">
      <c r="A153" s="221"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08"/>
      <c r="F153" s="208"/>
      <c r="G153" s="43" t="str">
        <f t="shared" si="0"/>
        <v/>
      </c>
      <c r="H153" s="219"/>
      <c r="I153" s="96" t="str">
        <f t="shared" si="1"/>
        <v/>
      </c>
      <c r="J153" s="97" t="str">
        <f>IFERROR(IF(I153="","",IF(I153&lt;='Listas y tablas'!$L$3,"Muy Baja",IF(I153&lt;='Listas y tablas'!$L$4,"Baja",IF(I153&lt;='Listas y tablas'!$L$5,"Media",IF(I153&lt;='Listas y tablas'!$L$6,"Alta","Muy Alta"))))),"")</f>
        <v/>
      </c>
      <c r="K153" s="220"/>
      <c r="L153" s="223"/>
      <c r="M153" s="166"/>
      <c r="N153" s="166"/>
      <c r="O153" s="166"/>
      <c r="P153" s="166"/>
      <c r="Q153" s="166"/>
      <c r="R153" s="166"/>
      <c r="S153" s="166"/>
      <c r="T153" s="166"/>
      <c r="U153" s="166"/>
      <c r="V153" s="224"/>
      <c r="W153" s="166"/>
      <c r="X153" s="166"/>
      <c r="Y153" s="166"/>
      <c r="Z153" s="166"/>
      <c r="AA153" s="166"/>
      <c r="AB153" s="166"/>
      <c r="AC153" s="171"/>
      <c r="AD153" s="171"/>
      <c r="AE153" s="171"/>
      <c r="AF153" s="171"/>
      <c r="AG153" s="171"/>
      <c r="AH153" s="172"/>
      <c r="AI153" s="171"/>
      <c r="AJ153" s="166"/>
      <c r="AK153" s="166"/>
      <c r="AL153" s="166"/>
      <c r="AM153" s="166"/>
      <c r="AN153" s="166"/>
      <c r="AO153" s="166"/>
      <c r="AP153" s="171"/>
      <c r="AQ153" s="171"/>
      <c r="AR153" s="171"/>
      <c r="AS153" s="171"/>
      <c r="AT153" s="171"/>
      <c r="AU153" s="172"/>
      <c r="AV153" s="171"/>
      <c r="AW153" s="166"/>
      <c r="AX153" s="166"/>
      <c r="AY153" s="166"/>
      <c r="AZ153" s="166"/>
      <c r="BA153" s="166"/>
      <c r="BB153" s="166"/>
      <c r="BC153" s="171"/>
      <c r="BD153" s="171"/>
      <c r="BE153" s="171"/>
      <c r="BF153" s="171"/>
      <c r="BG153" s="171"/>
      <c r="BH153" s="172"/>
      <c r="BI153" s="171"/>
    </row>
    <row r="154" spans="1:61" ht="151.5" customHeight="1">
      <c r="A154" s="221"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08"/>
      <c r="F154" s="208"/>
      <c r="G154" s="43" t="str">
        <f t="shared" si="0"/>
        <v/>
      </c>
      <c r="H154" s="219"/>
      <c r="I154" s="96" t="str">
        <f t="shared" si="1"/>
        <v/>
      </c>
      <c r="J154" s="97" t="str">
        <f>IFERROR(IF(I154="","",IF(I154&lt;='Listas y tablas'!$L$3,"Muy Baja",IF(I154&lt;='Listas y tablas'!$L$4,"Baja",IF(I154&lt;='Listas y tablas'!$L$5,"Media",IF(I154&lt;='Listas y tablas'!$L$6,"Alta","Muy Alta"))))),"")</f>
        <v/>
      </c>
      <c r="K154" s="220"/>
      <c r="L154" s="223"/>
      <c r="M154" s="166"/>
      <c r="N154" s="166"/>
      <c r="O154" s="166"/>
      <c r="P154" s="166"/>
      <c r="Q154" s="166"/>
      <c r="R154" s="166"/>
      <c r="S154" s="166"/>
      <c r="T154" s="166"/>
      <c r="U154" s="166"/>
      <c r="V154" s="224"/>
      <c r="W154" s="166"/>
      <c r="X154" s="166"/>
      <c r="Y154" s="166"/>
      <c r="Z154" s="166"/>
      <c r="AA154" s="166"/>
      <c r="AB154" s="166"/>
      <c r="AC154" s="171"/>
      <c r="AD154" s="171"/>
      <c r="AE154" s="171"/>
      <c r="AF154" s="171"/>
      <c r="AG154" s="171"/>
      <c r="AH154" s="172"/>
      <c r="AI154" s="171"/>
      <c r="AJ154" s="166"/>
      <c r="AK154" s="166"/>
      <c r="AL154" s="166"/>
      <c r="AM154" s="166"/>
      <c r="AN154" s="166"/>
      <c r="AO154" s="166"/>
      <c r="AP154" s="171"/>
      <c r="AQ154" s="171"/>
      <c r="AR154" s="171"/>
      <c r="AS154" s="171"/>
      <c r="AT154" s="171"/>
      <c r="AU154" s="172"/>
      <c r="AV154" s="171"/>
      <c r="AW154" s="166"/>
      <c r="AX154" s="166"/>
      <c r="AY154" s="166"/>
      <c r="AZ154" s="166"/>
      <c r="BA154" s="166"/>
      <c r="BB154" s="166"/>
      <c r="BC154" s="171"/>
      <c r="BD154" s="171"/>
      <c r="BE154" s="171"/>
      <c r="BF154" s="171"/>
      <c r="BG154" s="171"/>
      <c r="BH154" s="172"/>
      <c r="BI154" s="171"/>
    </row>
    <row r="155" spans="1:61" ht="151.5" customHeight="1">
      <c r="A155" s="221"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08"/>
      <c r="F155" s="208"/>
      <c r="G155" s="43" t="str">
        <f t="shared" si="0"/>
        <v/>
      </c>
      <c r="H155" s="219"/>
      <c r="I155" s="96" t="str">
        <f t="shared" si="1"/>
        <v/>
      </c>
      <c r="J155" s="97" t="str">
        <f>IFERROR(IF(I155="","",IF(I155&lt;='Listas y tablas'!$L$3,"Muy Baja",IF(I155&lt;='Listas y tablas'!$L$4,"Baja",IF(I155&lt;='Listas y tablas'!$L$5,"Media",IF(I155&lt;='Listas y tablas'!$L$6,"Alta","Muy Alta"))))),"")</f>
        <v/>
      </c>
      <c r="K155" s="220"/>
      <c r="L155" s="223"/>
      <c r="M155" s="166"/>
      <c r="N155" s="166"/>
      <c r="O155" s="166"/>
      <c r="P155" s="166"/>
      <c r="Q155" s="166"/>
      <c r="R155" s="166"/>
      <c r="S155" s="166"/>
      <c r="T155" s="166"/>
      <c r="U155" s="166"/>
      <c r="V155" s="224"/>
      <c r="W155" s="166"/>
      <c r="X155" s="166"/>
      <c r="Y155" s="166"/>
      <c r="Z155" s="166"/>
      <c r="AA155" s="166"/>
      <c r="AB155" s="166"/>
      <c r="AC155" s="171"/>
      <c r="AD155" s="171"/>
      <c r="AE155" s="171"/>
      <c r="AF155" s="171"/>
      <c r="AG155" s="171"/>
      <c r="AH155" s="172"/>
      <c r="AI155" s="171"/>
      <c r="AJ155" s="166"/>
      <c r="AK155" s="166"/>
      <c r="AL155" s="166"/>
      <c r="AM155" s="166"/>
      <c r="AN155" s="166"/>
      <c r="AO155" s="166"/>
      <c r="AP155" s="171"/>
      <c r="AQ155" s="171"/>
      <c r="AR155" s="171"/>
      <c r="AS155" s="171"/>
      <c r="AT155" s="171"/>
      <c r="AU155" s="172"/>
      <c r="AV155" s="171"/>
      <c r="AW155" s="166"/>
      <c r="AX155" s="166"/>
      <c r="AY155" s="166"/>
      <c r="AZ155" s="166"/>
      <c r="BA155" s="166"/>
      <c r="BB155" s="166"/>
      <c r="BC155" s="171"/>
      <c r="BD155" s="171"/>
      <c r="BE155" s="171"/>
      <c r="BF155" s="171"/>
      <c r="BG155" s="171"/>
      <c r="BH155" s="172"/>
      <c r="BI155" s="171"/>
    </row>
    <row r="156" spans="1:61" ht="151.5" customHeight="1">
      <c r="A156" s="221"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08"/>
      <c r="F156" s="208"/>
      <c r="G156" s="43" t="str">
        <f t="shared" si="0"/>
        <v/>
      </c>
      <c r="H156" s="219"/>
      <c r="I156" s="96" t="str">
        <f t="shared" si="1"/>
        <v/>
      </c>
      <c r="J156" s="97" t="str">
        <f>IFERROR(IF(I156="","",IF(I156&lt;='Listas y tablas'!$L$3,"Muy Baja",IF(I156&lt;='Listas y tablas'!$L$4,"Baja",IF(I156&lt;='Listas y tablas'!$L$5,"Media",IF(I156&lt;='Listas y tablas'!$L$6,"Alta","Muy Alta"))))),"")</f>
        <v/>
      </c>
      <c r="K156" s="220"/>
      <c r="L156" s="223"/>
      <c r="M156" s="166"/>
      <c r="N156" s="166"/>
      <c r="O156" s="166"/>
      <c r="P156" s="166"/>
      <c r="Q156" s="166"/>
      <c r="R156" s="166"/>
      <c r="S156" s="166"/>
      <c r="T156" s="166"/>
      <c r="U156" s="166"/>
      <c r="V156" s="224"/>
      <c r="W156" s="166"/>
      <c r="X156" s="166"/>
      <c r="Y156" s="166"/>
      <c r="Z156" s="166"/>
      <c r="AA156" s="166"/>
      <c r="AB156" s="166"/>
      <c r="AC156" s="171"/>
      <c r="AD156" s="171"/>
      <c r="AE156" s="171"/>
      <c r="AF156" s="171"/>
      <c r="AG156" s="171"/>
      <c r="AH156" s="172"/>
      <c r="AI156" s="171"/>
      <c r="AJ156" s="166"/>
      <c r="AK156" s="166"/>
      <c r="AL156" s="166"/>
      <c r="AM156" s="166"/>
      <c r="AN156" s="166"/>
      <c r="AO156" s="166"/>
      <c r="AP156" s="171"/>
      <c r="AQ156" s="171"/>
      <c r="AR156" s="171"/>
      <c r="AS156" s="171"/>
      <c r="AT156" s="171"/>
      <c r="AU156" s="172"/>
      <c r="AV156" s="171"/>
      <c r="AW156" s="166"/>
      <c r="AX156" s="166"/>
      <c r="AY156" s="166"/>
      <c r="AZ156" s="166"/>
      <c r="BA156" s="166"/>
      <c r="BB156" s="166"/>
      <c r="BC156" s="171"/>
      <c r="BD156" s="171"/>
      <c r="BE156" s="171"/>
      <c r="BF156" s="171"/>
      <c r="BG156" s="171"/>
      <c r="BH156" s="172"/>
      <c r="BI156" s="171"/>
    </row>
    <row r="157" spans="1:61" ht="151.5" customHeight="1">
      <c r="A157" s="221"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08"/>
      <c r="F157" s="208"/>
      <c r="G157" s="43" t="str">
        <f t="shared" si="0"/>
        <v/>
      </c>
      <c r="H157" s="219"/>
      <c r="I157" s="96" t="str">
        <f t="shared" si="1"/>
        <v/>
      </c>
      <c r="J157" s="97" t="str">
        <f>IFERROR(IF(I157="","",IF(I157&lt;='Listas y tablas'!$L$3,"Muy Baja",IF(I157&lt;='Listas y tablas'!$L$4,"Baja",IF(I157&lt;='Listas y tablas'!$L$5,"Media",IF(I157&lt;='Listas y tablas'!$L$6,"Alta","Muy Alta"))))),"")</f>
        <v/>
      </c>
      <c r="K157" s="220"/>
      <c r="L157" s="223"/>
      <c r="M157" s="166"/>
      <c r="N157" s="166"/>
      <c r="O157" s="166"/>
      <c r="P157" s="166"/>
      <c r="Q157" s="166"/>
      <c r="R157" s="166"/>
      <c r="S157" s="166"/>
      <c r="T157" s="166"/>
      <c r="U157" s="166"/>
      <c r="V157" s="224"/>
      <c r="W157" s="166"/>
      <c r="X157" s="166"/>
      <c r="Y157" s="166"/>
      <c r="Z157" s="166"/>
      <c r="AA157" s="166"/>
      <c r="AB157" s="166"/>
      <c r="AC157" s="171"/>
      <c r="AD157" s="171"/>
      <c r="AE157" s="171"/>
      <c r="AF157" s="171"/>
      <c r="AG157" s="171"/>
      <c r="AH157" s="172"/>
      <c r="AI157" s="171"/>
      <c r="AJ157" s="166"/>
      <c r="AK157" s="166"/>
      <c r="AL157" s="166"/>
      <c r="AM157" s="166"/>
      <c r="AN157" s="166"/>
      <c r="AO157" s="166"/>
      <c r="AP157" s="171"/>
      <c r="AQ157" s="171"/>
      <c r="AR157" s="171"/>
      <c r="AS157" s="171"/>
      <c r="AT157" s="171"/>
      <c r="AU157" s="172"/>
      <c r="AV157" s="171"/>
      <c r="AW157" s="166"/>
      <c r="AX157" s="166"/>
      <c r="AY157" s="166"/>
      <c r="AZ157" s="166"/>
      <c r="BA157" s="166"/>
      <c r="BB157" s="166"/>
      <c r="BC157" s="171"/>
      <c r="BD157" s="171"/>
      <c r="BE157" s="171"/>
      <c r="BF157" s="171"/>
      <c r="BG157" s="171"/>
      <c r="BH157" s="172"/>
      <c r="BI157" s="171"/>
    </row>
    <row r="158" spans="1:61" ht="151.5" customHeight="1">
      <c r="A158" s="221"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08"/>
      <c r="F158" s="208"/>
      <c r="G158" s="43" t="str">
        <f t="shared" si="0"/>
        <v/>
      </c>
      <c r="H158" s="219"/>
      <c r="I158" s="96" t="str">
        <f t="shared" si="1"/>
        <v/>
      </c>
      <c r="J158" s="97" t="str">
        <f>IFERROR(IF(I158="","",IF(I158&lt;='Listas y tablas'!$L$3,"Muy Baja",IF(I158&lt;='Listas y tablas'!$L$4,"Baja",IF(I158&lt;='Listas y tablas'!$L$5,"Media",IF(I158&lt;='Listas y tablas'!$L$6,"Alta","Muy Alta"))))),"")</f>
        <v/>
      </c>
      <c r="K158" s="220"/>
      <c r="L158" s="223"/>
      <c r="M158" s="166"/>
      <c r="N158" s="166"/>
      <c r="O158" s="166"/>
      <c r="P158" s="166"/>
      <c r="Q158" s="166"/>
      <c r="R158" s="166"/>
      <c r="S158" s="166"/>
      <c r="T158" s="166"/>
      <c r="U158" s="166"/>
      <c r="V158" s="224"/>
      <c r="W158" s="166"/>
      <c r="X158" s="166"/>
      <c r="Y158" s="166"/>
      <c r="Z158" s="166"/>
      <c r="AA158" s="166"/>
      <c r="AB158" s="166"/>
      <c r="AC158" s="171"/>
      <c r="AD158" s="171"/>
      <c r="AE158" s="171"/>
      <c r="AF158" s="171"/>
      <c r="AG158" s="171"/>
      <c r="AH158" s="172"/>
      <c r="AI158" s="171"/>
      <c r="AJ158" s="166"/>
      <c r="AK158" s="166"/>
      <c r="AL158" s="166"/>
      <c r="AM158" s="166"/>
      <c r="AN158" s="166"/>
      <c r="AO158" s="166"/>
      <c r="AP158" s="171"/>
      <c r="AQ158" s="171"/>
      <c r="AR158" s="171"/>
      <c r="AS158" s="171"/>
      <c r="AT158" s="171"/>
      <c r="AU158" s="172"/>
      <c r="AV158" s="171"/>
      <c r="AW158" s="166"/>
      <c r="AX158" s="166"/>
      <c r="AY158" s="166"/>
      <c r="AZ158" s="166"/>
      <c r="BA158" s="166"/>
      <c r="BB158" s="166"/>
      <c r="BC158" s="171"/>
      <c r="BD158" s="171"/>
      <c r="BE158" s="171"/>
      <c r="BF158" s="171"/>
      <c r="BG158" s="171"/>
      <c r="BH158" s="172"/>
      <c r="BI158" s="171"/>
    </row>
    <row r="159" spans="1:61" ht="151.5" customHeight="1">
      <c r="A159" s="221"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08"/>
      <c r="F159" s="208"/>
      <c r="G159" s="43" t="str">
        <f t="shared" si="0"/>
        <v/>
      </c>
      <c r="H159" s="219"/>
      <c r="I159" s="96" t="str">
        <f t="shared" si="1"/>
        <v/>
      </c>
      <c r="J159" s="97" t="str">
        <f>IFERROR(IF(I159="","",IF(I159&lt;='Listas y tablas'!$L$3,"Muy Baja",IF(I159&lt;='Listas y tablas'!$L$4,"Baja",IF(I159&lt;='Listas y tablas'!$L$5,"Media",IF(I159&lt;='Listas y tablas'!$L$6,"Alta","Muy Alta"))))),"")</f>
        <v/>
      </c>
      <c r="K159" s="220"/>
      <c r="L159" s="223"/>
      <c r="M159" s="166"/>
      <c r="N159" s="166"/>
      <c r="O159" s="166"/>
      <c r="P159" s="166"/>
      <c r="Q159" s="166"/>
      <c r="R159" s="166"/>
      <c r="S159" s="166"/>
      <c r="T159" s="166"/>
      <c r="U159" s="166"/>
      <c r="V159" s="224"/>
      <c r="W159" s="166"/>
      <c r="X159" s="166"/>
      <c r="Y159" s="166"/>
      <c r="Z159" s="166"/>
      <c r="AA159" s="166"/>
      <c r="AB159" s="166"/>
      <c r="AC159" s="171"/>
      <c r="AD159" s="171"/>
      <c r="AE159" s="171"/>
      <c r="AF159" s="171"/>
      <c r="AG159" s="171"/>
      <c r="AH159" s="172"/>
      <c r="AI159" s="171"/>
      <c r="AJ159" s="166"/>
      <c r="AK159" s="166"/>
      <c r="AL159" s="166"/>
      <c r="AM159" s="166"/>
      <c r="AN159" s="166"/>
      <c r="AO159" s="166"/>
      <c r="AP159" s="171"/>
      <c r="AQ159" s="171"/>
      <c r="AR159" s="171"/>
      <c r="AS159" s="171"/>
      <c r="AT159" s="171"/>
      <c r="AU159" s="172"/>
      <c r="AV159" s="171"/>
      <c r="AW159" s="166"/>
      <c r="AX159" s="166"/>
      <c r="AY159" s="166"/>
      <c r="AZ159" s="166"/>
      <c r="BA159" s="166"/>
      <c r="BB159" s="166"/>
      <c r="BC159" s="171"/>
      <c r="BD159" s="171"/>
      <c r="BE159" s="171"/>
      <c r="BF159" s="171"/>
      <c r="BG159" s="171"/>
      <c r="BH159" s="172"/>
      <c r="BI159" s="171"/>
    </row>
    <row r="160" spans="1:61" ht="151.5" customHeight="1">
      <c r="A160" s="221"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08"/>
      <c r="F160" s="208"/>
      <c r="G160" s="43" t="str">
        <f t="shared" si="0"/>
        <v/>
      </c>
      <c r="H160" s="219"/>
      <c r="I160" s="96" t="str">
        <f t="shared" si="1"/>
        <v/>
      </c>
      <c r="J160" s="97" t="str">
        <f>IFERROR(IF(I160="","",IF(I160&lt;='Listas y tablas'!$L$3,"Muy Baja",IF(I160&lt;='Listas y tablas'!$L$4,"Baja",IF(I160&lt;='Listas y tablas'!$L$5,"Media",IF(I160&lt;='Listas y tablas'!$L$6,"Alta","Muy Alta"))))),"")</f>
        <v/>
      </c>
      <c r="K160" s="220"/>
      <c r="L160" s="223"/>
      <c r="M160" s="166"/>
      <c r="N160" s="166"/>
      <c r="O160" s="166"/>
      <c r="P160" s="166"/>
      <c r="Q160" s="166"/>
      <c r="R160" s="166"/>
      <c r="S160" s="166"/>
      <c r="T160" s="166"/>
      <c r="U160" s="166"/>
      <c r="V160" s="224"/>
      <c r="W160" s="166"/>
      <c r="X160" s="166"/>
      <c r="Y160" s="166"/>
      <c r="Z160" s="166"/>
      <c r="AA160" s="166"/>
      <c r="AB160" s="166"/>
      <c r="AC160" s="171"/>
      <c r="AD160" s="171"/>
      <c r="AE160" s="171"/>
      <c r="AF160" s="171"/>
      <c r="AG160" s="171"/>
      <c r="AH160" s="172"/>
      <c r="AI160" s="171"/>
      <c r="AJ160" s="166"/>
      <c r="AK160" s="166"/>
      <c r="AL160" s="166"/>
      <c r="AM160" s="166"/>
      <c r="AN160" s="166"/>
      <c r="AO160" s="166"/>
      <c r="AP160" s="171"/>
      <c r="AQ160" s="171"/>
      <c r="AR160" s="171"/>
      <c r="AS160" s="171"/>
      <c r="AT160" s="171"/>
      <c r="AU160" s="172"/>
      <c r="AV160" s="171"/>
      <c r="AW160" s="166"/>
      <c r="AX160" s="166"/>
      <c r="AY160" s="166"/>
      <c r="AZ160" s="166"/>
      <c r="BA160" s="166"/>
      <c r="BB160" s="166"/>
      <c r="BC160" s="171"/>
      <c r="BD160" s="171"/>
      <c r="BE160" s="171"/>
      <c r="BF160" s="171"/>
      <c r="BG160" s="171"/>
      <c r="BH160" s="172"/>
      <c r="BI160" s="171"/>
    </row>
    <row r="161" spans="1:61" ht="151.5" customHeight="1">
      <c r="A161" s="221"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08"/>
      <c r="F161" s="208"/>
      <c r="G161" s="43" t="str">
        <f t="shared" si="0"/>
        <v/>
      </c>
      <c r="H161" s="219"/>
      <c r="I161" s="96" t="str">
        <f t="shared" si="1"/>
        <v/>
      </c>
      <c r="J161" s="97" t="str">
        <f>IFERROR(IF(I161="","",IF(I161&lt;='Listas y tablas'!$L$3,"Muy Baja",IF(I161&lt;='Listas y tablas'!$L$4,"Baja",IF(I161&lt;='Listas y tablas'!$L$5,"Media",IF(I161&lt;='Listas y tablas'!$L$6,"Alta","Muy Alta"))))),"")</f>
        <v/>
      </c>
      <c r="K161" s="220"/>
      <c r="L161" s="223"/>
      <c r="M161" s="166"/>
      <c r="N161" s="166"/>
      <c r="O161" s="166"/>
      <c r="P161" s="166"/>
      <c r="Q161" s="166"/>
      <c r="R161" s="166"/>
      <c r="S161" s="166"/>
      <c r="T161" s="166"/>
      <c r="U161" s="166"/>
      <c r="V161" s="224"/>
      <c r="W161" s="166"/>
      <c r="X161" s="166"/>
      <c r="Y161" s="166"/>
      <c r="Z161" s="166"/>
      <c r="AA161" s="166"/>
      <c r="AB161" s="166"/>
      <c r="AC161" s="171"/>
      <c r="AD161" s="171"/>
      <c r="AE161" s="171"/>
      <c r="AF161" s="171"/>
      <c r="AG161" s="171"/>
      <c r="AH161" s="172"/>
      <c r="AI161" s="171"/>
      <c r="AJ161" s="166"/>
      <c r="AK161" s="166"/>
      <c r="AL161" s="166"/>
      <c r="AM161" s="166"/>
      <c r="AN161" s="166"/>
      <c r="AO161" s="166"/>
      <c r="AP161" s="171"/>
      <c r="AQ161" s="171"/>
      <c r="AR161" s="171"/>
      <c r="AS161" s="171"/>
      <c r="AT161" s="171"/>
      <c r="AU161" s="172"/>
      <c r="AV161" s="171"/>
      <c r="AW161" s="166"/>
      <c r="AX161" s="166"/>
      <c r="AY161" s="166"/>
      <c r="AZ161" s="166"/>
      <c r="BA161" s="166"/>
      <c r="BB161" s="166"/>
      <c r="BC161" s="171"/>
      <c r="BD161" s="171"/>
      <c r="BE161" s="171"/>
      <c r="BF161" s="171"/>
      <c r="BG161" s="171"/>
      <c r="BH161" s="172"/>
      <c r="BI161" s="171"/>
    </row>
    <row r="162" spans="1:61" ht="151.5" customHeight="1">
      <c r="A162" s="221"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08"/>
      <c r="F162" s="208"/>
      <c r="G162" s="43" t="str">
        <f t="shared" si="0"/>
        <v/>
      </c>
      <c r="H162" s="219"/>
      <c r="I162" s="96" t="str">
        <f t="shared" si="1"/>
        <v/>
      </c>
      <c r="J162" s="97" t="str">
        <f>IFERROR(IF(I162="","",IF(I162&lt;='Listas y tablas'!$L$3,"Muy Baja",IF(I162&lt;='Listas y tablas'!$L$4,"Baja",IF(I162&lt;='Listas y tablas'!$L$5,"Media",IF(I162&lt;='Listas y tablas'!$L$6,"Alta","Muy Alta"))))),"")</f>
        <v/>
      </c>
      <c r="K162" s="220"/>
      <c r="L162" s="223"/>
      <c r="M162" s="166"/>
      <c r="N162" s="166"/>
      <c r="O162" s="166"/>
      <c r="P162" s="166"/>
      <c r="Q162" s="166"/>
      <c r="R162" s="166"/>
      <c r="S162" s="166"/>
      <c r="T162" s="166"/>
      <c r="U162" s="166"/>
      <c r="V162" s="224"/>
      <c r="W162" s="166"/>
      <c r="X162" s="166"/>
      <c r="Y162" s="166"/>
      <c r="Z162" s="166"/>
      <c r="AA162" s="166"/>
      <c r="AB162" s="166"/>
      <c r="AC162" s="171"/>
      <c r="AD162" s="171"/>
      <c r="AE162" s="171"/>
      <c r="AF162" s="171"/>
      <c r="AG162" s="171"/>
      <c r="AH162" s="172"/>
      <c r="AI162" s="171"/>
      <c r="AJ162" s="166"/>
      <c r="AK162" s="166"/>
      <c r="AL162" s="166"/>
      <c r="AM162" s="166"/>
      <c r="AN162" s="166"/>
      <c r="AO162" s="166"/>
      <c r="AP162" s="171"/>
      <c r="AQ162" s="171"/>
      <c r="AR162" s="171"/>
      <c r="AS162" s="171"/>
      <c r="AT162" s="171"/>
      <c r="AU162" s="172"/>
      <c r="AV162" s="171"/>
      <c r="AW162" s="166"/>
      <c r="AX162" s="166"/>
      <c r="AY162" s="166"/>
      <c r="AZ162" s="166"/>
      <c r="BA162" s="166"/>
      <c r="BB162" s="166"/>
      <c r="BC162" s="171"/>
      <c r="BD162" s="171"/>
      <c r="BE162" s="171"/>
      <c r="BF162" s="171"/>
      <c r="BG162" s="171"/>
      <c r="BH162" s="172"/>
      <c r="BI162" s="171"/>
    </row>
    <row r="163" spans="1:61" ht="151.5" customHeight="1">
      <c r="A163" s="221"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08"/>
      <c r="F163" s="208"/>
      <c r="G163" s="43" t="str">
        <f t="shared" si="0"/>
        <v/>
      </c>
      <c r="H163" s="219"/>
      <c r="I163" s="96" t="str">
        <f t="shared" si="1"/>
        <v/>
      </c>
      <c r="J163" s="97" t="str">
        <f>IFERROR(IF(I163="","",IF(I163&lt;='Listas y tablas'!$L$3,"Muy Baja",IF(I163&lt;='Listas y tablas'!$L$4,"Baja",IF(I163&lt;='Listas y tablas'!$L$5,"Media",IF(I163&lt;='Listas y tablas'!$L$6,"Alta","Muy Alta"))))),"")</f>
        <v/>
      </c>
      <c r="K163" s="220"/>
      <c r="L163" s="223"/>
      <c r="M163" s="166"/>
      <c r="N163" s="166"/>
      <c r="O163" s="166"/>
      <c r="P163" s="166"/>
      <c r="Q163" s="166"/>
      <c r="R163" s="166"/>
      <c r="S163" s="166"/>
      <c r="T163" s="166"/>
      <c r="U163" s="166"/>
      <c r="V163" s="224"/>
      <c r="W163" s="166"/>
      <c r="X163" s="166"/>
      <c r="Y163" s="166"/>
      <c r="Z163" s="166"/>
      <c r="AA163" s="166"/>
      <c r="AB163" s="166"/>
      <c r="AC163" s="171"/>
      <c r="AD163" s="171"/>
      <c r="AE163" s="171"/>
      <c r="AF163" s="171"/>
      <c r="AG163" s="171"/>
      <c r="AH163" s="172"/>
      <c r="AI163" s="171"/>
      <c r="AJ163" s="166"/>
      <c r="AK163" s="166"/>
      <c r="AL163" s="166"/>
      <c r="AM163" s="166"/>
      <c r="AN163" s="166"/>
      <c r="AO163" s="166"/>
      <c r="AP163" s="171"/>
      <c r="AQ163" s="171"/>
      <c r="AR163" s="171"/>
      <c r="AS163" s="171"/>
      <c r="AT163" s="171"/>
      <c r="AU163" s="172"/>
      <c r="AV163" s="171"/>
      <c r="AW163" s="166"/>
      <c r="AX163" s="166"/>
      <c r="AY163" s="166"/>
      <c r="AZ163" s="166"/>
      <c r="BA163" s="166"/>
      <c r="BB163" s="166"/>
      <c r="BC163" s="171"/>
      <c r="BD163" s="171"/>
      <c r="BE163" s="171"/>
      <c r="BF163" s="171"/>
      <c r="BG163" s="171"/>
      <c r="BH163" s="172"/>
      <c r="BI163" s="171"/>
    </row>
    <row r="164" spans="1:61" ht="151.5" customHeight="1">
      <c r="A164" s="221"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08"/>
      <c r="F164" s="208"/>
      <c r="G164" s="43" t="str">
        <f t="shared" si="0"/>
        <v/>
      </c>
      <c r="H164" s="219"/>
      <c r="I164" s="96" t="str">
        <f t="shared" si="1"/>
        <v/>
      </c>
      <c r="J164" s="97" t="str">
        <f>IFERROR(IF(I164="","",IF(I164&lt;='Listas y tablas'!$L$3,"Muy Baja",IF(I164&lt;='Listas y tablas'!$L$4,"Baja",IF(I164&lt;='Listas y tablas'!$L$5,"Media",IF(I164&lt;='Listas y tablas'!$L$6,"Alta","Muy Alta"))))),"")</f>
        <v/>
      </c>
      <c r="K164" s="220"/>
      <c r="L164" s="223"/>
      <c r="M164" s="166"/>
      <c r="N164" s="166"/>
      <c r="O164" s="166"/>
      <c r="P164" s="166"/>
      <c r="Q164" s="166"/>
      <c r="R164" s="166"/>
      <c r="S164" s="166"/>
      <c r="T164" s="166"/>
      <c r="U164" s="166"/>
      <c r="V164" s="224"/>
      <c r="W164" s="166"/>
      <c r="X164" s="166"/>
      <c r="Y164" s="166"/>
      <c r="Z164" s="166"/>
      <c r="AA164" s="166"/>
      <c r="AB164" s="166"/>
      <c r="AC164" s="171"/>
      <c r="AD164" s="171"/>
      <c r="AE164" s="171"/>
      <c r="AF164" s="171"/>
      <c r="AG164" s="171"/>
      <c r="AH164" s="172"/>
      <c r="AI164" s="171"/>
      <c r="AJ164" s="166"/>
      <c r="AK164" s="166"/>
      <c r="AL164" s="166"/>
      <c r="AM164" s="166"/>
      <c r="AN164" s="166"/>
      <c r="AO164" s="166"/>
      <c r="AP164" s="171"/>
      <c r="AQ164" s="171"/>
      <c r="AR164" s="171"/>
      <c r="AS164" s="171"/>
      <c r="AT164" s="171"/>
      <c r="AU164" s="172"/>
      <c r="AV164" s="171"/>
      <c r="AW164" s="166"/>
      <c r="AX164" s="166"/>
      <c r="AY164" s="166"/>
      <c r="AZ164" s="166"/>
      <c r="BA164" s="166"/>
      <c r="BB164" s="166"/>
      <c r="BC164" s="171"/>
      <c r="BD164" s="171"/>
      <c r="BE164" s="171"/>
      <c r="BF164" s="171"/>
      <c r="BG164" s="171"/>
      <c r="BH164" s="172"/>
      <c r="BI164" s="171"/>
    </row>
    <row r="165" spans="1:61" ht="151.5" customHeight="1">
      <c r="A165" s="221"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08"/>
      <c r="F165" s="208"/>
      <c r="G165" s="43" t="str">
        <f t="shared" si="0"/>
        <v/>
      </c>
      <c r="H165" s="219"/>
      <c r="I165" s="96" t="str">
        <f t="shared" si="1"/>
        <v/>
      </c>
      <c r="J165" s="97" t="str">
        <f>IFERROR(IF(I165="","",IF(I165&lt;='Listas y tablas'!$L$3,"Muy Baja",IF(I165&lt;='Listas y tablas'!$L$4,"Baja",IF(I165&lt;='Listas y tablas'!$L$5,"Media",IF(I165&lt;='Listas y tablas'!$L$6,"Alta","Muy Alta"))))),"")</f>
        <v/>
      </c>
      <c r="K165" s="220"/>
      <c r="L165" s="223"/>
      <c r="M165" s="166"/>
      <c r="N165" s="166"/>
      <c r="O165" s="166"/>
      <c r="P165" s="166"/>
      <c r="Q165" s="166"/>
      <c r="R165" s="166"/>
      <c r="S165" s="166"/>
      <c r="T165" s="166"/>
      <c r="U165" s="166"/>
      <c r="V165" s="224"/>
      <c r="W165" s="166"/>
      <c r="X165" s="166"/>
      <c r="Y165" s="166"/>
      <c r="Z165" s="166"/>
      <c r="AA165" s="166"/>
      <c r="AB165" s="166"/>
      <c r="AC165" s="171"/>
      <c r="AD165" s="171"/>
      <c r="AE165" s="171"/>
      <c r="AF165" s="171"/>
      <c r="AG165" s="171"/>
      <c r="AH165" s="172"/>
      <c r="AI165" s="171"/>
      <c r="AJ165" s="166"/>
      <c r="AK165" s="166"/>
      <c r="AL165" s="166"/>
      <c r="AM165" s="166"/>
      <c r="AN165" s="166"/>
      <c r="AO165" s="166"/>
      <c r="AP165" s="171"/>
      <c r="AQ165" s="171"/>
      <c r="AR165" s="171"/>
      <c r="AS165" s="171"/>
      <c r="AT165" s="171"/>
      <c r="AU165" s="172"/>
      <c r="AV165" s="171"/>
      <c r="AW165" s="166"/>
      <c r="AX165" s="166"/>
      <c r="AY165" s="166"/>
      <c r="AZ165" s="166"/>
      <c r="BA165" s="166"/>
      <c r="BB165" s="166"/>
      <c r="BC165" s="171"/>
      <c r="BD165" s="171"/>
      <c r="BE165" s="171"/>
      <c r="BF165" s="171"/>
      <c r="BG165" s="171"/>
      <c r="BH165" s="172"/>
      <c r="BI165" s="171"/>
    </row>
    <row r="166" spans="1:61" ht="151.5" customHeight="1">
      <c r="A166" s="221"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08"/>
      <c r="F166" s="208"/>
      <c r="G166" s="43" t="str">
        <f t="shared" si="0"/>
        <v/>
      </c>
      <c r="H166" s="219"/>
      <c r="I166" s="96" t="str">
        <f t="shared" si="1"/>
        <v/>
      </c>
      <c r="J166" s="97" t="str">
        <f>IFERROR(IF(I166="","",IF(I166&lt;='Listas y tablas'!$L$3,"Muy Baja",IF(I166&lt;='Listas y tablas'!$L$4,"Baja",IF(I166&lt;='Listas y tablas'!$L$5,"Media",IF(I166&lt;='Listas y tablas'!$L$6,"Alta","Muy Alta"))))),"")</f>
        <v/>
      </c>
      <c r="K166" s="220"/>
      <c r="L166" s="223"/>
      <c r="M166" s="166"/>
      <c r="N166" s="166"/>
      <c r="O166" s="166"/>
      <c r="P166" s="166"/>
      <c r="Q166" s="166"/>
      <c r="R166" s="166"/>
      <c r="S166" s="166"/>
      <c r="T166" s="166"/>
      <c r="U166" s="166"/>
      <c r="V166" s="224"/>
      <c r="W166" s="166"/>
      <c r="X166" s="166"/>
      <c r="Y166" s="166"/>
      <c r="Z166" s="166"/>
      <c r="AA166" s="166"/>
      <c r="AB166" s="166"/>
      <c r="AC166" s="171"/>
      <c r="AD166" s="171"/>
      <c r="AE166" s="171"/>
      <c r="AF166" s="171"/>
      <c r="AG166" s="171"/>
      <c r="AH166" s="172"/>
      <c r="AI166" s="171"/>
      <c r="AJ166" s="166"/>
      <c r="AK166" s="166"/>
      <c r="AL166" s="166"/>
      <c r="AM166" s="166"/>
      <c r="AN166" s="166"/>
      <c r="AO166" s="166"/>
      <c r="AP166" s="171"/>
      <c r="AQ166" s="171"/>
      <c r="AR166" s="171"/>
      <c r="AS166" s="171"/>
      <c r="AT166" s="171"/>
      <c r="AU166" s="172"/>
      <c r="AV166" s="171"/>
      <c r="AW166" s="166"/>
      <c r="AX166" s="166"/>
      <c r="AY166" s="166"/>
      <c r="AZ166" s="166"/>
      <c r="BA166" s="166"/>
      <c r="BB166" s="166"/>
      <c r="BC166" s="171"/>
      <c r="BD166" s="171"/>
      <c r="BE166" s="171"/>
      <c r="BF166" s="171"/>
      <c r="BG166" s="171"/>
      <c r="BH166" s="172"/>
      <c r="BI166" s="171"/>
    </row>
    <row r="167" spans="1:61" ht="151.5" customHeight="1">
      <c r="A167" s="221"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08"/>
      <c r="F167" s="208"/>
      <c r="G167" s="43" t="str">
        <f t="shared" si="0"/>
        <v/>
      </c>
      <c r="H167" s="219"/>
      <c r="I167" s="96" t="str">
        <f t="shared" si="1"/>
        <v/>
      </c>
      <c r="J167" s="97" t="str">
        <f>IFERROR(IF(I167="","",IF(I167&lt;='Listas y tablas'!$L$3,"Muy Baja",IF(I167&lt;='Listas y tablas'!$L$4,"Baja",IF(I167&lt;='Listas y tablas'!$L$5,"Media",IF(I167&lt;='Listas y tablas'!$L$6,"Alta","Muy Alta"))))),"")</f>
        <v/>
      </c>
      <c r="K167" s="220"/>
      <c r="L167" s="223"/>
      <c r="M167" s="166"/>
      <c r="N167" s="166"/>
      <c r="O167" s="166"/>
      <c r="P167" s="166"/>
      <c r="Q167" s="166"/>
      <c r="R167" s="166"/>
      <c r="S167" s="166"/>
      <c r="T167" s="166"/>
      <c r="U167" s="166"/>
      <c r="V167" s="224"/>
      <c r="W167" s="166"/>
      <c r="X167" s="166"/>
      <c r="Y167" s="166"/>
      <c r="Z167" s="166"/>
      <c r="AA167" s="166"/>
      <c r="AB167" s="166"/>
      <c r="AC167" s="171"/>
      <c r="AD167" s="171"/>
      <c r="AE167" s="171"/>
      <c r="AF167" s="171"/>
      <c r="AG167" s="171"/>
      <c r="AH167" s="172"/>
      <c r="AI167" s="171"/>
      <c r="AJ167" s="166"/>
      <c r="AK167" s="166"/>
      <c r="AL167" s="166"/>
      <c r="AM167" s="166"/>
      <c r="AN167" s="166"/>
      <c r="AO167" s="166"/>
      <c r="AP167" s="171"/>
      <c r="AQ167" s="171"/>
      <c r="AR167" s="171"/>
      <c r="AS167" s="171"/>
      <c r="AT167" s="171"/>
      <c r="AU167" s="172"/>
      <c r="AV167" s="171"/>
      <c r="AW167" s="166"/>
      <c r="AX167" s="166"/>
      <c r="AY167" s="166"/>
      <c r="AZ167" s="166"/>
      <c r="BA167" s="166"/>
      <c r="BB167" s="166"/>
      <c r="BC167" s="171"/>
      <c r="BD167" s="171"/>
      <c r="BE167" s="171"/>
      <c r="BF167" s="171"/>
      <c r="BG167" s="171"/>
      <c r="BH167" s="172"/>
      <c r="BI167" s="171"/>
    </row>
    <row r="168" spans="1:61" ht="151.5" customHeight="1">
      <c r="A168" s="221"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08"/>
      <c r="F168" s="208"/>
      <c r="G168" s="43" t="str">
        <f t="shared" si="0"/>
        <v/>
      </c>
      <c r="H168" s="219"/>
      <c r="I168" s="96" t="str">
        <f t="shared" si="1"/>
        <v/>
      </c>
      <c r="J168" s="97" t="str">
        <f>IFERROR(IF(I168="","",IF(I168&lt;='Listas y tablas'!$L$3,"Muy Baja",IF(I168&lt;='Listas y tablas'!$L$4,"Baja",IF(I168&lt;='Listas y tablas'!$L$5,"Media",IF(I168&lt;='Listas y tablas'!$L$6,"Alta","Muy Alta"))))),"")</f>
        <v/>
      </c>
      <c r="K168" s="220"/>
      <c r="L168" s="223"/>
      <c r="M168" s="166"/>
      <c r="N168" s="166"/>
      <c r="O168" s="166"/>
      <c r="P168" s="166"/>
      <c r="Q168" s="166"/>
      <c r="R168" s="166"/>
      <c r="S168" s="166"/>
      <c r="T168" s="166"/>
      <c r="U168" s="166"/>
      <c r="V168" s="224"/>
      <c r="W168" s="166"/>
      <c r="X168" s="166"/>
      <c r="Y168" s="166"/>
      <c r="Z168" s="166"/>
      <c r="AA168" s="166"/>
      <c r="AB168" s="166"/>
      <c r="AC168" s="171"/>
      <c r="AD168" s="171"/>
      <c r="AE168" s="171"/>
      <c r="AF168" s="171"/>
      <c r="AG168" s="171"/>
      <c r="AH168" s="172"/>
      <c r="AI168" s="171"/>
      <c r="AJ168" s="166"/>
      <c r="AK168" s="166"/>
      <c r="AL168" s="166"/>
      <c r="AM168" s="166"/>
      <c r="AN168" s="166"/>
      <c r="AO168" s="166"/>
      <c r="AP168" s="171"/>
      <c r="AQ168" s="171"/>
      <c r="AR168" s="171"/>
      <c r="AS168" s="171"/>
      <c r="AT168" s="171"/>
      <c r="AU168" s="172"/>
      <c r="AV168" s="171"/>
      <c r="AW168" s="166"/>
      <c r="AX168" s="166"/>
      <c r="AY168" s="166"/>
      <c r="AZ168" s="166"/>
      <c r="BA168" s="166"/>
      <c r="BB168" s="166"/>
      <c r="BC168" s="171"/>
      <c r="BD168" s="171"/>
      <c r="BE168" s="171"/>
      <c r="BF168" s="171"/>
      <c r="BG168" s="171"/>
      <c r="BH168" s="172"/>
      <c r="BI168" s="171"/>
    </row>
    <row r="169" spans="1:61" ht="151.5" customHeight="1">
      <c r="A169" s="221"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08"/>
      <c r="F169" s="208"/>
      <c r="G169" s="43" t="str">
        <f t="shared" si="0"/>
        <v/>
      </c>
      <c r="H169" s="219"/>
      <c r="I169" s="96" t="str">
        <f t="shared" si="1"/>
        <v/>
      </c>
      <c r="J169" s="97" t="str">
        <f>IFERROR(IF(I169="","",IF(I169&lt;='Listas y tablas'!$L$3,"Muy Baja",IF(I169&lt;='Listas y tablas'!$L$4,"Baja",IF(I169&lt;='Listas y tablas'!$L$5,"Media",IF(I169&lt;='Listas y tablas'!$L$6,"Alta","Muy Alta"))))),"")</f>
        <v/>
      </c>
      <c r="K169" s="220"/>
      <c r="L169" s="223"/>
      <c r="M169" s="166"/>
      <c r="N169" s="166"/>
      <c r="O169" s="166"/>
      <c r="P169" s="166"/>
      <c r="Q169" s="166"/>
      <c r="R169" s="166"/>
      <c r="S169" s="166"/>
      <c r="T169" s="166"/>
      <c r="U169" s="166"/>
      <c r="V169" s="224"/>
      <c r="W169" s="166"/>
      <c r="X169" s="166"/>
      <c r="Y169" s="166"/>
      <c r="Z169" s="166"/>
      <c r="AA169" s="166"/>
      <c r="AB169" s="166"/>
      <c r="AC169" s="171"/>
      <c r="AD169" s="171"/>
      <c r="AE169" s="171"/>
      <c r="AF169" s="171"/>
      <c r="AG169" s="171"/>
      <c r="AH169" s="172"/>
      <c r="AI169" s="171"/>
      <c r="AJ169" s="166"/>
      <c r="AK169" s="166"/>
      <c r="AL169" s="166"/>
      <c r="AM169" s="166"/>
      <c r="AN169" s="166"/>
      <c r="AO169" s="166"/>
      <c r="AP169" s="171"/>
      <c r="AQ169" s="171"/>
      <c r="AR169" s="171"/>
      <c r="AS169" s="171"/>
      <c r="AT169" s="171"/>
      <c r="AU169" s="172"/>
      <c r="AV169" s="171"/>
      <c r="AW169" s="166"/>
      <c r="AX169" s="166"/>
      <c r="AY169" s="166"/>
      <c r="AZ169" s="166"/>
      <c r="BA169" s="166"/>
      <c r="BB169" s="166"/>
      <c r="BC169" s="171"/>
      <c r="BD169" s="171"/>
      <c r="BE169" s="171"/>
      <c r="BF169" s="171"/>
      <c r="BG169" s="171"/>
      <c r="BH169" s="172"/>
      <c r="BI169" s="171"/>
    </row>
    <row r="170" spans="1:61" ht="151.5" customHeight="1">
      <c r="A170" s="221"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08"/>
      <c r="F170" s="208"/>
      <c r="G170" s="43" t="str">
        <f t="shared" si="0"/>
        <v/>
      </c>
      <c r="H170" s="219"/>
      <c r="I170" s="96" t="str">
        <f t="shared" si="1"/>
        <v/>
      </c>
      <c r="J170" s="97" t="str">
        <f>IFERROR(IF(I170="","",IF(I170&lt;='Listas y tablas'!$L$3,"Muy Baja",IF(I170&lt;='Listas y tablas'!$L$4,"Baja",IF(I170&lt;='Listas y tablas'!$L$5,"Media",IF(I170&lt;='Listas y tablas'!$L$6,"Alta","Muy Alta"))))),"")</f>
        <v/>
      </c>
      <c r="K170" s="220"/>
      <c r="L170" s="223"/>
      <c r="M170" s="166"/>
      <c r="N170" s="166"/>
      <c r="O170" s="166"/>
      <c r="P170" s="166"/>
      <c r="Q170" s="166"/>
      <c r="R170" s="166"/>
      <c r="S170" s="166"/>
      <c r="T170" s="166"/>
      <c r="U170" s="166"/>
      <c r="V170" s="224"/>
      <c r="W170" s="166"/>
      <c r="X170" s="166"/>
      <c r="Y170" s="166"/>
      <c r="Z170" s="166"/>
      <c r="AA170" s="166"/>
      <c r="AB170" s="166"/>
      <c r="AC170" s="171"/>
      <c r="AD170" s="171"/>
      <c r="AE170" s="171"/>
      <c r="AF170" s="171"/>
      <c r="AG170" s="171"/>
      <c r="AH170" s="172"/>
      <c r="AI170" s="171"/>
      <c r="AJ170" s="166"/>
      <c r="AK170" s="166"/>
      <c r="AL170" s="166"/>
      <c r="AM170" s="166"/>
      <c r="AN170" s="166"/>
      <c r="AO170" s="166"/>
      <c r="AP170" s="171"/>
      <c r="AQ170" s="171"/>
      <c r="AR170" s="171"/>
      <c r="AS170" s="171"/>
      <c r="AT170" s="171"/>
      <c r="AU170" s="172"/>
      <c r="AV170" s="171"/>
      <c r="AW170" s="166"/>
      <c r="AX170" s="166"/>
      <c r="AY170" s="166"/>
      <c r="AZ170" s="166"/>
      <c r="BA170" s="166"/>
      <c r="BB170" s="166"/>
      <c r="BC170" s="171"/>
      <c r="BD170" s="171"/>
      <c r="BE170" s="171"/>
      <c r="BF170" s="171"/>
      <c r="BG170" s="171"/>
      <c r="BH170" s="172"/>
      <c r="BI170" s="171"/>
    </row>
    <row r="171" spans="1:61" ht="151.5" customHeight="1">
      <c r="A171" s="221"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08"/>
      <c r="F171" s="208"/>
      <c r="G171" s="43" t="str">
        <f t="shared" si="0"/>
        <v/>
      </c>
      <c r="H171" s="219"/>
      <c r="I171" s="96" t="str">
        <f t="shared" si="1"/>
        <v/>
      </c>
      <c r="J171" s="97" t="str">
        <f>IFERROR(IF(I171="","",IF(I171&lt;='Listas y tablas'!$L$3,"Muy Baja",IF(I171&lt;='Listas y tablas'!$L$4,"Baja",IF(I171&lt;='Listas y tablas'!$L$5,"Media",IF(I171&lt;='Listas y tablas'!$L$6,"Alta","Muy Alta"))))),"")</f>
        <v/>
      </c>
      <c r="K171" s="220"/>
      <c r="L171" s="223"/>
      <c r="M171" s="166"/>
      <c r="N171" s="166"/>
      <c r="O171" s="166"/>
      <c r="P171" s="166"/>
      <c r="Q171" s="166"/>
      <c r="R171" s="166"/>
      <c r="S171" s="166"/>
      <c r="T171" s="166"/>
      <c r="U171" s="166"/>
      <c r="V171" s="224"/>
      <c r="W171" s="166"/>
      <c r="X171" s="166"/>
      <c r="Y171" s="166"/>
      <c r="Z171" s="166"/>
      <c r="AA171" s="166"/>
      <c r="AB171" s="166"/>
      <c r="AC171" s="171"/>
      <c r="AD171" s="171"/>
      <c r="AE171" s="171"/>
      <c r="AF171" s="171"/>
      <c r="AG171" s="171"/>
      <c r="AH171" s="172"/>
      <c r="AI171" s="171"/>
      <c r="AJ171" s="166"/>
      <c r="AK171" s="166"/>
      <c r="AL171" s="166"/>
      <c r="AM171" s="166"/>
      <c r="AN171" s="166"/>
      <c r="AO171" s="166"/>
      <c r="AP171" s="171"/>
      <c r="AQ171" s="171"/>
      <c r="AR171" s="171"/>
      <c r="AS171" s="171"/>
      <c r="AT171" s="171"/>
      <c r="AU171" s="172"/>
      <c r="AV171" s="171"/>
      <c r="AW171" s="166"/>
      <c r="AX171" s="166"/>
      <c r="AY171" s="166"/>
      <c r="AZ171" s="166"/>
      <c r="BA171" s="166"/>
      <c r="BB171" s="166"/>
      <c r="BC171" s="171"/>
      <c r="BD171" s="171"/>
      <c r="BE171" s="171"/>
      <c r="BF171" s="171"/>
      <c r="BG171" s="171"/>
      <c r="BH171" s="172"/>
      <c r="BI171" s="171"/>
    </row>
    <row r="172" spans="1:61" ht="151.5" customHeight="1">
      <c r="A172" s="221"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08"/>
      <c r="F172" s="208"/>
      <c r="G172" s="43" t="str">
        <f t="shared" si="0"/>
        <v/>
      </c>
      <c r="H172" s="219"/>
      <c r="I172" s="96" t="str">
        <f t="shared" si="1"/>
        <v/>
      </c>
      <c r="J172" s="97" t="str">
        <f>IFERROR(IF(I172="","",IF(I172&lt;='Listas y tablas'!$L$3,"Muy Baja",IF(I172&lt;='Listas y tablas'!$L$4,"Baja",IF(I172&lt;='Listas y tablas'!$L$5,"Media",IF(I172&lt;='Listas y tablas'!$L$6,"Alta","Muy Alta"))))),"")</f>
        <v/>
      </c>
      <c r="K172" s="220"/>
      <c r="L172" s="223"/>
      <c r="M172" s="166"/>
      <c r="N172" s="166"/>
      <c r="O172" s="166"/>
      <c r="P172" s="166"/>
      <c r="Q172" s="166"/>
      <c r="R172" s="166"/>
      <c r="S172" s="166"/>
      <c r="T172" s="166"/>
      <c r="U172" s="166"/>
      <c r="V172" s="224"/>
      <c r="W172" s="166"/>
      <c r="X172" s="166"/>
      <c r="Y172" s="166"/>
      <c r="Z172" s="166"/>
      <c r="AA172" s="166"/>
      <c r="AB172" s="166"/>
      <c r="AC172" s="171"/>
      <c r="AD172" s="171"/>
      <c r="AE172" s="171"/>
      <c r="AF172" s="171"/>
      <c r="AG172" s="171"/>
      <c r="AH172" s="172"/>
      <c r="AI172" s="171"/>
      <c r="AJ172" s="166"/>
      <c r="AK172" s="166"/>
      <c r="AL172" s="166"/>
      <c r="AM172" s="166"/>
      <c r="AN172" s="166"/>
      <c r="AO172" s="166"/>
      <c r="AP172" s="171"/>
      <c r="AQ172" s="171"/>
      <c r="AR172" s="171"/>
      <c r="AS172" s="171"/>
      <c r="AT172" s="171"/>
      <c r="AU172" s="172"/>
      <c r="AV172" s="171"/>
      <c r="AW172" s="166"/>
      <c r="AX172" s="166"/>
      <c r="AY172" s="166"/>
      <c r="AZ172" s="166"/>
      <c r="BA172" s="166"/>
      <c r="BB172" s="166"/>
      <c r="BC172" s="171"/>
      <c r="BD172" s="171"/>
      <c r="BE172" s="171"/>
      <c r="BF172" s="171"/>
      <c r="BG172" s="171"/>
      <c r="BH172" s="172"/>
      <c r="BI172" s="171"/>
    </row>
    <row r="173" spans="1:61" ht="151.5" customHeight="1">
      <c r="A173" s="221"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08"/>
      <c r="F173" s="208"/>
      <c r="G173" s="43" t="str">
        <f t="shared" si="0"/>
        <v/>
      </c>
      <c r="H173" s="219"/>
      <c r="I173" s="96" t="str">
        <f t="shared" si="1"/>
        <v/>
      </c>
      <c r="J173" s="97" t="str">
        <f>IFERROR(IF(I173="","",IF(I173&lt;='Listas y tablas'!$L$3,"Muy Baja",IF(I173&lt;='Listas y tablas'!$L$4,"Baja",IF(I173&lt;='Listas y tablas'!$L$5,"Media",IF(I173&lt;='Listas y tablas'!$L$6,"Alta","Muy Alta"))))),"")</f>
        <v/>
      </c>
      <c r="K173" s="220"/>
      <c r="L173" s="223"/>
      <c r="M173" s="166"/>
      <c r="N173" s="166"/>
      <c r="O173" s="166"/>
      <c r="P173" s="166"/>
      <c r="Q173" s="166"/>
      <c r="R173" s="166"/>
      <c r="S173" s="166"/>
      <c r="T173" s="166"/>
      <c r="U173" s="166"/>
      <c r="V173" s="224"/>
      <c r="W173" s="166"/>
      <c r="X173" s="166"/>
      <c r="Y173" s="166"/>
      <c r="Z173" s="166"/>
      <c r="AA173" s="166"/>
      <c r="AB173" s="166"/>
      <c r="AC173" s="171"/>
      <c r="AD173" s="171"/>
      <c r="AE173" s="171"/>
      <c r="AF173" s="171"/>
      <c r="AG173" s="171"/>
      <c r="AH173" s="172"/>
      <c r="AI173" s="171"/>
      <c r="AJ173" s="166"/>
      <c r="AK173" s="166"/>
      <c r="AL173" s="166"/>
      <c r="AM173" s="166"/>
      <c r="AN173" s="166"/>
      <c r="AO173" s="166"/>
      <c r="AP173" s="171"/>
      <c r="AQ173" s="171"/>
      <c r="AR173" s="171"/>
      <c r="AS173" s="171"/>
      <c r="AT173" s="171"/>
      <c r="AU173" s="172"/>
      <c r="AV173" s="171"/>
      <c r="AW173" s="166"/>
      <c r="AX173" s="166"/>
      <c r="AY173" s="166"/>
      <c r="AZ173" s="166"/>
      <c r="BA173" s="166"/>
      <c r="BB173" s="166"/>
      <c r="BC173" s="171"/>
      <c r="BD173" s="171"/>
      <c r="BE173" s="171"/>
      <c r="BF173" s="171"/>
      <c r="BG173" s="171"/>
      <c r="BH173" s="172"/>
      <c r="BI173" s="171"/>
    </row>
    <row r="174" spans="1:61" ht="151.5" customHeight="1">
      <c r="A174" s="221"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08"/>
      <c r="F174" s="208"/>
      <c r="G174" s="43" t="str">
        <f t="shared" si="0"/>
        <v/>
      </c>
      <c r="H174" s="219"/>
      <c r="I174" s="96" t="str">
        <f t="shared" si="1"/>
        <v/>
      </c>
      <c r="J174" s="97" t="str">
        <f>IFERROR(IF(I174="","",IF(I174&lt;='Listas y tablas'!$L$3,"Muy Baja",IF(I174&lt;='Listas y tablas'!$L$4,"Baja",IF(I174&lt;='Listas y tablas'!$L$5,"Media",IF(I174&lt;='Listas y tablas'!$L$6,"Alta","Muy Alta"))))),"")</f>
        <v/>
      </c>
      <c r="K174" s="220"/>
      <c r="L174" s="223"/>
      <c r="M174" s="166"/>
      <c r="N174" s="166"/>
      <c r="O174" s="166"/>
      <c r="P174" s="166"/>
      <c r="Q174" s="166"/>
      <c r="R174" s="166"/>
      <c r="S174" s="166"/>
      <c r="T174" s="166"/>
      <c r="U174" s="166"/>
      <c r="V174" s="224"/>
      <c r="W174" s="166"/>
      <c r="X174" s="166"/>
      <c r="Y174" s="166"/>
      <c r="Z174" s="166"/>
      <c r="AA174" s="166"/>
      <c r="AB174" s="166"/>
      <c r="AC174" s="171"/>
      <c r="AD174" s="171"/>
      <c r="AE174" s="171"/>
      <c r="AF174" s="171"/>
      <c r="AG174" s="171"/>
      <c r="AH174" s="172"/>
      <c r="AI174" s="171"/>
      <c r="AJ174" s="166"/>
      <c r="AK174" s="166"/>
      <c r="AL174" s="166"/>
      <c r="AM174" s="166"/>
      <c r="AN174" s="166"/>
      <c r="AO174" s="166"/>
      <c r="AP174" s="171"/>
      <c r="AQ174" s="171"/>
      <c r="AR174" s="171"/>
      <c r="AS174" s="171"/>
      <c r="AT174" s="171"/>
      <c r="AU174" s="172"/>
      <c r="AV174" s="171"/>
      <c r="AW174" s="166"/>
      <c r="AX174" s="166"/>
      <c r="AY174" s="166"/>
      <c r="AZ174" s="166"/>
      <c r="BA174" s="166"/>
      <c r="BB174" s="166"/>
      <c r="BC174" s="171"/>
      <c r="BD174" s="171"/>
      <c r="BE174" s="171"/>
      <c r="BF174" s="171"/>
      <c r="BG174" s="171"/>
      <c r="BH174" s="172"/>
      <c r="BI174" s="171"/>
    </row>
    <row r="175" spans="1:61" ht="151.5" customHeight="1">
      <c r="A175" s="221"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08"/>
      <c r="F175" s="208"/>
      <c r="G175" s="43" t="str">
        <f t="shared" si="0"/>
        <v/>
      </c>
      <c r="H175" s="219"/>
      <c r="I175" s="96" t="str">
        <f t="shared" si="1"/>
        <v/>
      </c>
      <c r="J175" s="97" t="str">
        <f>IFERROR(IF(I175="","",IF(I175&lt;='Listas y tablas'!$L$3,"Muy Baja",IF(I175&lt;='Listas y tablas'!$L$4,"Baja",IF(I175&lt;='Listas y tablas'!$L$5,"Media",IF(I175&lt;='Listas y tablas'!$L$6,"Alta","Muy Alta"))))),"")</f>
        <v/>
      </c>
      <c r="K175" s="220"/>
      <c r="L175" s="223"/>
      <c r="M175" s="166"/>
      <c r="N175" s="166"/>
      <c r="O175" s="166"/>
      <c r="P175" s="166"/>
      <c r="Q175" s="166"/>
      <c r="R175" s="166"/>
      <c r="S175" s="166"/>
      <c r="T175" s="166"/>
      <c r="U175" s="166"/>
      <c r="V175" s="224"/>
      <c r="W175" s="166"/>
      <c r="X175" s="166"/>
      <c r="Y175" s="166"/>
      <c r="Z175" s="166"/>
      <c r="AA175" s="166"/>
      <c r="AB175" s="166"/>
      <c r="AC175" s="171"/>
      <c r="AD175" s="171"/>
      <c r="AE175" s="171"/>
      <c r="AF175" s="171"/>
      <c r="AG175" s="171"/>
      <c r="AH175" s="172"/>
      <c r="AI175" s="171"/>
      <c r="AJ175" s="166"/>
      <c r="AK175" s="166"/>
      <c r="AL175" s="166"/>
      <c r="AM175" s="166"/>
      <c r="AN175" s="166"/>
      <c r="AO175" s="166"/>
      <c r="AP175" s="171"/>
      <c r="AQ175" s="171"/>
      <c r="AR175" s="171"/>
      <c r="AS175" s="171"/>
      <c r="AT175" s="171"/>
      <c r="AU175" s="172"/>
      <c r="AV175" s="171"/>
      <c r="AW175" s="166"/>
      <c r="AX175" s="166"/>
      <c r="AY175" s="166"/>
      <c r="AZ175" s="166"/>
      <c r="BA175" s="166"/>
      <c r="BB175" s="166"/>
      <c r="BC175" s="171"/>
      <c r="BD175" s="171"/>
      <c r="BE175" s="171"/>
      <c r="BF175" s="171"/>
      <c r="BG175" s="171"/>
      <c r="BH175" s="172"/>
      <c r="BI175" s="171"/>
    </row>
    <row r="176" spans="1:61" ht="151.5" customHeight="1">
      <c r="A176" s="221"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08"/>
      <c r="F176" s="208"/>
      <c r="G176" s="43" t="str">
        <f t="shared" si="0"/>
        <v/>
      </c>
      <c r="H176" s="219"/>
      <c r="I176" s="96" t="str">
        <f t="shared" si="1"/>
        <v/>
      </c>
      <c r="J176" s="97" t="str">
        <f>IFERROR(IF(I176="","",IF(I176&lt;='Listas y tablas'!$L$3,"Muy Baja",IF(I176&lt;='Listas y tablas'!$L$4,"Baja",IF(I176&lt;='Listas y tablas'!$L$5,"Media",IF(I176&lt;='Listas y tablas'!$L$6,"Alta","Muy Alta"))))),"")</f>
        <v/>
      </c>
      <c r="K176" s="220"/>
      <c r="L176" s="223"/>
      <c r="M176" s="166"/>
      <c r="N176" s="166"/>
      <c r="O176" s="166"/>
      <c r="P176" s="166"/>
      <c r="Q176" s="166"/>
      <c r="R176" s="166"/>
      <c r="S176" s="166"/>
      <c r="T176" s="166"/>
      <c r="U176" s="166"/>
      <c r="V176" s="224"/>
      <c r="W176" s="166"/>
      <c r="X176" s="166"/>
      <c r="Y176" s="166"/>
      <c r="Z176" s="166"/>
      <c r="AA176" s="166"/>
      <c r="AB176" s="166"/>
      <c r="AC176" s="171"/>
      <c r="AD176" s="171"/>
      <c r="AE176" s="171"/>
      <c r="AF176" s="171"/>
      <c r="AG176" s="171"/>
      <c r="AH176" s="172"/>
      <c r="AI176" s="171"/>
      <c r="AJ176" s="166"/>
      <c r="AK176" s="166"/>
      <c r="AL176" s="166"/>
      <c r="AM176" s="166"/>
      <c r="AN176" s="166"/>
      <c r="AO176" s="166"/>
      <c r="AP176" s="171"/>
      <c r="AQ176" s="171"/>
      <c r="AR176" s="171"/>
      <c r="AS176" s="171"/>
      <c r="AT176" s="171"/>
      <c r="AU176" s="172"/>
      <c r="AV176" s="171"/>
      <c r="AW176" s="166"/>
      <c r="AX176" s="166"/>
      <c r="AY176" s="166"/>
      <c r="AZ176" s="166"/>
      <c r="BA176" s="166"/>
      <c r="BB176" s="166"/>
      <c r="BC176" s="171"/>
      <c r="BD176" s="171"/>
      <c r="BE176" s="171"/>
      <c r="BF176" s="171"/>
      <c r="BG176" s="171"/>
      <c r="BH176" s="172"/>
      <c r="BI176" s="171"/>
    </row>
    <row r="177" spans="1:61" ht="151.5" customHeight="1">
      <c r="A177" s="221"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08"/>
      <c r="F177" s="208"/>
      <c r="G177" s="43" t="str">
        <f t="shared" si="0"/>
        <v/>
      </c>
      <c r="H177" s="219"/>
      <c r="I177" s="96" t="str">
        <f t="shared" si="1"/>
        <v/>
      </c>
      <c r="J177" s="97" t="str">
        <f>IFERROR(IF(I177="","",IF(I177&lt;='Listas y tablas'!$L$3,"Muy Baja",IF(I177&lt;='Listas y tablas'!$L$4,"Baja",IF(I177&lt;='Listas y tablas'!$L$5,"Media",IF(I177&lt;='Listas y tablas'!$L$6,"Alta","Muy Alta"))))),"")</f>
        <v/>
      </c>
      <c r="K177" s="220"/>
      <c r="L177" s="223"/>
      <c r="M177" s="166"/>
      <c r="N177" s="166"/>
      <c r="O177" s="166"/>
      <c r="P177" s="166"/>
      <c r="Q177" s="166"/>
      <c r="R177" s="166"/>
      <c r="S177" s="166"/>
      <c r="T177" s="166"/>
      <c r="U177" s="166"/>
      <c r="V177" s="224"/>
      <c r="W177" s="166"/>
      <c r="X177" s="166"/>
      <c r="Y177" s="166"/>
      <c r="Z177" s="166"/>
      <c r="AA177" s="166"/>
      <c r="AB177" s="166"/>
      <c r="AC177" s="171"/>
      <c r="AD177" s="171"/>
      <c r="AE177" s="171"/>
      <c r="AF177" s="171"/>
      <c r="AG177" s="171"/>
      <c r="AH177" s="172"/>
      <c r="AI177" s="171"/>
      <c r="AJ177" s="166"/>
      <c r="AK177" s="166"/>
      <c r="AL177" s="166"/>
      <c r="AM177" s="166"/>
      <c r="AN177" s="166"/>
      <c r="AO177" s="166"/>
      <c r="AP177" s="171"/>
      <c r="AQ177" s="171"/>
      <c r="AR177" s="171"/>
      <c r="AS177" s="171"/>
      <c r="AT177" s="171"/>
      <c r="AU177" s="172"/>
      <c r="AV177" s="171"/>
      <c r="AW177" s="166"/>
      <c r="AX177" s="166"/>
      <c r="AY177" s="166"/>
      <c r="AZ177" s="166"/>
      <c r="BA177" s="166"/>
      <c r="BB177" s="166"/>
      <c r="BC177" s="171"/>
      <c r="BD177" s="171"/>
      <c r="BE177" s="171"/>
      <c r="BF177" s="171"/>
      <c r="BG177" s="171"/>
      <c r="BH177" s="172"/>
      <c r="BI177" s="171"/>
    </row>
    <row r="178" spans="1:61" ht="151.5" customHeight="1">
      <c r="A178" s="221"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08"/>
      <c r="F178" s="208"/>
      <c r="G178" s="43" t="str">
        <f t="shared" si="0"/>
        <v/>
      </c>
      <c r="H178" s="219"/>
      <c r="I178" s="96" t="str">
        <f t="shared" si="1"/>
        <v/>
      </c>
      <c r="J178" s="97" t="str">
        <f>IFERROR(IF(I178="","",IF(I178&lt;='Listas y tablas'!$L$3,"Muy Baja",IF(I178&lt;='Listas y tablas'!$L$4,"Baja",IF(I178&lt;='Listas y tablas'!$L$5,"Media",IF(I178&lt;='Listas y tablas'!$L$6,"Alta","Muy Alta"))))),"")</f>
        <v/>
      </c>
      <c r="K178" s="220"/>
      <c r="L178" s="223"/>
      <c r="M178" s="166"/>
      <c r="N178" s="166"/>
      <c r="O178" s="166"/>
      <c r="P178" s="166"/>
      <c r="Q178" s="166"/>
      <c r="R178" s="166"/>
      <c r="S178" s="166"/>
      <c r="T178" s="166"/>
      <c r="U178" s="166"/>
      <c r="V178" s="224"/>
      <c r="W178" s="166"/>
      <c r="X178" s="166"/>
      <c r="Y178" s="166"/>
      <c r="Z178" s="166"/>
      <c r="AA178" s="166"/>
      <c r="AB178" s="166"/>
      <c r="AC178" s="171"/>
      <c r="AD178" s="171"/>
      <c r="AE178" s="171"/>
      <c r="AF178" s="171"/>
      <c r="AG178" s="171"/>
      <c r="AH178" s="172"/>
      <c r="AI178" s="171"/>
      <c r="AJ178" s="166"/>
      <c r="AK178" s="166"/>
      <c r="AL178" s="166"/>
      <c r="AM178" s="166"/>
      <c r="AN178" s="166"/>
      <c r="AO178" s="166"/>
      <c r="AP178" s="171"/>
      <c r="AQ178" s="171"/>
      <c r="AR178" s="171"/>
      <c r="AS178" s="171"/>
      <c r="AT178" s="171"/>
      <c r="AU178" s="172"/>
      <c r="AV178" s="171"/>
      <c r="AW178" s="166"/>
      <c r="AX178" s="166"/>
      <c r="AY178" s="166"/>
      <c r="AZ178" s="166"/>
      <c r="BA178" s="166"/>
      <c r="BB178" s="166"/>
      <c r="BC178" s="171"/>
      <c r="BD178" s="171"/>
      <c r="BE178" s="171"/>
      <c r="BF178" s="171"/>
      <c r="BG178" s="171"/>
      <c r="BH178" s="172"/>
      <c r="BI178" s="171"/>
    </row>
    <row r="179" spans="1:61" ht="151.5" customHeight="1">
      <c r="A179" s="221"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08"/>
      <c r="F179" s="208"/>
      <c r="G179" s="43" t="str">
        <f t="shared" si="0"/>
        <v/>
      </c>
      <c r="H179" s="219"/>
      <c r="I179" s="96" t="str">
        <f t="shared" si="1"/>
        <v/>
      </c>
      <c r="J179" s="97" t="str">
        <f>IFERROR(IF(I179="","",IF(I179&lt;='Listas y tablas'!$L$3,"Muy Baja",IF(I179&lt;='Listas y tablas'!$L$4,"Baja",IF(I179&lt;='Listas y tablas'!$L$5,"Media",IF(I179&lt;='Listas y tablas'!$L$6,"Alta","Muy Alta"))))),"")</f>
        <v/>
      </c>
      <c r="K179" s="220"/>
      <c r="L179" s="223"/>
      <c r="M179" s="166"/>
      <c r="N179" s="166"/>
      <c r="O179" s="166"/>
      <c r="P179" s="166"/>
      <c r="Q179" s="166"/>
      <c r="R179" s="166"/>
      <c r="S179" s="166"/>
      <c r="T179" s="166"/>
      <c r="U179" s="166"/>
      <c r="V179" s="224"/>
      <c r="W179" s="166"/>
      <c r="X179" s="166"/>
      <c r="Y179" s="166"/>
      <c r="Z179" s="166"/>
      <c r="AA179" s="166"/>
      <c r="AB179" s="166"/>
      <c r="AC179" s="171"/>
      <c r="AD179" s="171"/>
      <c r="AE179" s="171"/>
      <c r="AF179" s="171"/>
      <c r="AG179" s="171"/>
      <c r="AH179" s="172"/>
      <c r="AI179" s="171"/>
      <c r="AJ179" s="166"/>
      <c r="AK179" s="166"/>
      <c r="AL179" s="166"/>
      <c r="AM179" s="166"/>
      <c r="AN179" s="166"/>
      <c r="AO179" s="166"/>
      <c r="AP179" s="171"/>
      <c r="AQ179" s="171"/>
      <c r="AR179" s="171"/>
      <c r="AS179" s="171"/>
      <c r="AT179" s="171"/>
      <c r="AU179" s="172"/>
      <c r="AV179" s="171"/>
      <c r="AW179" s="166"/>
      <c r="AX179" s="166"/>
      <c r="AY179" s="166"/>
      <c r="AZ179" s="166"/>
      <c r="BA179" s="166"/>
      <c r="BB179" s="166"/>
      <c r="BC179" s="171"/>
      <c r="BD179" s="171"/>
      <c r="BE179" s="171"/>
      <c r="BF179" s="171"/>
      <c r="BG179" s="171"/>
      <c r="BH179" s="172"/>
      <c r="BI179" s="171"/>
    </row>
    <row r="180" spans="1:61" ht="151.5" customHeight="1">
      <c r="A180" s="221"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08"/>
      <c r="F180" s="208"/>
      <c r="G180" s="43" t="str">
        <f t="shared" si="0"/>
        <v/>
      </c>
      <c r="H180" s="219"/>
      <c r="I180" s="96" t="str">
        <f t="shared" si="1"/>
        <v/>
      </c>
      <c r="J180" s="97" t="str">
        <f>IFERROR(IF(I180="","",IF(I180&lt;='Listas y tablas'!$L$3,"Muy Baja",IF(I180&lt;='Listas y tablas'!$L$4,"Baja",IF(I180&lt;='Listas y tablas'!$L$5,"Media",IF(I180&lt;='Listas y tablas'!$L$6,"Alta","Muy Alta"))))),"")</f>
        <v/>
      </c>
      <c r="K180" s="220"/>
      <c r="L180" s="223"/>
      <c r="M180" s="166"/>
      <c r="N180" s="166"/>
      <c r="O180" s="166"/>
      <c r="P180" s="166"/>
      <c r="Q180" s="166"/>
      <c r="R180" s="166"/>
      <c r="S180" s="166"/>
      <c r="T180" s="166"/>
      <c r="U180" s="166"/>
      <c r="V180" s="224"/>
      <c r="W180" s="166"/>
      <c r="X180" s="166"/>
      <c r="Y180" s="166"/>
      <c r="Z180" s="166"/>
      <c r="AA180" s="166"/>
      <c r="AB180" s="166"/>
      <c r="AC180" s="171"/>
      <c r="AD180" s="171"/>
      <c r="AE180" s="171"/>
      <c r="AF180" s="171"/>
      <c r="AG180" s="171"/>
      <c r="AH180" s="172"/>
      <c r="AI180" s="171"/>
      <c r="AJ180" s="166"/>
      <c r="AK180" s="166"/>
      <c r="AL180" s="166"/>
      <c r="AM180" s="166"/>
      <c r="AN180" s="166"/>
      <c r="AO180" s="166"/>
      <c r="AP180" s="171"/>
      <c r="AQ180" s="171"/>
      <c r="AR180" s="171"/>
      <c r="AS180" s="171"/>
      <c r="AT180" s="171"/>
      <c r="AU180" s="172"/>
      <c r="AV180" s="171"/>
      <c r="AW180" s="166"/>
      <c r="AX180" s="166"/>
      <c r="AY180" s="166"/>
      <c r="AZ180" s="166"/>
      <c r="BA180" s="166"/>
      <c r="BB180" s="166"/>
      <c r="BC180" s="171"/>
      <c r="BD180" s="171"/>
      <c r="BE180" s="171"/>
      <c r="BF180" s="171"/>
      <c r="BG180" s="171"/>
      <c r="BH180" s="172"/>
      <c r="BI180" s="171"/>
    </row>
    <row r="181" spans="1:61" ht="151.5" customHeight="1">
      <c r="A181" s="221"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08"/>
      <c r="F181" s="208"/>
      <c r="G181" s="43" t="str">
        <f t="shared" si="0"/>
        <v/>
      </c>
      <c r="H181" s="219"/>
      <c r="I181" s="96" t="str">
        <f t="shared" si="1"/>
        <v/>
      </c>
      <c r="J181" s="97" t="str">
        <f>IFERROR(IF(I181="","",IF(I181&lt;='Listas y tablas'!$L$3,"Muy Baja",IF(I181&lt;='Listas y tablas'!$L$4,"Baja",IF(I181&lt;='Listas y tablas'!$L$5,"Media",IF(I181&lt;='Listas y tablas'!$L$6,"Alta","Muy Alta"))))),"")</f>
        <v/>
      </c>
      <c r="K181" s="220"/>
      <c r="L181" s="223"/>
      <c r="M181" s="166"/>
      <c r="N181" s="166"/>
      <c r="O181" s="166"/>
      <c r="P181" s="166"/>
      <c r="Q181" s="166"/>
      <c r="R181" s="166"/>
      <c r="S181" s="166"/>
      <c r="T181" s="166"/>
      <c r="U181" s="166"/>
      <c r="V181" s="224"/>
      <c r="W181" s="166"/>
      <c r="X181" s="166"/>
      <c r="Y181" s="166"/>
      <c r="Z181" s="166"/>
      <c r="AA181" s="166"/>
      <c r="AB181" s="166"/>
      <c r="AC181" s="171"/>
      <c r="AD181" s="171"/>
      <c r="AE181" s="171"/>
      <c r="AF181" s="171"/>
      <c r="AG181" s="171"/>
      <c r="AH181" s="172"/>
      <c r="AI181" s="171"/>
      <c r="AJ181" s="166"/>
      <c r="AK181" s="166"/>
      <c r="AL181" s="166"/>
      <c r="AM181" s="166"/>
      <c r="AN181" s="166"/>
      <c r="AO181" s="166"/>
      <c r="AP181" s="171"/>
      <c r="AQ181" s="171"/>
      <c r="AR181" s="171"/>
      <c r="AS181" s="171"/>
      <c r="AT181" s="171"/>
      <c r="AU181" s="172"/>
      <c r="AV181" s="171"/>
      <c r="AW181" s="166"/>
      <c r="AX181" s="166"/>
      <c r="AY181" s="166"/>
      <c r="AZ181" s="166"/>
      <c r="BA181" s="166"/>
      <c r="BB181" s="166"/>
      <c r="BC181" s="171"/>
      <c r="BD181" s="171"/>
      <c r="BE181" s="171"/>
      <c r="BF181" s="171"/>
      <c r="BG181" s="171"/>
      <c r="BH181" s="172"/>
      <c r="BI181" s="171"/>
    </row>
    <row r="182" spans="1:61" ht="151.5" customHeight="1">
      <c r="A182" s="221"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08"/>
      <c r="F182" s="208"/>
      <c r="G182" s="43" t="str">
        <f t="shared" si="0"/>
        <v/>
      </c>
      <c r="H182" s="219"/>
      <c r="I182" s="96" t="str">
        <f t="shared" si="1"/>
        <v/>
      </c>
      <c r="J182" s="97" t="str">
        <f>IFERROR(IF(I182="","",IF(I182&lt;='Listas y tablas'!$L$3,"Muy Baja",IF(I182&lt;='Listas y tablas'!$L$4,"Baja",IF(I182&lt;='Listas y tablas'!$L$5,"Media",IF(I182&lt;='Listas y tablas'!$L$6,"Alta","Muy Alta"))))),"")</f>
        <v/>
      </c>
      <c r="K182" s="220"/>
      <c r="L182" s="223"/>
      <c r="M182" s="166"/>
      <c r="N182" s="166"/>
      <c r="O182" s="166"/>
      <c r="P182" s="166"/>
      <c r="Q182" s="166"/>
      <c r="R182" s="166"/>
      <c r="S182" s="166"/>
      <c r="T182" s="166"/>
      <c r="U182" s="166"/>
      <c r="V182" s="224"/>
      <c r="W182" s="166"/>
      <c r="X182" s="166"/>
      <c r="Y182" s="166"/>
      <c r="Z182" s="166"/>
      <c r="AA182" s="166"/>
      <c r="AB182" s="166"/>
      <c r="AC182" s="171"/>
      <c r="AD182" s="171"/>
      <c r="AE182" s="171"/>
      <c r="AF182" s="171"/>
      <c r="AG182" s="171"/>
      <c r="AH182" s="172"/>
      <c r="AI182" s="171"/>
      <c r="AJ182" s="166"/>
      <c r="AK182" s="166"/>
      <c r="AL182" s="166"/>
      <c r="AM182" s="166"/>
      <c r="AN182" s="166"/>
      <c r="AO182" s="166"/>
      <c r="AP182" s="171"/>
      <c r="AQ182" s="171"/>
      <c r="AR182" s="171"/>
      <c r="AS182" s="171"/>
      <c r="AT182" s="171"/>
      <c r="AU182" s="172"/>
      <c r="AV182" s="171"/>
      <c r="AW182" s="166"/>
      <c r="AX182" s="166"/>
      <c r="AY182" s="166"/>
      <c r="AZ182" s="166"/>
      <c r="BA182" s="166"/>
      <c r="BB182" s="166"/>
      <c r="BC182" s="171"/>
      <c r="BD182" s="171"/>
      <c r="BE182" s="171"/>
      <c r="BF182" s="171"/>
      <c r="BG182" s="171"/>
      <c r="BH182" s="172"/>
      <c r="BI182" s="171"/>
    </row>
    <row r="183" spans="1:61" ht="151.5" customHeight="1">
      <c r="A183" s="221"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08"/>
      <c r="F183" s="208"/>
      <c r="G183" s="43" t="str">
        <f t="shared" si="0"/>
        <v/>
      </c>
      <c r="H183" s="219"/>
      <c r="I183" s="96" t="str">
        <f t="shared" si="1"/>
        <v/>
      </c>
      <c r="J183" s="97" t="str">
        <f>IFERROR(IF(I183="","",IF(I183&lt;='Listas y tablas'!$L$3,"Muy Baja",IF(I183&lt;='Listas y tablas'!$L$4,"Baja",IF(I183&lt;='Listas y tablas'!$L$5,"Media",IF(I183&lt;='Listas y tablas'!$L$6,"Alta","Muy Alta"))))),"")</f>
        <v/>
      </c>
      <c r="K183" s="220"/>
      <c r="L183" s="223"/>
      <c r="M183" s="166"/>
      <c r="N183" s="166"/>
      <c r="O183" s="166"/>
      <c r="P183" s="166"/>
      <c r="Q183" s="166"/>
      <c r="R183" s="166"/>
      <c r="S183" s="166"/>
      <c r="T183" s="166"/>
      <c r="U183" s="166"/>
      <c r="V183" s="224"/>
      <c r="W183" s="166"/>
      <c r="X183" s="166"/>
      <c r="Y183" s="166"/>
      <c r="Z183" s="166"/>
      <c r="AA183" s="166"/>
      <c r="AB183" s="166"/>
      <c r="AC183" s="171"/>
      <c r="AD183" s="171"/>
      <c r="AE183" s="171"/>
      <c r="AF183" s="171"/>
      <c r="AG183" s="171"/>
      <c r="AH183" s="172"/>
      <c r="AI183" s="171"/>
      <c r="AJ183" s="166"/>
      <c r="AK183" s="166"/>
      <c r="AL183" s="166"/>
      <c r="AM183" s="166"/>
      <c r="AN183" s="166"/>
      <c r="AO183" s="166"/>
      <c r="AP183" s="171"/>
      <c r="AQ183" s="171"/>
      <c r="AR183" s="171"/>
      <c r="AS183" s="171"/>
      <c r="AT183" s="171"/>
      <c r="AU183" s="172"/>
      <c r="AV183" s="171"/>
      <c r="AW183" s="166"/>
      <c r="AX183" s="166"/>
      <c r="AY183" s="166"/>
      <c r="AZ183" s="166"/>
      <c r="BA183" s="166"/>
      <c r="BB183" s="166"/>
      <c r="BC183" s="171"/>
      <c r="BD183" s="171"/>
      <c r="BE183" s="171"/>
      <c r="BF183" s="171"/>
      <c r="BG183" s="171"/>
      <c r="BH183" s="172"/>
      <c r="BI183" s="171"/>
    </row>
    <row r="184" spans="1:61" ht="151.5" customHeight="1">
      <c r="A184" s="221"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08"/>
      <c r="F184" s="208"/>
      <c r="G184" s="43" t="str">
        <f t="shared" si="0"/>
        <v/>
      </c>
      <c r="H184" s="219"/>
      <c r="I184" s="96" t="str">
        <f t="shared" si="1"/>
        <v/>
      </c>
      <c r="J184" s="97" t="str">
        <f>IFERROR(IF(I184="","",IF(I184&lt;='Listas y tablas'!$L$3,"Muy Baja",IF(I184&lt;='Listas y tablas'!$L$4,"Baja",IF(I184&lt;='Listas y tablas'!$L$5,"Media",IF(I184&lt;='Listas y tablas'!$L$6,"Alta","Muy Alta"))))),"")</f>
        <v/>
      </c>
      <c r="K184" s="220"/>
      <c r="L184" s="223"/>
      <c r="M184" s="166"/>
      <c r="N184" s="166"/>
      <c r="O184" s="166"/>
      <c r="P184" s="166"/>
      <c r="Q184" s="166"/>
      <c r="R184" s="166"/>
      <c r="S184" s="166"/>
      <c r="T184" s="166"/>
      <c r="U184" s="166"/>
      <c r="V184" s="224"/>
      <c r="W184" s="166"/>
      <c r="X184" s="166"/>
      <c r="Y184" s="166"/>
      <c r="Z184" s="166"/>
      <c r="AA184" s="166"/>
      <c r="AB184" s="166"/>
      <c r="AC184" s="171"/>
      <c r="AD184" s="171"/>
      <c r="AE184" s="171"/>
      <c r="AF184" s="171"/>
      <c r="AG184" s="171"/>
      <c r="AH184" s="172"/>
      <c r="AI184" s="171"/>
      <c r="AJ184" s="166"/>
      <c r="AK184" s="166"/>
      <c r="AL184" s="166"/>
      <c r="AM184" s="166"/>
      <c r="AN184" s="166"/>
      <c r="AO184" s="166"/>
      <c r="AP184" s="171"/>
      <c r="AQ184" s="171"/>
      <c r="AR184" s="171"/>
      <c r="AS184" s="171"/>
      <c r="AT184" s="171"/>
      <c r="AU184" s="172"/>
      <c r="AV184" s="171"/>
      <c r="AW184" s="166"/>
      <c r="AX184" s="166"/>
      <c r="AY184" s="166"/>
      <c r="AZ184" s="166"/>
      <c r="BA184" s="166"/>
      <c r="BB184" s="166"/>
      <c r="BC184" s="171"/>
      <c r="BD184" s="171"/>
      <c r="BE184" s="171"/>
      <c r="BF184" s="171"/>
      <c r="BG184" s="171"/>
      <c r="BH184" s="172"/>
      <c r="BI184" s="171"/>
    </row>
    <row r="185" spans="1:61" ht="151.5" customHeight="1">
      <c r="A185" s="221"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08"/>
      <c r="F185" s="208"/>
      <c r="G185" s="43" t="str">
        <f t="shared" si="0"/>
        <v/>
      </c>
      <c r="H185" s="219"/>
      <c r="I185" s="96" t="str">
        <f t="shared" si="1"/>
        <v/>
      </c>
      <c r="J185" s="97" t="str">
        <f>IFERROR(IF(I185="","",IF(I185&lt;='Listas y tablas'!$L$3,"Muy Baja",IF(I185&lt;='Listas y tablas'!$L$4,"Baja",IF(I185&lt;='Listas y tablas'!$L$5,"Media",IF(I185&lt;='Listas y tablas'!$L$6,"Alta","Muy Alta"))))),"")</f>
        <v/>
      </c>
      <c r="K185" s="220"/>
      <c r="L185" s="223"/>
      <c r="M185" s="166"/>
      <c r="N185" s="166"/>
      <c r="O185" s="166"/>
      <c r="P185" s="166"/>
      <c r="Q185" s="166"/>
      <c r="R185" s="166"/>
      <c r="S185" s="166"/>
      <c r="T185" s="166"/>
      <c r="U185" s="166"/>
      <c r="V185" s="224"/>
      <c r="W185" s="166"/>
      <c r="X185" s="166"/>
      <c r="Y185" s="166"/>
      <c r="Z185" s="166"/>
      <c r="AA185" s="166"/>
      <c r="AB185" s="166"/>
      <c r="AC185" s="171"/>
      <c r="AD185" s="171"/>
      <c r="AE185" s="171"/>
      <c r="AF185" s="171"/>
      <c r="AG185" s="171"/>
      <c r="AH185" s="172"/>
      <c r="AI185" s="171"/>
      <c r="AJ185" s="166"/>
      <c r="AK185" s="166"/>
      <c r="AL185" s="166"/>
      <c r="AM185" s="166"/>
      <c r="AN185" s="166"/>
      <c r="AO185" s="166"/>
      <c r="AP185" s="171"/>
      <c r="AQ185" s="171"/>
      <c r="AR185" s="171"/>
      <c r="AS185" s="171"/>
      <c r="AT185" s="171"/>
      <c r="AU185" s="172"/>
      <c r="AV185" s="171"/>
      <c r="AW185" s="166"/>
      <c r="AX185" s="166"/>
      <c r="AY185" s="166"/>
      <c r="AZ185" s="166"/>
      <c r="BA185" s="166"/>
      <c r="BB185" s="166"/>
      <c r="BC185" s="171"/>
      <c r="BD185" s="171"/>
      <c r="BE185" s="171"/>
      <c r="BF185" s="171"/>
      <c r="BG185" s="171"/>
      <c r="BH185" s="172"/>
      <c r="BI185" s="171"/>
    </row>
    <row r="186" spans="1:61" ht="151.5" customHeight="1">
      <c r="A186" s="221"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08"/>
      <c r="F186" s="208"/>
      <c r="G186" s="43" t="str">
        <f t="shared" si="0"/>
        <v/>
      </c>
      <c r="H186" s="219"/>
      <c r="I186" s="96" t="str">
        <f t="shared" si="1"/>
        <v/>
      </c>
      <c r="J186" s="97" t="str">
        <f>IFERROR(IF(I186="","",IF(I186&lt;='Listas y tablas'!$L$3,"Muy Baja",IF(I186&lt;='Listas y tablas'!$L$4,"Baja",IF(I186&lt;='Listas y tablas'!$L$5,"Media",IF(I186&lt;='Listas y tablas'!$L$6,"Alta","Muy Alta"))))),"")</f>
        <v/>
      </c>
      <c r="K186" s="220"/>
      <c r="L186" s="223"/>
      <c r="M186" s="166"/>
      <c r="N186" s="166"/>
      <c r="O186" s="166"/>
      <c r="P186" s="166"/>
      <c r="Q186" s="166"/>
      <c r="R186" s="166"/>
      <c r="S186" s="166"/>
      <c r="T186" s="166"/>
      <c r="U186" s="166"/>
      <c r="V186" s="224"/>
      <c r="W186" s="166"/>
      <c r="X186" s="166"/>
      <c r="Y186" s="166"/>
      <c r="Z186" s="166"/>
      <c r="AA186" s="166"/>
      <c r="AB186" s="166"/>
      <c r="AC186" s="171"/>
      <c r="AD186" s="171"/>
      <c r="AE186" s="171"/>
      <c r="AF186" s="171"/>
      <c r="AG186" s="171"/>
      <c r="AH186" s="172"/>
      <c r="AI186" s="171"/>
      <c r="AJ186" s="166"/>
      <c r="AK186" s="166"/>
      <c r="AL186" s="166"/>
      <c r="AM186" s="166"/>
      <c r="AN186" s="166"/>
      <c r="AO186" s="166"/>
      <c r="AP186" s="171"/>
      <c r="AQ186" s="171"/>
      <c r="AR186" s="171"/>
      <c r="AS186" s="171"/>
      <c r="AT186" s="171"/>
      <c r="AU186" s="172"/>
      <c r="AV186" s="171"/>
      <c r="AW186" s="166"/>
      <c r="AX186" s="166"/>
      <c r="AY186" s="166"/>
      <c r="AZ186" s="166"/>
      <c r="BA186" s="166"/>
      <c r="BB186" s="166"/>
      <c r="BC186" s="171"/>
      <c r="BD186" s="171"/>
      <c r="BE186" s="171"/>
      <c r="BF186" s="171"/>
      <c r="BG186" s="171"/>
      <c r="BH186" s="172"/>
      <c r="BI186" s="171"/>
    </row>
    <row r="187" spans="1:61" ht="151.5" customHeight="1">
      <c r="A187" s="221"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08"/>
      <c r="F187" s="208"/>
      <c r="G187" s="43" t="str">
        <f t="shared" si="0"/>
        <v/>
      </c>
      <c r="H187" s="219"/>
      <c r="I187" s="96" t="str">
        <f t="shared" si="1"/>
        <v/>
      </c>
      <c r="J187" s="97" t="str">
        <f>IFERROR(IF(I187="","",IF(I187&lt;='Listas y tablas'!$L$3,"Muy Baja",IF(I187&lt;='Listas y tablas'!$L$4,"Baja",IF(I187&lt;='Listas y tablas'!$L$5,"Media",IF(I187&lt;='Listas y tablas'!$L$6,"Alta","Muy Alta"))))),"")</f>
        <v/>
      </c>
      <c r="K187" s="220"/>
      <c r="L187" s="223"/>
      <c r="M187" s="166"/>
      <c r="N187" s="166"/>
      <c r="O187" s="166"/>
      <c r="P187" s="166"/>
      <c r="Q187" s="166"/>
      <c r="R187" s="166"/>
      <c r="S187" s="166"/>
      <c r="T187" s="166"/>
      <c r="U187" s="166"/>
      <c r="V187" s="224"/>
      <c r="W187" s="166"/>
      <c r="X187" s="166"/>
      <c r="Y187" s="166"/>
      <c r="Z187" s="166"/>
      <c r="AA187" s="166"/>
      <c r="AB187" s="166"/>
      <c r="AC187" s="171"/>
      <c r="AD187" s="171"/>
      <c r="AE187" s="171"/>
      <c r="AF187" s="171"/>
      <c r="AG187" s="171"/>
      <c r="AH187" s="172"/>
      <c r="AI187" s="171"/>
      <c r="AJ187" s="166"/>
      <c r="AK187" s="166"/>
      <c r="AL187" s="166"/>
      <c r="AM187" s="166"/>
      <c r="AN187" s="166"/>
      <c r="AO187" s="166"/>
      <c r="AP187" s="171"/>
      <c r="AQ187" s="171"/>
      <c r="AR187" s="171"/>
      <c r="AS187" s="171"/>
      <c r="AT187" s="171"/>
      <c r="AU187" s="172"/>
      <c r="AV187" s="171"/>
      <c r="AW187" s="166"/>
      <c r="AX187" s="166"/>
      <c r="AY187" s="166"/>
      <c r="AZ187" s="166"/>
      <c r="BA187" s="166"/>
      <c r="BB187" s="166"/>
      <c r="BC187" s="171"/>
      <c r="BD187" s="171"/>
      <c r="BE187" s="171"/>
      <c r="BF187" s="171"/>
      <c r="BG187" s="171"/>
      <c r="BH187" s="172"/>
      <c r="BI187" s="171"/>
    </row>
    <row r="188" spans="1:61" ht="151.5" customHeight="1">
      <c r="A188" s="221"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08"/>
      <c r="F188" s="208"/>
      <c r="G188" s="43" t="str">
        <f t="shared" si="0"/>
        <v/>
      </c>
      <c r="H188" s="219"/>
      <c r="I188" s="96" t="str">
        <f t="shared" si="1"/>
        <v/>
      </c>
      <c r="J188" s="97" t="str">
        <f>IFERROR(IF(I188="","",IF(I188&lt;='Listas y tablas'!$L$3,"Muy Baja",IF(I188&lt;='Listas y tablas'!$L$4,"Baja",IF(I188&lt;='Listas y tablas'!$L$5,"Media",IF(I188&lt;='Listas y tablas'!$L$6,"Alta","Muy Alta"))))),"")</f>
        <v/>
      </c>
      <c r="K188" s="220"/>
      <c r="L188" s="223"/>
      <c r="M188" s="166"/>
      <c r="N188" s="166"/>
      <c r="O188" s="166"/>
      <c r="P188" s="166"/>
      <c r="Q188" s="166"/>
      <c r="R188" s="166"/>
      <c r="S188" s="166"/>
      <c r="T188" s="166"/>
      <c r="U188" s="166"/>
      <c r="V188" s="224"/>
      <c r="W188" s="166"/>
      <c r="X188" s="166"/>
      <c r="Y188" s="166"/>
      <c r="Z188" s="166"/>
      <c r="AA188" s="166"/>
      <c r="AB188" s="166"/>
      <c r="AC188" s="171"/>
      <c r="AD188" s="171"/>
      <c r="AE188" s="171"/>
      <c r="AF188" s="171"/>
      <c r="AG188" s="171"/>
      <c r="AH188" s="172"/>
      <c r="AI188" s="171"/>
      <c r="AJ188" s="166"/>
      <c r="AK188" s="166"/>
      <c r="AL188" s="166"/>
      <c r="AM188" s="166"/>
      <c r="AN188" s="166"/>
      <c r="AO188" s="166"/>
      <c r="AP188" s="171"/>
      <c r="AQ188" s="171"/>
      <c r="AR188" s="171"/>
      <c r="AS188" s="171"/>
      <c r="AT188" s="171"/>
      <c r="AU188" s="172"/>
      <c r="AV188" s="171"/>
      <c r="AW188" s="166"/>
      <c r="AX188" s="166"/>
      <c r="AY188" s="166"/>
      <c r="AZ188" s="166"/>
      <c r="BA188" s="166"/>
      <c r="BB188" s="166"/>
      <c r="BC188" s="171"/>
      <c r="BD188" s="171"/>
      <c r="BE188" s="171"/>
      <c r="BF188" s="171"/>
      <c r="BG188" s="171"/>
      <c r="BH188" s="172"/>
      <c r="BI188" s="171"/>
    </row>
    <row r="189" spans="1:61" ht="151.5" customHeight="1">
      <c r="A189" s="221"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08"/>
      <c r="F189" s="208"/>
      <c r="G189" s="43" t="str">
        <f t="shared" si="0"/>
        <v/>
      </c>
      <c r="H189" s="219"/>
      <c r="I189" s="96" t="str">
        <f t="shared" si="1"/>
        <v/>
      </c>
      <c r="J189" s="97" t="str">
        <f>IFERROR(IF(I189="","",IF(I189&lt;='Listas y tablas'!$L$3,"Muy Baja",IF(I189&lt;='Listas y tablas'!$L$4,"Baja",IF(I189&lt;='Listas y tablas'!$L$5,"Media",IF(I189&lt;='Listas y tablas'!$L$6,"Alta","Muy Alta"))))),"")</f>
        <v/>
      </c>
      <c r="K189" s="220"/>
      <c r="L189" s="223"/>
      <c r="M189" s="166"/>
      <c r="N189" s="166"/>
      <c r="O189" s="166"/>
      <c r="P189" s="166"/>
      <c r="Q189" s="166"/>
      <c r="R189" s="166"/>
      <c r="S189" s="166"/>
      <c r="T189" s="166"/>
      <c r="U189" s="166"/>
      <c r="V189" s="224"/>
      <c r="W189" s="166"/>
      <c r="X189" s="166"/>
      <c r="Y189" s="166"/>
      <c r="Z189" s="166"/>
      <c r="AA189" s="166"/>
      <c r="AB189" s="166"/>
      <c r="AC189" s="171"/>
      <c r="AD189" s="171"/>
      <c r="AE189" s="171"/>
      <c r="AF189" s="171"/>
      <c r="AG189" s="171"/>
      <c r="AH189" s="172"/>
      <c r="AI189" s="171"/>
      <c r="AJ189" s="166"/>
      <c r="AK189" s="166"/>
      <c r="AL189" s="166"/>
      <c r="AM189" s="166"/>
      <c r="AN189" s="166"/>
      <c r="AO189" s="166"/>
      <c r="AP189" s="171"/>
      <c r="AQ189" s="171"/>
      <c r="AR189" s="171"/>
      <c r="AS189" s="171"/>
      <c r="AT189" s="171"/>
      <c r="AU189" s="172"/>
      <c r="AV189" s="171"/>
      <c r="AW189" s="166"/>
      <c r="AX189" s="166"/>
      <c r="AY189" s="166"/>
      <c r="AZ189" s="166"/>
      <c r="BA189" s="166"/>
      <c r="BB189" s="166"/>
      <c r="BC189" s="171"/>
      <c r="BD189" s="171"/>
      <c r="BE189" s="171"/>
      <c r="BF189" s="171"/>
      <c r="BG189" s="171"/>
      <c r="BH189" s="172"/>
      <c r="BI189" s="171"/>
    </row>
    <row r="190" spans="1:61" ht="151.5" customHeight="1">
      <c r="A190" s="221"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08"/>
      <c r="F190" s="208"/>
      <c r="G190" s="43" t="str">
        <f t="shared" si="0"/>
        <v/>
      </c>
      <c r="H190" s="219"/>
      <c r="I190" s="96" t="str">
        <f t="shared" si="1"/>
        <v/>
      </c>
      <c r="J190" s="97" t="str">
        <f>IFERROR(IF(I190="","",IF(I190&lt;='Listas y tablas'!$L$3,"Muy Baja",IF(I190&lt;='Listas y tablas'!$L$4,"Baja",IF(I190&lt;='Listas y tablas'!$L$5,"Media",IF(I190&lt;='Listas y tablas'!$L$6,"Alta","Muy Alta"))))),"")</f>
        <v/>
      </c>
      <c r="K190" s="220"/>
      <c r="L190" s="223"/>
      <c r="M190" s="166"/>
      <c r="N190" s="166"/>
      <c r="O190" s="166"/>
      <c r="P190" s="166"/>
      <c r="Q190" s="166"/>
      <c r="R190" s="166"/>
      <c r="S190" s="166"/>
      <c r="T190" s="166"/>
      <c r="U190" s="166"/>
      <c r="V190" s="224"/>
      <c r="W190" s="166"/>
      <c r="X190" s="166"/>
      <c r="Y190" s="166"/>
      <c r="Z190" s="166"/>
      <c r="AA190" s="166"/>
      <c r="AB190" s="166"/>
      <c r="AC190" s="171"/>
      <c r="AD190" s="171"/>
      <c r="AE190" s="171"/>
      <c r="AF190" s="171"/>
      <c r="AG190" s="171"/>
      <c r="AH190" s="172"/>
      <c r="AI190" s="171"/>
      <c r="AJ190" s="166"/>
      <c r="AK190" s="166"/>
      <c r="AL190" s="166"/>
      <c r="AM190" s="166"/>
      <c r="AN190" s="166"/>
      <c r="AO190" s="166"/>
      <c r="AP190" s="171"/>
      <c r="AQ190" s="171"/>
      <c r="AR190" s="171"/>
      <c r="AS190" s="171"/>
      <c r="AT190" s="171"/>
      <c r="AU190" s="172"/>
      <c r="AV190" s="171"/>
      <c r="AW190" s="166"/>
      <c r="AX190" s="166"/>
      <c r="AY190" s="166"/>
      <c r="AZ190" s="166"/>
      <c r="BA190" s="166"/>
      <c r="BB190" s="166"/>
      <c r="BC190" s="171"/>
      <c r="BD190" s="171"/>
      <c r="BE190" s="171"/>
      <c r="BF190" s="171"/>
      <c r="BG190" s="171"/>
      <c r="BH190" s="172"/>
      <c r="BI190" s="171"/>
    </row>
    <row r="191" spans="1:61" ht="151.5" customHeight="1">
      <c r="A191" s="221"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08"/>
      <c r="F191" s="208"/>
      <c r="G191" s="43" t="str">
        <f t="shared" si="0"/>
        <v/>
      </c>
      <c r="H191" s="219"/>
      <c r="I191" s="96" t="str">
        <f t="shared" si="1"/>
        <v/>
      </c>
      <c r="J191" s="97" t="str">
        <f>IFERROR(IF(I191="","",IF(I191&lt;='Listas y tablas'!$L$3,"Muy Baja",IF(I191&lt;='Listas y tablas'!$L$4,"Baja",IF(I191&lt;='Listas y tablas'!$L$5,"Media",IF(I191&lt;='Listas y tablas'!$L$6,"Alta","Muy Alta"))))),"")</f>
        <v/>
      </c>
      <c r="K191" s="220"/>
      <c r="L191" s="223"/>
      <c r="M191" s="166"/>
      <c r="N191" s="166"/>
      <c r="O191" s="166"/>
      <c r="P191" s="166"/>
      <c r="Q191" s="166"/>
      <c r="R191" s="166"/>
      <c r="S191" s="166"/>
      <c r="T191" s="166"/>
      <c r="U191" s="166"/>
      <c r="V191" s="224"/>
      <c r="W191" s="166"/>
      <c r="X191" s="166"/>
      <c r="Y191" s="166"/>
      <c r="Z191" s="166"/>
      <c r="AA191" s="166"/>
      <c r="AB191" s="166"/>
      <c r="AC191" s="171"/>
      <c r="AD191" s="171"/>
      <c r="AE191" s="171"/>
      <c r="AF191" s="171"/>
      <c r="AG191" s="171"/>
      <c r="AH191" s="172"/>
      <c r="AI191" s="171"/>
      <c r="AJ191" s="166"/>
      <c r="AK191" s="166"/>
      <c r="AL191" s="166"/>
      <c r="AM191" s="166"/>
      <c r="AN191" s="166"/>
      <c r="AO191" s="166"/>
      <c r="AP191" s="171"/>
      <c r="AQ191" s="171"/>
      <c r="AR191" s="171"/>
      <c r="AS191" s="171"/>
      <c r="AT191" s="171"/>
      <c r="AU191" s="172"/>
      <c r="AV191" s="171"/>
      <c r="AW191" s="166"/>
      <c r="AX191" s="166"/>
      <c r="AY191" s="166"/>
      <c r="AZ191" s="166"/>
      <c r="BA191" s="166"/>
      <c r="BB191" s="166"/>
      <c r="BC191" s="171"/>
      <c r="BD191" s="171"/>
      <c r="BE191" s="171"/>
      <c r="BF191" s="171"/>
      <c r="BG191" s="171"/>
      <c r="BH191" s="172"/>
      <c r="BI191" s="171"/>
    </row>
    <row r="192" spans="1:61" ht="151.5" customHeight="1">
      <c r="A192" s="221"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08"/>
      <c r="F192" s="208"/>
      <c r="G192" s="43" t="str">
        <f t="shared" si="0"/>
        <v/>
      </c>
      <c r="H192" s="219"/>
      <c r="I192" s="96" t="str">
        <f t="shared" si="1"/>
        <v/>
      </c>
      <c r="J192" s="97" t="str">
        <f>IFERROR(IF(I192="","",IF(I192&lt;='Listas y tablas'!$L$3,"Muy Baja",IF(I192&lt;='Listas y tablas'!$L$4,"Baja",IF(I192&lt;='Listas y tablas'!$L$5,"Media",IF(I192&lt;='Listas y tablas'!$L$6,"Alta","Muy Alta"))))),"")</f>
        <v/>
      </c>
      <c r="K192" s="220"/>
      <c r="L192" s="223"/>
      <c r="M192" s="166"/>
      <c r="N192" s="166"/>
      <c r="O192" s="166"/>
      <c r="P192" s="166"/>
      <c r="Q192" s="166"/>
      <c r="R192" s="166"/>
      <c r="S192" s="166"/>
      <c r="T192" s="166"/>
      <c r="U192" s="166"/>
      <c r="V192" s="224"/>
      <c r="W192" s="166"/>
      <c r="X192" s="166"/>
      <c r="Y192" s="166"/>
      <c r="Z192" s="166"/>
      <c r="AA192" s="166"/>
      <c r="AB192" s="166"/>
      <c r="AC192" s="171"/>
      <c r="AD192" s="171"/>
      <c r="AE192" s="171"/>
      <c r="AF192" s="171"/>
      <c r="AG192" s="171"/>
      <c r="AH192" s="172"/>
      <c r="AI192" s="171"/>
      <c r="AJ192" s="166"/>
      <c r="AK192" s="166"/>
      <c r="AL192" s="166"/>
      <c r="AM192" s="166"/>
      <c r="AN192" s="166"/>
      <c r="AO192" s="166"/>
      <c r="AP192" s="171"/>
      <c r="AQ192" s="171"/>
      <c r="AR192" s="171"/>
      <c r="AS192" s="171"/>
      <c r="AT192" s="171"/>
      <c r="AU192" s="172"/>
      <c r="AV192" s="171"/>
      <c r="AW192" s="166"/>
      <c r="AX192" s="166"/>
      <c r="AY192" s="166"/>
      <c r="AZ192" s="166"/>
      <c r="BA192" s="166"/>
      <c r="BB192" s="166"/>
      <c r="BC192" s="171"/>
      <c r="BD192" s="171"/>
      <c r="BE192" s="171"/>
      <c r="BF192" s="171"/>
      <c r="BG192" s="171"/>
      <c r="BH192" s="172"/>
      <c r="BI192" s="171"/>
    </row>
    <row r="193" spans="1:61" ht="151.5" customHeight="1">
      <c r="A193" s="221"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08"/>
      <c r="F193" s="208"/>
      <c r="G193" s="43" t="str">
        <f t="shared" si="0"/>
        <v/>
      </c>
      <c r="H193" s="219"/>
      <c r="I193" s="96" t="str">
        <f t="shared" si="1"/>
        <v/>
      </c>
      <c r="J193" s="97" t="str">
        <f>IFERROR(IF(I193="","",IF(I193&lt;='Listas y tablas'!$L$3,"Muy Baja",IF(I193&lt;='Listas y tablas'!$L$4,"Baja",IF(I193&lt;='Listas y tablas'!$L$5,"Media",IF(I193&lt;='Listas y tablas'!$L$6,"Alta","Muy Alta"))))),"")</f>
        <v/>
      </c>
      <c r="K193" s="220"/>
      <c r="L193" s="223"/>
      <c r="M193" s="166"/>
      <c r="N193" s="166"/>
      <c r="O193" s="166"/>
      <c r="P193" s="166"/>
      <c r="Q193" s="166"/>
      <c r="R193" s="166"/>
      <c r="S193" s="166"/>
      <c r="T193" s="166"/>
      <c r="U193" s="166"/>
      <c r="V193" s="224"/>
      <c r="W193" s="166"/>
      <c r="X193" s="166"/>
      <c r="Y193" s="166"/>
      <c r="Z193" s="166"/>
      <c r="AA193" s="166"/>
      <c r="AB193" s="166"/>
      <c r="AC193" s="171"/>
      <c r="AD193" s="171"/>
      <c r="AE193" s="171"/>
      <c r="AF193" s="171"/>
      <c r="AG193" s="171"/>
      <c r="AH193" s="172"/>
      <c r="AI193" s="171"/>
      <c r="AJ193" s="166"/>
      <c r="AK193" s="166"/>
      <c r="AL193" s="166"/>
      <c r="AM193" s="166"/>
      <c r="AN193" s="166"/>
      <c r="AO193" s="166"/>
      <c r="AP193" s="171"/>
      <c r="AQ193" s="171"/>
      <c r="AR193" s="171"/>
      <c r="AS193" s="171"/>
      <c r="AT193" s="171"/>
      <c r="AU193" s="172"/>
      <c r="AV193" s="171"/>
      <c r="AW193" s="166"/>
      <c r="AX193" s="166"/>
      <c r="AY193" s="166"/>
      <c r="AZ193" s="166"/>
      <c r="BA193" s="166"/>
      <c r="BB193" s="166"/>
      <c r="BC193" s="171"/>
      <c r="BD193" s="171"/>
      <c r="BE193" s="171"/>
      <c r="BF193" s="171"/>
      <c r="BG193" s="171"/>
      <c r="BH193" s="172"/>
      <c r="BI193" s="171"/>
    </row>
    <row r="194" spans="1:61" ht="151.5" customHeight="1">
      <c r="A194" s="221"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08"/>
      <c r="F194" s="208"/>
      <c r="G194" s="43" t="str">
        <f t="shared" si="0"/>
        <v/>
      </c>
      <c r="H194" s="219"/>
      <c r="I194" s="96" t="str">
        <f t="shared" si="1"/>
        <v/>
      </c>
      <c r="J194" s="97" t="str">
        <f>IFERROR(IF(I194="","",IF(I194&lt;='Listas y tablas'!$L$3,"Muy Baja",IF(I194&lt;='Listas y tablas'!$L$4,"Baja",IF(I194&lt;='Listas y tablas'!$L$5,"Media",IF(I194&lt;='Listas y tablas'!$L$6,"Alta","Muy Alta"))))),"")</f>
        <v/>
      </c>
      <c r="K194" s="220"/>
      <c r="L194" s="223"/>
      <c r="M194" s="166"/>
      <c r="N194" s="166"/>
      <c r="O194" s="166"/>
      <c r="P194" s="166"/>
      <c r="Q194" s="166"/>
      <c r="R194" s="166"/>
      <c r="S194" s="166"/>
      <c r="T194" s="166"/>
      <c r="U194" s="166"/>
      <c r="V194" s="224"/>
      <c r="W194" s="166"/>
      <c r="X194" s="166"/>
      <c r="Y194" s="166"/>
      <c r="Z194" s="166"/>
      <c r="AA194" s="166"/>
      <c r="AB194" s="166"/>
      <c r="AC194" s="171"/>
      <c r="AD194" s="171"/>
      <c r="AE194" s="171"/>
      <c r="AF194" s="171"/>
      <c r="AG194" s="171"/>
      <c r="AH194" s="172"/>
      <c r="AI194" s="171"/>
      <c r="AJ194" s="166"/>
      <c r="AK194" s="166"/>
      <c r="AL194" s="166"/>
      <c r="AM194" s="166"/>
      <c r="AN194" s="166"/>
      <c r="AO194" s="166"/>
      <c r="AP194" s="171"/>
      <c r="AQ194" s="171"/>
      <c r="AR194" s="171"/>
      <c r="AS194" s="171"/>
      <c r="AT194" s="171"/>
      <c r="AU194" s="172"/>
      <c r="AV194" s="171"/>
      <c r="AW194" s="166"/>
      <c r="AX194" s="166"/>
      <c r="AY194" s="166"/>
      <c r="AZ194" s="166"/>
      <c r="BA194" s="166"/>
      <c r="BB194" s="166"/>
      <c r="BC194" s="171"/>
      <c r="BD194" s="171"/>
      <c r="BE194" s="171"/>
      <c r="BF194" s="171"/>
      <c r="BG194" s="171"/>
      <c r="BH194" s="172"/>
      <c r="BI194" s="171"/>
    </row>
    <row r="195" spans="1:61" ht="151.5" customHeight="1">
      <c r="A195" s="221"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08"/>
      <c r="F195" s="208"/>
      <c r="G195" s="43" t="str">
        <f t="shared" si="0"/>
        <v/>
      </c>
      <c r="H195" s="219"/>
      <c r="I195" s="96" t="str">
        <f t="shared" si="1"/>
        <v/>
      </c>
      <c r="J195" s="97" t="str">
        <f>IFERROR(IF(I195="","",IF(I195&lt;='Listas y tablas'!$L$3,"Muy Baja",IF(I195&lt;='Listas y tablas'!$L$4,"Baja",IF(I195&lt;='Listas y tablas'!$L$5,"Media",IF(I195&lt;='Listas y tablas'!$L$6,"Alta","Muy Alta"))))),"")</f>
        <v/>
      </c>
      <c r="K195" s="220"/>
      <c r="L195" s="223"/>
      <c r="M195" s="166"/>
      <c r="N195" s="166"/>
      <c r="O195" s="166"/>
      <c r="P195" s="166"/>
      <c r="Q195" s="166"/>
      <c r="R195" s="166"/>
      <c r="S195" s="166"/>
      <c r="T195" s="166"/>
      <c r="U195" s="166"/>
      <c r="V195" s="224"/>
      <c r="W195" s="166"/>
      <c r="X195" s="166"/>
      <c r="Y195" s="166"/>
      <c r="Z195" s="166"/>
      <c r="AA195" s="166"/>
      <c r="AB195" s="166"/>
      <c r="AC195" s="171"/>
      <c r="AD195" s="171"/>
      <c r="AE195" s="171"/>
      <c r="AF195" s="171"/>
      <c r="AG195" s="171"/>
      <c r="AH195" s="172"/>
      <c r="AI195" s="171"/>
      <c r="AJ195" s="166"/>
      <c r="AK195" s="166"/>
      <c r="AL195" s="166"/>
      <c r="AM195" s="166"/>
      <c r="AN195" s="166"/>
      <c r="AO195" s="166"/>
      <c r="AP195" s="171"/>
      <c r="AQ195" s="171"/>
      <c r="AR195" s="171"/>
      <c r="AS195" s="171"/>
      <c r="AT195" s="171"/>
      <c r="AU195" s="172"/>
      <c r="AV195" s="171"/>
      <c r="AW195" s="166"/>
      <c r="AX195" s="166"/>
      <c r="AY195" s="166"/>
      <c r="AZ195" s="166"/>
      <c r="BA195" s="166"/>
      <c r="BB195" s="166"/>
      <c r="BC195" s="171"/>
      <c r="BD195" s="171"/>
      <c r="BE195" s="171"/>
      <c r="BF195" s="171"/>
      <c r="BG195" s="171"/>
      <c r="BH195" s="172"/>
      <c r="BI195" s="171"/>
    </row>
    <row r="196" spans="1:61" ht="151.5" customHeight="1">
      <c r="A196" s="221"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08"/>
      <c r="F196" s="208"/>
      <c r="G196" s="43" t="str">
        <f t="shared" si="0"/>
        <v/>
      </c>
      <c r="H196" s="219"/>
      <c r="I196" s="96" t="str">
        <f t="shared" si="1"/>
        <v/>
      </c>
      <c r="J196" s="97" t="str">
        <f>IFERROR(IF(I196="","",IF(I196&lt;='Listas y tablas'!$L$3,"Muy Baja",IF(I196&lt;='Listas y tablas'!$L$4,"Baja",IF(I196&lt;='Listas y tablas'!$L$5,"Media",IF(I196&lt;='Listas y tablas'!$L$6,"Alta","Muy Alta"))))),"")</f>
        <v/>
      </c>
      <c r="K196" s="220"/>
      <c r="L196" s="223"/>
      <c r="M196" s="166"/>
      <c r="N196" s="166"/>
      <c r="O196" s="166"/>
      <c r="P196" s="166"/>
      <c r="Q196" s="166"/>
      <c r="R196" s="166"/>
      <c r="S196" s="166"/>
      <c r="T196" s="166"/>
      <c r="U196" s="166"/>
      <c r="V196" s="224"/>
      <c r="W196" s="166"/>
      <c r="X196" s="166"/>
      <c r="Y196" s="166"/>
      <c r="Z196" s="166"/>
      <c r="AA196" s="166"/>
      <c r="AB196" s="166"/>
      <c r="AC196" s="171"/>
      <c r="AD196" s="171"/>
      <c r="AE196" s="171"/>
      <c r="AF196" s="171"/>
      <c r="AG196" s="171"/>
      <c r="AH196" s="172"/>
      <c r="AI196" s="171"/>
      <c r="AJ196" s="166"/>
      <c r="AK196" s="166"/>
      <c r="AL196" s="166"/>
      <c r="AM196" s="166"/>
      <c r="AN196" s="166"/>
      <c r="AO196" s="166"/>
      <c r="AP196" s="171"/>
      <c r="AQ196" s="171"/>
      <c r="AR196" s="171"/>
      <c r="AS196" s="171"/>
      <c r="AT196" s="171"/>
      <c r="AU196" s="172"/>
      <c r="AV196" s="171"/>
      <c r="AW196" s="166"/>
      <c r="AX196" s="166"/>
      <c r="AY196" s="166"/>
      <c r="AZ196" s="166"/>
      <c r="BA196" s="166"/>
      <c r="BB196" s="166"/>
      <c r="BC196" s="171"/>
      <c r="BD196" s="171"/>
      <c r="BE196" s="171"/>
      <c r="BF196" s="171"/>
      <c r="BG196" s="171"/>
      <c r="BH196" s="172"/>
      <c r="BI196" s="171"/>
    </row>
    <row r="197" spans="1:61" ht="151.5" customHeight="1">
      <c r="A197" s="221"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08"/>
      <c r="F197" s="208"/>
      <c r="G197" s="43" t="str">
        <f t="shared" si="0"/>
        <v/>
      </c>
      <c r="H197" s="219"/>
      <c r="I197" s="96" t="str">
        <f t="shared" si="1"/>
        <v/>
      </c>
      <c r="J197" s="97" t="str">
        <f>IFERROR(IF(I197="","",IF(I197&lt;='Listas y tablas'!$L$3,"Muy Baja",IF(I197&lt;='Listas y tablas'!$L$4,"Baja",IF(I197&lt;='Listas y tablas'!$L$5,"Media",IF(I197&lt;='Listas y tablas'!$L$6,"Alta","Muy Alta"))))),"")</f>
        <v/>
      </c>
      <c r="K197" s="220"/>
      <c r="L197" s="223"/>
      <c r="M197" s="166"/>
      <c r="N197" s="166"/>
      <c r="O197" s="166"/>
      <c r="P197" s="166"/>
      <c r="Q197" s="166"/>
      <c r="R197" s="166"/>
      <c r="S197" s="166"/>
      <c r="T197" s="166"/>
      <c r="U197" s="166"/>
      <c r="V197" s="224"/>
      <c r="W197" s="166"/>
      <c r="X197" s="166"/>
      <c r="Y197" s="166"/>
      <c r="Z197" s="166"/>
      <c r="AA197" s="166"/>
      <c r="AB197" s="166"/>
      <c r="AC197" s="171"/>
      <c r="AD197" s="171"/>
      <c r="AE197" s="171"/>
      <c r="AF197" s="171"/>
      <c r="AG197" s="171"/>
      <c r="AH197" s="172"/>
      <c r="AI197" s="171"/>
      <c r="AJ197" s="166"/>
      <c r="AK197" s="166"/>
      <c r="AL197" s="166"/>
      <c r="AM197" s="166"/>
      <c r="AN197" s="166"/>
      <c r="AO197" s="166"/>
      <c r="AP197" s="171"/>
      <c r="AQ197" s="171"/>
      <c r="AR197" s="171"/>
      <c r="AS197" s="171"/>
      <c r="AT197" s="171"/>
      <c r="AU197" s="172"/>
      <c r="AV197" s="171"/>
      <c r="AW197" s="166"/>
      <c r="AX197" s="166"/>
      <c r="AY197" s="166"/>
      <c r="AZ197" s="166"/>
      <c r="BA197" s="166"/>
      <c r="BB197" s="166"/>
      <c r="BC197" s="171"/>
      <c r="BD197" s="171"/>
      <c r="BE197" s="171"/>
      <c r="BF197" s="171"/>
      <c r="BG197" s="171"/>
      <c r="BH197" s="172"/>
      <c r="BI197" s="171"/>
    </row>
    <row r="198" spans="1:61" ht="151.5" customHeight="1">
      <c r="A198" s="221"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08"/>
      <c r="F198" s="208"/>
      <c r="G198" s="43" t="str">
        <f t="shared" si="0"/>
        <v/>
      </c>
      <c r="H198" s="219"/>
      <c r="I198" s="96" t="str">
        <f t="shared" si="1"/>
        <v/>
      </c>
      <c r="J198" s="97" t="str">
        <f>IFERROR(IF(I198="","",IF(I198&lt;='Listas y tablas'!$L$3,"Muy Baja",IF(I198&lt;='Listas y tablas'!$L$4,"Baja",IF(I198&lt;='Listas y tablas'!$L$5,"Media",IF(I198&lt;='Listas y tablas'!$L$6,"Alta","Muy Alta"))))),"")</f>
        <v/>
      </c>
      <c r="K198" s="220"/>
      <c r="L198" s="223"/>
      <c r="M198" s="166"/>
      <c r="N198" s="166"/>
      <c r="O198" s="166"/>
      <c r="P198" s="166"/>
      <c r="Q198" s="166"/>
      <c r="R198" s="166"/>
      <c r="S198" s="166"/>
      <c r="T198" s="166"/>
      <c r="U198" s="166"/>
      <c r="V198" s="224"/>
      <c r="W198" s="166"/>
      <c r="X198" s="166"/>
      <c r="Y198" s="166"/>
      <c r="Z198" s="166"/>
      <c r="AA198" s="166"/>
      <c r="AB198" s="166"/>
      <c r="AC198" s="171"/>
      <c r="AD198" s="171"/>
      <c r="AE198" s="171"/>
      <c r="AF198" s="171"/>
      <c r="AG198" s="171"/>
      <c r="AH198" s="172"/>
      <c r="AI198" s="171"/>
      <c r="AJ198" s="166"/>
      <c r="AK198" s="166"/>
      <c r="AL198" s="166"/>
      <c r="AM198" s="166"/>
      <c r="AN198" s="166"/>
      <c r="AO198" s="166"/>
      <c r="AP198" s="171"/>
      <c r="AQ198" s="171"/>
      <c r="AR198" s="171"/>
      <c r="AS198" s="171"/>
      <c r="AT198" s="171"/>
      <c r="AU198" s="172"/>
      <c r="AV198" s="171"/>
      <c r="AW198" s="166"/>
      <c r="AX198" s="166"/>
      <c r="AY198" s="166"/>
      <c r="AZ198" s="166"/>
      <c r="BA198" s="166"/>
      <c r="BB198" s="166"/>
      <c r="BC198" s="171"/>
      <c r="BD198" s="171"/>
      <c r="BE198" s="171"/>
      <c r="BF198" s="171"/>
      <c r="BG198" s="171"/>
      <c r="BH198" s="172"/>
      <c r="BI198" s="171"/>
    </row>
    <row r="199" spans="1:61" ht="151.5" customHeight="1">
      <c r="A199" s="221"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08"/>
      <c r="F199" s="208"/>
      <c r="G199" s="43" t="str">
        <f t="shared" si="0"/>
        <v/>
      </c>
      <c r="H199" s="219"/>
      <c r="I199" s="96" t="str">
        <f t="shared" si="1"/>
        <v/>
      </c>
      <c r="J199" s="97" t="str">
        <f>IFERROR(IF(I199="","",IF(I199&lt;='Listas y tablas'!$L$3,"Muy Baja",IF(I199&lt;='Listas y tablas'!$L$4,"Baja",IF(I199&lt;='Listas y tablas'!$L$5,"Media",IF(I199&lt;='Listas y tablas'!$L$6,"Alta","Muy Alta"))))),"")</f>
        <v/>
      </c>
      <c r="K199" s="220"/>
      <c r="L199" s="223"/>
      <c r="M199" s="166"/>
      <c r="N199" s="166"/>
      <c r="O199" s="166"/>
      <c r="P199" s="166"/>
      <c r="Q199" s="166"/>
      <c r="R199" s="166"/>
      <c r="S199" s="166"/>
      <c r="T199" s="166"/>
      <c r="U199" s="166"/>
      <c r="V199" s="224"/>
      <c r="W199" s="166"/>
      <c r="X199" s="166"/>
      <c r="Y199" s="166"/>
      <c r="Z199" s="166"/>
      <c r="AA199" s="166"/>
      <c r="AB199" s="166"/>
      <c r="AC199" s="171"/>
      <c r="AD199" s="171"/>
      <c r="AE199" s="171"/>
      <c r="AF199" s="171"/>
      <c r="AG199" s="171"/>
      <c r="AH199" s="172"/>
      <c r="AI199" s="171"/>
      <c r="AJ199" s="166"/>
      <c r="AK199" s="166"/>
      <c r="AL199" s="166"/>
      <c r="AM199" s="166"/>
      <c r="AN199" s="166"/>
      <c r="AO199" s="166"/>
      <c r="AP199" s="171"/>
      <c r="AQ199" s="171"/>
      <c r="AR199" s="171"/>
      <c r="AS199" s="171"/>
      <c r="AT199" s="171"/>
      <c r="AU199" s="172"/>
      <c r="AV199" s="171"/>
      <c r="AW199" s="166"/>
      <c r="AX199" s="166"/>
      <c r="AY199" s="166"/>
      <c r="AZ199" s="166"/>
      <c r="BA199" s="166"/>
      <c r="BB199" s="166"/>
      <c r="BC199" s="171"/>
      <c r="BD199" s="171"/>
      <c r="BE199" s="171"/>
      <c r="BF199" s="171"/>
      <c r="BG199" s="171"/>
      <c r="BH199" s="172"/>
      <c r="BI199" s="171"/>
    </row>
    <row r="200" spans="1:61" ht="151.5" customHeight="1">
      <c r="A200" s="221"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08"/>
      <c r="F200" s="208"/>
      <c r="G200" s="43" t="str">
        <f t="shared" si="0"/>
        <v/>
      </c>
      <c r="H200" s="219"/>
      <c r="I200" s="96" t="str">
        <f t="shared" si="1"/>
        <v/>
      </c>
      <c r="J200" s="97" t="str">
        <f>IFERROR(IF(I200="","",IF(I200&lt;='Listas y tablas'!$L$3,"Muy Baja",IF(I200&lt;='Listas y tablas'!$L$4,"Baja",IF(I200&lt;='Listas y tablas'!$L$5,"Media",IF(I200&lt;='Listas y tablas'!$L$6,"Alta","Muy Alta"))))),"")</f>
        <v/>
      </c>
      <c r="K200" s="220"/>
      <c r="L200" s="223"/>
      <c r="M200" s="166"/>
      <c r="N200" s="166"/>
      <c r="O200" s="166"/>
      <c r="P200" s="166"/>
      <c r="Q200" s="166"/>
      <c r="R200" s="166"/>
      <c r="S200" s="166"/>
      <c r="T200" s="166"/>
      <c r="U200" s="166"/>
      <c r="V200" s="224"/>
      <c r="W200" s="166"/>
      <c r="X200" s="166"/>
      <c r="Y200" s="166"/>
      <c r="Z200" s="166"/>
      <c r="AA200" s="166"/>
      <c r="AB200" s="166"/>
      <c r="AC200" s="171"/>
      <c r="AD200" s="171"/>
      <c r="AE200" s="171"/>
      <c r="AF200" s="171"/>
      <c r="AG200" s="171"/>
      <c r="AH200" s="172"/>
      <c r="AI200" s="171"/>
      <c r="AJ200" s="166"/>
      <c r="AK200" s="166"/>
      <c r="AL200" s="166"/>
      <c r="AM200" s="166"/>
      <c r="AN200" s="166"/>
      <c r="AO200" s="166"/>
      <c r="AP200" s="171"/>
      <c r="AQ200" s="171"/>
      <c r="AR200" s="171"/>
      <c r="AS200" s="171"/>
      <c r="AT200" s="171"/>
      <c r="AU200" s="172"/>
      <c r="AV200" s="171"/>
      <c r="AW200" s="166"/>
      <c r="AX200" s="166"/>
      <c r="AY200" s="166"/>
      <c r="AZ200" s="166"/>
      <c r="BA200" s="166"/>
      <c r="BB200" s="166"/>
      <c r="BC200" s="171"/>
      <c r="BD200" s="171"/>
      <c r="BE200" s="171"/>
      <c r="BF200" s="171"/>
      <c r="BG200" s="171"/>
      <c r="BH200" s="172"/>
      <c r="BI200" s="171"/>
    </row>
    <row r="201" spans="1:61" ht="151.5" customHeight="1">
      <c r="A201" s="221"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08"/>
      <c r="F201" s="208"/>
      <c r="G201" s="43" t="str">
        <f t="shared" si="0"/>
        <v/>
      </c>
      <c r="H201" s="219"/>
      <c r="I201" s="96" t="str">
        <f t="shared" si="1"/>
        <v/>
      </c>
      <c r="J201" s="97" t="str">
        <f>IFERROR(IF(I201="","",IF(I201&lt;='Listas y tablas'!$L$3,"Muy Baja",IF(I201&lt;='Listas y tablas'!$L$4,"Baja",IF(I201&lt;='Listas y tablas'!$L$5,"Media",IF(I201&lt;='Listas y tablas'!$L$6,"Alta","Muy Alta"))))),"")</f>
        <v/>
      </c>
      <c r="K201" s="220"/>
      <c r="L201" s="223"/>
      <c r="M201" s="166"/>
      <c r="N201" s="166"/>
      <c r="O201" s="166"/>
      <c r="P201" s="166"/>
      <c r="Q201" s="166"/>
      <c r="R201" s="166"/>
      <c r="S201" s="166"/>
      <c r="T201" s="166"/>
      <c r="U201" s="166"/>
      <c r="V201" s="224"/>
      <c r="W201" s="166"/>
      <c r="X201" s="166"/>
      <c r="Y201" s="166"/>
      <c r="Z201" s="166"/>
      <c r="AA201" s="166"/>
      <c r="AB201" s="166"/>
      <c r="AC201" s="171"/>
      <c r="AD201" s="171"/>
      <c r="AE201" s="171"/>
      <c r="AF201" s="171"/>
      <c r="AG201" s="171"/>
      <c r="AH201" s="172"/>
      <c r="AI201" s="171"/>
      <c r="AJ201" s="166"/>
      <c r="AK201" s="166"/>
      <c r="AL201" s="166"/>
      <c r="AM201" s="166"/>
      <c r="AN201" s="166"/>
      <c r="AO201" s="166"/>
      <c r="AP201" s="171"/>
      <c r="AQ201" s="171"/>
      <c r="AR201" s="171"/>
      <c r="AS201" s="171"/>
      <c r="AT201" s="171"/>
      <c r="AU201" s="172"/>
      <c r="AV201" s="171"/>
      <c r="AW201" s="166"/>
      <c r="AX201" s="166"/>
      <c r="AY201" s="166"/>
      <c r="AZ201" s="166"/>
      <c r="BA201" s="166"/>
      <c r="BB201" s="166"/>
      <c r="BC201" s="171"/>
      <c r="BD201" s="171"/>
      <c r="BE201" s="171"/>
      <c r="BF201" s="171"/>
      <c r="BG201" s="171"/>
      <c r="BH201" s="172"/>
      <c r="BI201" s="171"/>
    </row>
    <row r="202" spans="1:61" ht="151.5" customHeight="1">
      <c r="A202" s="221"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08"/>
      <c r="F202" s="208"/>
      <c r="G202" s="43" t="str">
        <f t="shared" si="0"/>
        <v/>
      </c>
      <c r="H202" s="219"/>
      <c r="I202" s="96" t="str">
        <f t="shared" si="1"/>
        <v/>
      </c>
      <c r="J202" s="97" t="str">
        <f>IFERROR(IF(I202="","",IF(I202&lt;='Listas y tablas'!$L$3,"Muy Baja",IF(I202&lt;='Listas y tablas'!$L$4,"Baja",IF(I202&lt;='Listas y tablas'!$L$5,"Media",IF(I202&lt;='Listas y tablas'!$L$6,"Alta","Muy Alta"))))),"")</f>
        <v/>
      </c>
      <c r="K202" s="220"/>
      <c r="L202" s="223"/>
      <c r="M202" s="166"/>
      <c r="N202" s="166"/>
      <c r="O202" s="166"/>
      <c r="P202" s="166"/>
      <c r="Q202" s="166"/>
      <c r="R202" s="166"/>
      <c r="S202" s="166"/>
      <c r="T202" s="166"/>
      <c r="U202" s="166"/>
      <c r="V202" s="224"/>
      <c r="W202" s="166"/>
      <c r="X202" s="166"/>
      <c r="Y202" s="166"/>
      <c r="Z202" s="166"/>
      <c r="AA202" s="166"/>
      <c r="AB202" s="166"/>
      <c r="AC202" s="171"/>
      <c r="AD202" s="171"/>
      <c r="AE202" s="171"/>
      <c r="AF202" s="171"/>
      <c r="AG202" s="171"/>
      <c r="AH202" s="172"/>
      <c r="AI202" s="171"/>
      <c r="AJ202" s="166"/>
      <c r="AK202" s="166"/>
      <c r="AL202" s="166"/>
      <c r="AM202" s="166"/>
      <c r="AN202" s="166"/>
      <c r="AO202" s="166"/>
      <c r="AP202" s="171"/>
      <c r="AQ202" s="171"/>
      <c r="AR202" s="171"/>
      <c r="AS202" s="171"/>
      <c r="AT202" s="171"/>
      <c r="AU202" s="172"/>
      <c r="AV202" s="171"/>
      <c r="AW202" s="166"/>
      <c r="AX202" s="166"/>
      <c r="AY202" s="166"/>
      <c r="AZ202" s="166"/>
      <c r="BA202" s="166"/>
      <c r="BB202" s="166"/>
      <c r="BC202" s="171"/>
      <c r="BD202" s="171"/>
      <c r="BE202" s="171"/>
      <c r="BF202" s="171"/>
      <c r="BG202" s="171"/>
      <c r="BH202" s="172"/>
      <c r="BI202" s="171"/>
    </row>
    <row r="203" spans="1:61" ht="151.5" customHeight="1">
      <c r="A203" s="221"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08"/>
      <c r="F203" s="208"/>
      <c r="G203" s="43" t="str">
        <f t="shared" si="0"/>
        <v/>
      </c>
      <c r="H203" s="219"/>
      <c r="I203" s="96" t="str">
        <f t="shared" si="1"/>
        <v/>
      </c>
      <c r="J203" s="97" t="str">
        <f>IFERROR(IF(I203="","",IF(I203&lt;='Listas y tablas'!$L$3,"Muy Baja",IF(I203&lt;='Listas y tablas'!$L$4,"Baja",IF(I203&lt;='Listas y tablas'!$L$5,"Media",IF(I203&lt;='Listas y tablas'!$L$6,"Alta","Muy Alta"))))),"")</f>
        <v/>
      </c>
      <c r="K203" s="220"/>
      <c r="L203" s="223"/>
      <c r="M203" s="166"/>
      <c r="N203" s="166"/>
      <c r="O203" s="166"/>
      <c r="P203" s="166"/>
      <c r="Q203" s="166"/>
      <c r="R203" s="166"/>
      <c r="S203" s="166"/>
      <c r="T203" s="166"/>
      <c r="U203" s="166"/>
      <c r="V203" s="224"/>
      <c r="W203" s="166"/>
      <c r="X203" s="166"/>
      <c r="Y203" s="166"/>
      <c r="Z203" s="166"/>
      <c r="AA203" s="166"/>
      <c r="AB203" s="166"/>
      <c r="AC203" s="171"/>
      <c r="AD203" s="171"/>
      <c r="AE203" s="171"/>
      <c r="AF203" s="171"/>
      <c r="AG203" s="171"/>
      <c r="AH203" s="172"/>
      <c r="AI203" s="171"/>
      <c r="AJ203" s="166"/>
      <c r="AK203" s="166"/>
      <c r="AL203" s="166"/>
      <c r="AM203" s="166"/>
      <c r="AN203" s="166"/>
      <c r="AO203" s="166"/>
      <c r="AP203" s="171"/>
      <c r="AQ203" s="171"/>
      <c r="AR203" s="171"/>
      <c r="AS203" s="171"/>
      <c r="AT203" s="171"/>
      <c r="AU203" s="172"/>
      <c r="AV203" s="171"/>
      <c r="AW203" s="166"/>
      <c r="AX203" s="166"/>
      <c r="AY203" s="166"/>
      <c r="AZ203" s="166"/>
      <c r="BA203" s="166"/>
      <c r="BB203" s="166"/>
      <c r="BC203" s="171"/>
      <c r="BD203" s="171"/>
      <c r="BE203" s="171"/>
      <c r="BF203" s="171"/>
      <c r="BG203" s="171"/>
      <c r="BH203" s="172"/>
      <c r="BI203" s="171"/>
    </row>
    <row r="204" spans="1:61" ht="151.5" customHeight="1">
      <c r="A204" s="221"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08"/>
      <c r="F204" s="208"/>
      <c r="G204" s="43" t="str">
        <f t="shared" si="0"/>
        <v/>
      </c>
      <c r="H204" s="219"/>
      <c r="I204" s="96" t="str">
        <f t="shared" si="1"/>
        <v/>
      </c>
      <c r="J204" s="97" t="str">
        <f>IFERROR(IF(I204="","",IF(I204&lt;='Listas y tablas'!$L$3,"Muy Baja",IF(I204&lt;='Listas y tablas'!$L$4,"Baja",IF(I204&lt;='Listas y tablas'!$L$5,"Media",IF(I204&lt;='Listas y tablas'!$L$6,"Alta","Muy Alta"))))),"")</f>
        <v/>
      </c>
      <c r="K204" s="220"/>
      <c r="L204" s="223"/>
      <c r="M204" s="166"/>
      <c r="N204" s="166"/>
      <c r="O204" s="166"/>
      <c r="P204" s="166"/>
      <c r="Q204" s="166"/>
      <c r="R204" s="166"/>
      <c r="S204" s="166"/>
      <c r="T204" s="166"/>
      <c r="U204" s="166"/>
      <c r="V204" s="224"/>
      <c r="W204" s="166"/>
      <c r="X204" s="166"/>
      <c r="Y204" s="166"/>
      <c r="Z204" s="166"/>
      <c r="AA204" s="166"/>
      <c r="AB204" s="166"/>
      <c r="AC204" s="171"/>
      <c r="AD204" s="171"/>
      <c r="AE204" s="171"/>
      <c r="AF204" s="171"/>
      <c r="AG204" s="171"/>
      <c r="AH204" s="172"/>
      <c r="AI204" s="171"/>
      <c r="AJ204" s="166"/>
      <c r="AK204" s="166"/>
      <c r="AL204" s="166"/>
      <c r="AM204" s="166"/>
      <c r="AN204" s="166"/>
      <c r="AO204" s="166"/>
      <c r="AP204" s="171"/>
      <c r="AQ204" s="171"/>
      <c r="AR204" s="171"/>
      <c r="AS204" s="171"/>
      <c r="AT204" s="171"/>
      <c r="AU204" s="172"/>
      <c r="AV204" s="171"/>
      <c r="AW204" s="166"/>
      <c r="AX204" s="166"/>
      <c r="AY204" s="166"/>
      <c r="AZ204" s="166"/>
      <c r="BA204" s="166"/>
      <c r="BB204" s="166"/>
      <c r="BC204" s="171"/>
      <c r="BD204" s="171"/>
      <c r="BE204" s="171"/>
      <c r="BF204" s="171"/>
      <c r="BG204" s="171"/>
      <c r="BH204" s="172"/>
      <c r="BI204" s="171"/>
    </row>
    <row r="205" spans="1:61" ht="151.5" customHeight="1">
      <c r="A205" s="221"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08"/>
      <c r="F205" s="208"/>
      <c r="G205" s="43" t="str">
        <f t="shared" si="0"/>
        <v/>
      </c>
      <c r="H205" s="219"/>
      <c r="I205" s="96" t="str">
        <f t="shared" si="1"/>
        <v/>
      </c>
      <c r="J205" s="97" t="str">
        <f>IFERROR(IF(I205="","",IF(I205&lt;='Listas y tablas'!$L$3,"Muy Baja",IF(I205&lt;='Listas y tablas'!$L$4,"Baja",IF(I205&lt;='Listas y tablas'!$L$5,"Media",IF(I205&lt;='Listas y tablas'!$L$6,"Alta","Muy Alta"))))),"")</f>
        <v/>
      </c>
      <c r="K205" s="220"/>
      <c r="L205" s="223"/>
      <c r="M205" s="166"/>
      <c r="N205" s="166"/>
      <c r="O205" s="166"/>
      <c r="P205" s="166"/>
      <c r="Q205" s="166"/>
      <c r="R205" s="166"/>
      <c r="S205" s="166"/>
      <c r="T205" s="166"/>
      <c r="U205" s="166"/>
      <c r="V205" s="224"/>
      <c r="W205" s="166"/>
      <c r="X205" s="166"/>
      <c r="Y205" s="166"/>
      <c r="Z205" s="166"/>
      <c r="AA205" s="166"/>
      <c r="AB205" s="166"/>
      <c r="AC205" s="171"/>
      <c r="AD205" s="171"/>
      <c r="AE205" s="171"/>
      <c r="AF205" s="171"/>
      <c r="AG205" s="171"/>
      <c r="AH205" s="172"/>
      <c r="AI205" s="171"/>
      <c r="AJ205" s="166"/>
      <c r="AK205" s="166"/>
      <c r="AL205" s="166"/>
      <c r="AM205" s="166"/>
      <c r="AN205" s="166"/>
      <c r="AO205" s="166"/>
      <c r="AP205" s="171"/>
      <c r="AQ205" s="171"/>
      <c r="AR205" s="171"/>
      <c r="AS205" s="171"/>
      <c r="AT205" s="171"/>
      <c r="AU205" s="172"/>
      <c r="AV205" s="171"/>
      <c r="AW205" s="166"/>
      <c r="AX205" s="166"/>
      <c r="AY205" s="166"/>
      <c r="AZ205" s="166"/>
      <c r="BA205" s="166"/>
      <c r="BB205" s="166"/>
      <c r="BC205" s="171"/>
      <c r="BD205" s="171"/>
      <c r="BE205" s="171"/>
      <c r="BF205" s="171"/>
      <c r="BG205" s="171"/>
      <c r="BH205" s="172"/>
      <c r="BI205" s="171"/>
    </row>
    <row r="206" spans="1:61" ht="151.5" customHeight="1">
      <c r="A206" s="221"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08"/>
      <c r="F206" s="208"/>
      <c r="G206" s="43" t="str">
        <f t="shared" si="0"/>
        <v/>
      </c>
      <c r="H206" s="219"/>
      <c r="I206" s="96" t="str">
        <f t="shared" si="1"/>
        <v/>
      </c>
      <c r="J206" s="97" t="str">
        <f>IFERROR(IF(I206="","",IF(I206&lt;='Listas y tablas'!$L$3,"Muy Baja",IF(I206&lt;='Listas y tablas'!$L$4,"Baja",IF(I206&lt;='Listas y tablas'!$L$5,"Media",IF(I206&lt;='Listas y tablas'!$L$6,"Alta","Muy Alta"))))),"")</f>
        <v/>
      </c>
      <c r="K206" s="220"/>
      <c r="L206" s="223"/>
      <c r="M206" s="166"/>
      <c r="N206" s="166"/>
      <c r="O206" s="166"/>
      <c r="P206" s="166"/>
      <c r="Q206" s="166"/>
      <c r="R206" s="166"/>
      <c r="S206" s="166"/>
      <c r="T206" s="166"/>
      <c r="U206" s="166"/>
      <c r="V206" s="224"/>
      <c r="W206" s="166"/>
      <c r="X206" s="166"/>
      <c r="Y206" s="166"/>
      <c r="Z206" s="166"/>
      <c r="AA206" s="166"/>
      <c r="AB206" s="166"/>
      <c r="AC206" s="171"/>
      <c r="AD206" s="171"/>
      <c r="AE206" s="171"/>
      <c r="AF206" s="171"/>
      <c r="AG206" s="171"/>
      <c r="AH206" s="172"/>
      <c r="AI206" s="171"/>
      <c r="AJ206" s="166"/>
      <c r="AK206" s="166"/>
      <c r="AL206" s="166"/>
      <c r="AM206" s="166"/>
      <c r="AN206" s="166"/>
      <c r="AO206" s="166"/>
      <c r="AP206" s="171"/>
      <c r="AQ206" s="171"/>
      <c r="AR206" s="171"/>
      <c r="AS206" s="171"/>
      <c r="AT206" s="171"/>
      <c r="AU206" s="172"/>
      <c r="AV206" s="171"/>
      <c r="AW206" s="166"/>
      <c r="AX206" s="166"/>
      <c r="AY206" s="166"/>
      <c r="AZ206" s="166"/>
      <c r="BA206" s="166"/>
      <c r="BB206" s="166"/>
      <c r="BC206" s="171"/>
      <c r="BD206" s="171"/>
      <c r="BE206" s="171"/>
      <c r="BF206" s="171"/>
      <c r="BG206" s="171"/>
      <c r="BH206" s="172"/>
      <c r="BI206" s="171"/>
    </row>
    <row r="207" spans="1:61" ht="151.5" customHeight="1">
      <c r="A207" s="221"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08"/>
      <c r="F207" s="208"/>
      <c r="G207" s="43" t="str">
        <f t="shared" si="0"/>
        <v/>
      </c>
      <c r="H207" s="219"/>
      <c r="I207" s="96" t="str">
        <f t="shared" si="1"/>
        <v/>
      </c>
      <c r="J207" s="97" t="str">
        <f>IFERROR(IF(I207="","",IF(I207&lt;='Listas y tablas'!$L$3,"Muy Baja",IF(I207&lt;='Listas y tablas'!$L$4,"Baja",IF(I207&lt;='Listas y tablas'!$L$5,"Media",IF(I207&lt;='Listas y tablas'!$L$6,"Alta","Muy Alta"))))),"")</f>
        <v/>
      </c>
      <c r="K207" s="220"/>
      <c r="L207" s="223"/>
      <c r="M207" s="166"/>
      <c r="N207" s="166"/>
      <c r="O207" s="166"/>
      <c r="P207" s="166"/>
      <c r="Q207" s="166"/>
      <c r="R207" s="166"/>
      <c r="S207" s="166"/>
      <c r="T207" s="166"/>
      <c r="U207" s="166"/>
      <c r="V207" s="224"/>
      <c r="W207" s="166"/>
      <c r="X207" s="166"/>
      <c r="Y207" s="166"/>
      <c r="Z207" s="166"/>
      <c r="AA207" s="166"/>
      <c r="AB207" s="166"/>
      <c r="AC207" s="171"/>
      <c r="AD207" s="171"/>
      <c r="AE207" s="171"/>
      <c r="AF207" s="171"/>
      <c r="AG207" s="171"/>
      <c r="AH207" s="172"/>
      <c r="AI207" s="171"/>
      <c r="AJ207" s="166"/>
      <c r="AK207" s="166"/>
      <c r="AL207" s="166"/>
      <c r="AM207" s="166"/>
      <c r="AN207" s="166"/>
      <c r="AO207" s="166"/>
      <c r="AP207" s="171"/>
      <c r="AQ207" s="171"/>
      <c r="AR207" s="171"/>
      <c r="AS207" s="171"/>
      <c r="AT207" s="171"/>
      <c r="AU207" s="172"/>
      <c r="AV207" s="171"/>
      <c r="AW207" s="166"/>
      <c r="AX207" s="166"/>
      <c r="AY207" s="166"/>
      <c r="AZ207" s="166"/>
      <c r="BA207" s="166"/>
      <c r="BB207" s="166"/>
      <c r="BC207" s="171"/>
      <c r="BD207" s="171"/>
      <c r="BE207" s="171"/>
      <c r="BF207" s="171"/>
      <c r="BG207" s="171"/>
      <c r="BH207" s="172"/>
      <c r="BI207" s="171"/>
    </row>
    <row r="208" spans="1:61" ht="151.5" customHeight="1">
      <c r="A208" s="221"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08"/>
      <c r="F208" s="208"/>
      <c r="G208" s="43" t="str">
        <f t="shared" si="0"/>
        <v/>
      </c>
      <c r="H208" s="219"/>
      <c r="I208" s="96" t="str">
        <f t="shared" si="1"/>
        <v/>
      </c>
      <c r="J208" s="97" t="str">
        <f>IFERROR(IF(I208="","",IF(I208&lt;='Listas y tablas'!$L$3,"Muy Baja",IF(I208&lt;='Listas y tablas'!$L$4,"Baja",IF(I208&lt;='Listas y tablas'!$L$5,"Media",IF(I208&lt;='Listas y tablas'!$L$6,"Alta","Muy Alta"))))),"")</f>
        <v/>
      </c>
      <c r="K208" s="220"/>
      <c r="L208" s="223"/>
      <c r="M208" s="166"/>
      <c r="N208" s="166"/>
      <c r="O208" s="166"/>
      <c r="P208" s="166"/>
      <c r="Q208" s="166"/>
      <c r="R208" s="166"/>
      <c r="S208" s="166"/>
      <c r="T208" s="166"/>
      <c r="U208" s="166"/>
      <c r="V208" s="224"/>
      <c r="W208" s="166"/>
      <c r="X208" s="166"/>
      <c r="Y208" s="166"/>
      <c r="Z208" s="166"/>
      <c r="AA208" s="166"/>
      <c r="AB208" s="166"/>
      <c r="AC208" s="171"/>
      <c r="AD208" s="171"/>
      <c r="AE208" s="171"/>
      <c r="AF208" s="171"/>
      <c r="AG208" s="171"/>
      <c r="AH208" s="172"/>
      <c r="AI208" s="171"/>
      <c r="AJ208" s="166"/>
      <c r="AK208" s="166"/>
      <c r="AL208" s="166"/>
      <c r="AM208" s="166"/>
      <c r="AN208" s="166"/>
      <c r="AO208" s="166"/>
      <c r="AP208" s="171"/>
      <c r="AQ208" s="171"/>
      <c r="AR208" s="171"/>
      <c r="AS208" s="171"/>
      <c r="AT208" s="171"/>
      <c r="AU208" s="172"/>
      <c r="AV208" s="171"/>
      <c r="AW208" s="166"/>
      <c r="AX208" s="166"/>
      <c r="AY208" s="166"/>
      <c r="AZ208" s="166"/>
      <c r="BA208" s="166"/>
      <c r="BB208" s="166"/>
      <c r="BC208" s="171"/>
      <c r="BD208" s="171"/>
      <c r="BE208" s="171"/>
      <c r="BF208" s="171"/>
      <c r="BG208" s="171"/>
      <c r="BH208" s="172"/>
      <c r="BI208" s="171"/>
    </row>
    <row r="209" spans="1:61" ht="151.5" customHeight="1">
      <c r="A209" s="221"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08"/>
      <c r="F209" s="208"/>
      <c r="G209" s="43" t="str">
        <f t="shared" si="0"/>
        <v/>
      </c>
      <c r="H209" s="219"/>
      <c r="I209" s="96" t="str">
        <f t="shared" si="1"/>
        <v/>
      </c>
      <c r="J209" s="97" t="str">
        <f>IFERROR(IF(I209="","",IF(I209&lt;='Listas y tablas'!$L$3,"Muy Baja",IF(I209&lt;='Listas y tablas'!$L$4,"Baja",IF(I209&lt;='Listas y tablas'!$L$5,"Media",IF(I209&lt;='Listas y tablas'!$L$6,"Alta","Muy Alta"))))),"")</f>
        <v/>
      </c>
      <c r="K209" s="220"/>
      <c r="L209" s="223"/>
      <c r="M209" s="166"/>
      <c r="N209" s="166"/>
      <c r="O209" s="166"/>
      <c r="P209" s="166"/>
      <c r="Q209" s="166"/>
      <c r="R209" s="166"/>
      <c r="S209" s="166"/>
      <c r="T209" s="166"/>
      <c r="U209" s="166"/>
      <c r="V209" s="224"/>
      <c r="W209" s="166"/>
      <c r="X209" s="166"/>
      <c r="Y209" s="166"/>
      <c r="Z209" s="166"/>
      <c r="AA209" s="166"/>
      <c r="AB209" s="166"/>
      <c r="AC209" s="171"/>
      <c r="AD209" s="171"/>
      <c r="AE209" s="171"/>
      <c r="AF209" s="171"/>
      <c r="AG209" s="171"/>
      <c r="AH209" s="172"/>
      <c r="AI209" s="171"/>
      <c r="AJ209" s="166"/>
      <c r="AK209" s="166"/>
      <c r="AL209" s="166"/>
      <c r="AM209" s="166"/>
      <c r="AN209" s="166"/>
      <c r="AO209" s="166"/>
      <c r="AP209" s="171"/>
      <c r="AQ209" s="171"/>
      <c r="AR209" s="171"/>
      <c r="AS209" s="171"/>
      <c r="AT209" s="171"/>
      <c r="AU209" s="172"/>
      <c r="AV209" s="171"/>
      <c r="AW209" s="166"/>
      <c r="AX209" s="166"/>
      <c r="AY209" s="166"/>
      <c r="AZ209" s="166"/>
      <c r="BA209" s="166"/>
      <c r="BB209" s="166"/>
      <c r="BC209" s="171"/>
      <c r="BD209" s="171"/>
      <c r="BE209" s="171"/>
      <c r="BF209" s="171"/>
      <c r="BG209" s="171"/>
      <c r="BH209" s="172"/>
      <c r="BI209" s="171"/>
    </row>
    <row r="210" spans="1:61" ht="151.5" customHeight="1">
      <c r="A210" s="221"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08"/>
      <c r="F210" s="208"/>
      <c r="G210" s="43" t="str">
        <f t="shared" si="0"/>
        <v/>
      </c>
      <c r="H210" s="219"/>
      <c r="I210" s="96" t="str">
        <f t="shared" si="1"/>
        <v/>
      </c>
      <c r="J210" s="97" t="str">
        <f>IFERROR(IF(I210="","",IF(I210&lt;='Listas y tablas'!$L$3,"Muy Baja",IF(I210&lt;='Listas y tablas'!$L$4,"Baja",IF(I210&lt;='Listas y tablas'!$L$5,"Media",IF(I210&lt;='Listas y tablas'!$L$6,"Alta","Muy Alta"))))),"")</f>
        <v/>
      </c>
      <c r="K210" s="220"/>
      <c r="L210" s="223"/>
      <c r="M210" s="166"/>
      <c r="N210" s="166"/>
      <c r="O210" s="166"/>
      <c r="P210" s="166"/>
      <c r="Q210" s="166"/>
      <c r="R210" s="166"/>
      <c r="S210" s="166"/>
      <c r="T210" s="166"/>
      <c r="U210" s="166"/>
      <c r="V210" s="224"/>
      <c r="W210" s="166"/>
      <c r="X210" s="166"/>
      <c r="Y210" s="166"/>
      <c r="Z210" s="166"/>
      <c r="AA210" s="166"/>
      <c r="AB210" s="166"/>
      <c r="AC210" s="171"/>
      <c r="AD210" s="171"/>
      <c r="AE210" s="171"/>
      <c r="AF210" s="171"/>
      <c r="AG210" s="171"/>
      <c r="AH210" s="172"/>
      <c r="AI210" s="171"/>
      <c r="AJ210" s="166"/>
      <c r="AK210" s="166"/>
      <c r="AL210" s="166"/>
      <c r="AM210" s="166"/>
      <c r="AN210" s="166"/>
      <c r="AO210" s="166"/>
      <c r="AP210" s="171"/>
      <c r="AQ210" s="171"/>
      <c r="AR210" s="171"/>
      <c r="AS210" s="171"/>
      <c r="AT210" s="171"/>
      <c r="AU210" s="172"/>
      <c r="AV210" s="171"/>
      <c r="AW210" s="166"/>
      <c r="AX210" s="166"/>
      <c r="AY210" s="166"/>
      <c r="AZ210" s="166"/>
      <c r="BA210" s="166"/>
      <c r="BB210" s="166"/>
      <c r="BC210" s="171"/>
      <c r="BD210" s="171"/>
      <c r="BE210" s="171"/>
      <c r="BF210" s="171"/>
      <c r="BG210" s="171"/>
      <c r="BH210" s="172"/>
      <c r="BI210" s="171"/>
    </row>
    <row r="211" spans="1:61" ht="151.5" customHeight="1">
      <c r="A211" s="221"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08"/>
      <c r="F211" s="208"/>
      <c r="G211" s="43" t="str">
        <f t="shared" si="0"/>
        <v/>
      </c>
      <c r="H211" s="219"/>
      <c r="I211" s="96" t="str">
        <f t="shared" si="1"/>
        <v/>
      </c>
      <c r="J211" s="97" t="str">
        <f>IFERROR(IF(I211="","",IF(I211&lt;='Listas y tablas'!$L$3,"Muy Baja",IF(I211&lt;='Listas y tablas'!$L$4,"Baja",IF(I211&lt;='Listas y tablas'!$L$5,"Media",IF(I211&lt;='Listas y tablas'!$L$6,"Alta","Muy Alta"))))),"")</f>
        <v/>
      </c>
      <c r="K211" s="220"/>
      <c r="L211" s="223"/>
      <c r="M211" s="166"/>
      <c r="N211" s="166"/>
      <c r="O211" s="166"/>
      <c r="P211" s="166"/>
      <c r="Q211" s="166"/>
      <c r="R211" s="166"/>
      <c r="S211" s="166"/>
      <c r="T211" s="166"/>
      <c r="U211" s="166"/>
      <c r="V211" s="224"/>
      <c r="W211" s="166"/>
      <c r="X211" s="166"/>
      <c r="Y211" s="166"/>
      <c r="Z211" s="166"/>
      <c r="AA211" s="166"/>
      <c r="AB211" s="166"/>
      <c r="AC211" s="171"/>
      <c r="AD211" s="171"/>
      <c r="AE211" s="171"/>
      <c r="AF211" s="171"/>
      <c r="AG211" s="171"/>
      <c r="AH211" s="172"/>
      <c r="AI211" s="171"/>
      <c r="AJ211" s="166"/>
      <c r="AK211" s="166"/>
      <c r="AL211" s="166"/>
      <c r="AM211" s="166"/>
      <c r="AN211" s="166"/>
      <c r="AO211" s="166"/>
      <c r="AP211" s="171"/>
      <c r="AQ211" s="171"/>
      <c r="AR211" s="171"/>
      <c r="AS211" s="171"/>
      <c r="AT211" s="171"/>
      <c r="AU211" s="172"/>
      <c r="AV211" s="171"/>
      <c r="AW211" s="166"/>
      <c r="AX211" s="166"/>
      <c r="AY211" s="166"/>
      <c r="AZ211" s="166"/>
      <c r="BA211" s="166"/>
      <c r="BB211" s="166"/>
      <c r="BC211" s="171"/>
      <c r="BD211" s="171"/>
      <c r="BE211" s="171"/>
      <c r="BF211" s="171"/>
      <c r="BG211" s="171"/>
      <c r="BH211" s="172"/>
      <c r="BI211" s="171"/>
    </row>
    <row r="212" spans="1:61" ht="151.5" customHeight="1">
      <c r="A212" s="221"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08"/>
      <c r="F212" s="208"/>
      <c r="G212" s="43" t="str">
        <f t="shared" si="0"/>
        <v/>
      </c>
      <c r="H212" s="219"/>
      <c r="I212" s="96" t="str">
        <f t="shared" si="1"/>
        <v/>
      </c>
      <c r="J212" s="97" t="str">
        <f>IFERROR(IF(I212="","",IF(I212&lt;='Listas y tablas'!$L$3,"Muy Baja",IF(I212&lt;='Listas y tablas'!$L$4,"Baja",IF(I212&lt;='Listas y tablas'!$L$5,"Media",IF(I212&lt;='Listas y tablas'!$L$6,"Alta","Muy Alta"))))),"")</f>
        <v/>
      </c>
      <c r="K212" s="220"/>
      <c r="L212" s="223"/>
      <c r="M212" s="166"/>
      <c r="N212" s="166"/>
      <c r="O212" s="166"/>
      <c r="P212" s="166"/>
      <c r="Q212" s="166"/>
      <c r="R212" s="166"/>
      <c r="S212" s="166"/>
      <c r="T212" s="166"/>
      <c r="U212" s="166"/>
      <c r="V212" s="224"/>
      <c r="W212" s="166"/>
      <c r="X212" s="166"/>
      <c r="Y212" s="166"/>
      <c r="Z212" s="166"/>
      <c r="AA212" s="166"/>
      <c r="AB212" s="166"/>
      <c r="AC212" s="171"/>
      <c r="AD212" s="171"/>
      <c r="AE212" s="171"/>
      <c r="AF212" s="171"/>
      <c r="AG212" s="171"/>
      <c r="AH212" s="172"/>
      <c r="AI212" s="171"/>
      <c r="AJ212" s="166"/>
      <c r="AK212" s="166"/>
      <c r="AL212" s="166"/>
      <c r="AM212" s="166"/>
      <c r="AN212" s="166"/>
      <c r="AO212" s="166"/>
      <c r="AP212" s="171"/>
      <c r="AQ212" s="171"/>
      <c r="AR212" s="171"/>
      <c r="AS212" s="171"/>
      <c r="AT212" s="171"/>
      <c r="AU212" s="172"/>
      <c r="AV212" s="171"/>
      <c r="AW212" s="166"/>
      <c r="AX212" s="166"/>
      <c r="AY212" s="166"/>
      <c r="AZ212" s="166"/>
      <c r="BA212" s="166"/>
      <c r="BB212" s="166"/>
      <c r="BC212" s="171"/>
      <c r="BD212" s="171"/>
      <c r="BE212" s="171"/>
      <c r="BF212" s="171"/>
      <c r="BG212" s="171"/>
      <c r="BH212" s="172"/>
      <c r="BI212" s="171"/>
    </row>
    <row r="213" spans="1:61" ht="151.5" customHeight="1">
      <c r="A213" s="221"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08"/>
      <c r="F213" s="208"/>
      <c r="G213" s="43" t="str">
        <f t="shared" si="0"/>
        <v/>
      </c>
      <c r="H213" s="219"/>
      <c r="I213" s="96" t="str">
        <f t="shared" si="1"/>
        <v/>
      </c>
      <c r="J213" s="97" t="str">
        <f>IFERROR(IF(I213="","",IF(I213&lt;='Listas y tablas'!$L$3,"Muy Baja",IF(I213&lt;='Listas y tablas'!$L$4,"Baja",IF(I213&lt;='Listas y tablas'!$L$5,"Media",IF(I213&lt;='Listas y tablas'!$L$6,"Alta","Muy Alta"))))),"")</f>
        <v/>
      </c>
      <c r="K213" s="220"/>
      <c r="L213" s="223"/>
      <c r="M213" s="166"/>
      <c r="N213" s="166"/>
      <c r="O213" s="166"/>
      <c r="P213" s="166"/>
      <c r="Q213" s="166"/>
      <c r="R213" s="166"/>
      <c r="S213" s="166"/>
      <c r="T213" s="166"/>
      <c r="U213" s="166"/>
      <c r="V213" s="224"/>
      <c r="W213" s="166"/>
      <c r="X213" s="166"/>
      <c r="Y213" s="166"/>
      <c r="Z213" s="166"/>
      <c r="AA213" s="166"/>
      <c r="AB213" s="166"/>
      <c r="AC213" s="171"/>
      <c r="AD213" s="171"/>
      <c r="AE213" s="171"/>
      <c r="AF213" s="171"/>
      <c r="AG213" s="171"/>
      <c r="AH213" s="172"/>
      <c r="AI213" s="171"/>
      <c r="AJ213" s="166"/>
      <c r="AK213" s="166"/>
      <c r="AL213" s="166"/>
      <c r="AM213" s="166"/>
      <c r="AN213" s="166"/>
      <c r="AO213" s="166"/>
      <c r="AP213" s="171"/>
      <c r="AQ213" s="171"/>
      <c r="AR213" s="171"/>
      <c r="AS213" s="171"/>
      <c r="AT213" s="171"/>
      <c r="AU213" s="172"/>
      <c r="AV213" s="171"/>
      <c r="AW213" s="166"/>
      <c r="AX213" s="166"/>
      <c r="AY213" s="166"/>
      <c r="AZ213" s="166"/>
      <c r="BA213" s="166"/>
      <c r="BB213" s="166"/>
      <c r="BC213" s="171"/>
      <c r="BD213" s="171"/>
      <c r="BE213" s="171"/>
      <c r="BF213" s="171"/>
      <c r="BG213" s="171"/>
      <c r="BH213" s="172"/>
      <c r="BI213" s="171"/>
    </row>
    <row r="214" spans="1:61" ht="151.5" customHeight="1">
      <c r="A214" s="221"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08"/>
      <c r="F214" s="208"/>
      <c r="G214" s="43" t="str">
        <f t="shared" si="0"/>
        <v/>
      </c>
      <c r="H214" s="219"/>
      <c r="I214" s="96" t="str">
        <f t="shared" si="1"/>
        <v/>
      </c>
      <c r="J214" s="97" t="str">
        <f>IFERROR(IF(I214="","",IF(I214&lt;='Listas y tablas'!$L$3,"Muy Baja",IF(I214&lt;='Listas y tablas'!$L$4,"Baja",IF(I214&lt;='Listas y tablas'!$L$5,"Media",IF(I214&lt;='Listas y tablas'!$L$6,"Alta","Muy Alta"))))),"")</f>
        <v/>
      </c>
      <c r="K214" s="220"/>
      <c r="L214" s="223"/>
      <c r="M214" s="166"/>
      <c r="N214" s="166"/>
      <c r="O214" s="166"/>
      <c r="P214" s="166"/>
      <c r="Q214" s="166"/>
      <c r="R214" s="166"/>
      <c r="S214" s="166"/>
      <c r="T214" s="166"/>
      <c r="U214" s="166"/>
      <c r="V214" s="224"/>
      <c r="W214" s="166"/>
      <c r="X214" s="166"/>
      <c r="Y214" s="166"/>
      <c r="Z214" s="166"/>
      <c r="AA214" s="166"/>
      <c r="AB214" s="166"/>
      <c r="AC214" s="171"/>
      <c r="AD214" s="171"/>
      <c r="AE214" s="171"/>
      <c r="AF214" s="171"/>
      <c r="AG214" s="171"/>
      <c r="AH214" s="172"/>
      <c r="AI214" s="171"/>
      <c r="AJ214" s="166"/>
      <c r="AK214" s="166"/>
      <c r="AL214" s="166"/>
      <c r="AM214" s="166"/>
      <c r="AN214" s="166"/>
      <c r="AO214" s="166"/>
      <c r="AP214" s="171"/>
      <c r="AQ214" s="171"/>
      <c r="AR214" s="171"/>
      <c r="AS214" s="171"/>
      <c r="AT214" s="171"/>
      <c r="AU214" s="172"/>
      <c r="AV214" s="171"/>
      <c r="AW214" s="166"/>
      <c r="AX214" s="166"/>
      <c r="AY214" s="166"/>
      <c r="AZ214" s="166"/>
      <c r="BA214" s="166"/>
      <c r="BB214" s="166"/>
      <c r="BC214" s="171"/>
      <c r="BD214" s="171"/>
      <c r="BE214" s="171"/>
      <c r="BF214" s="171"/>
      <c r="BG214" s="171"/>
      <c r="BH214" s="172"/>
      <c r="BI214" s="171"/>
    </row>
    <row r="215" spans="1:61" ht="151.5" customHeight="1">
      <c r="A215" s="221"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08"/>
      <c r="F215" s="208"/>
      <c r="G215" s="43" t="str">
        <f t="shared" si="0"/>
        <v/>
      </c>
      <c r="H215" s="219"/>
      <c r="I215" s="96" t="str">
        <f t="shared" si="1"/>
        <v/>
      </c>
      <c r="J215" s="97" t="str">
        <f>IFERROR(IF(I215="","",IF(I215&lt;='Listas y tablas'!$L$3,"Muy Baja",IF(I215&lt;='Listas y tablas'!$L$4,"Baja",IF(I215&lt;='Listas y tablas'!$L$5,"Media",IF(I215&lt;='Listas y tablas'!$L$6,"Alta","Muy Alta"))))),"")</f>
        <v/>
      </c>
      <c r="K215" s="220"/>
      <c r="L215" s="223"/>
      <c r="M215" s="166"/>
      <c r="N215" s="166"/>
      <c r="O215" s="166"/>
      <c r="P215" s="166"/>
      <c r="Q215" s="166"/>
      <c r="R215" s="166"/>
      <c r="S215" s="166"/>
      <c r="T215" s="166"/>
      <c r="U215" s="166"/>
      <c r="V215" s="224"/>
      <c r="W215" s="166"/>
      <c r="X215" s="166"/>
      <c r="Y215" s="166"/>
      <c r="Z215" s="166"/>
      <c r="AA215" s="166"/>
      <c r="AB215" s="166"/>
      <c r="AC215" s="171"/>
      <c r="AD215" s="171"/>
      <c r="AE215" s="171"/>
      <c r="AF215" s="171"/>
      <c r="AG215" s="171"/>
      <c r="AH215" s="172"/>
      <c r="AI215" s="171"/>
      <c r="AJ215" s="166"/>
      <c r="AK215" s="166"/>
      <c r="AL215" s="166"/>
      <c r="AM215" s="166"/>
      <c r="AN215" s="166"/>
      <c r="AO215" s="166"/>
      <c r="AP215" s="171"/>
      <c r="AQ215" s="171"/>
      <c r="AR215" s="171"/>
      <c r="AS215" s="171"/>
      <c r="AT215" s="171"/>
      <c r="AU215" s="172"/>
      <c r="AV215" s="171"/>
      <c r="AW215" s="166"/>
      <c r="AX215" s="166"/>
      <c r="AY215" s="166"/>
      <c r="AZ215" s="166"/>
      <c r="BA215" s="166"/>
      <c r="BB215" s="166"/>
      <c r="BC215" s="171"/>
      <c r="BD215" s="171"/>
      <c r="BE215" s="171"/>
      <c r="BF215" s="171"/>
      <c r="BG215" s="171"/>
      <c r="BH215" s="172"/>
      <c r="BI215" s="171"/>
    </row>
    <row r="216" spans="1:61" ht="151.5" customHeight="1">
      <c r="A216" s="221"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08"/>
      <c r="F216" s="208"/>
      <c r="G216" s="43" t="str">
        <f t="shared" si="0"/>
        <v/>
      </c>
      <c r="H216" s="219"/>
      <c r="I216" s="96" t="str">
        <f t="shared" si="1"/>
        <v/>
      </c>
      <c r="J216" s="97" t="str">
        <f>IFERROR(IF(I216="","",IF(I216&lt;='Listas y tablas'!$L$3,"Muy Baja",IF(I216&lt;='Listas y tablas'!$L$4,"Baja",IF(I216&lt;='Listas y tablas'!$L$5,"Media",IF(I216&lt;='Listas y tablas'!$L$6,"Alta","Muy Alta"))))),"")</f>
        <v/>
      </c>
      <c r="K216" s="220"/>
      <c r="L216" s="223"/>
      <c r="M216" s="166"/>
      <c r="N216" s="166"/>
      <c r="O216" s="166"/>
      <c r="P216" s="166"/>
      <c r="Q216" s="166"/>
      <c r="R216" s="166"/>
      <c r="S216" s="166"/>
      <c r="T216" s="166"/>
      <c r="U216" s="166"/>
      <c r="V216" s="224"/>
      <c r="W216" s="166"/>
      <c r="X216" s="166"/>
      <c r="Y216" s="166"/>
      <c r="Z216" s="166"/>
      <c r="AA216" s="166"/>
      <c r="AB216" s="166"/>
      <c r="AC216" s="171"/>
      <c r="AD216" s="171"/>
      <c r="AE216" s="171"/>
      <c r="AF216" s="171"/>
      <c r="AG216" s="171"/>
      <c r="AH216" s="172"/>
      <c r="AI216" s="171"/>
      <c r="AJ216" s="166"/>
      <c r="AK216" s="166"/>
      <c r="AL216" s="166"/>
      <c r="AM216" s="166"/>
      <c r="AN216" s="166"/>
      <c r="AO216" s="166"/>
      <c r="AP216" s="171"/>
      <c r="AQ216" s="171"/>
      <c r="AR216" s="171"/>
      <c r="AS216" s="171"/>
      <c r="AT216" s="171"/>
      <c r="AU216" s="172"/>
      <c r="AV216" s="171"/>
      <c r="AW216" s="166"/>
      <c r="AX216" s="166"/>
      <c r="AY216" s="166"/>
      <c r="AZ216" s="166"/>
      <c r="BA216" s="166"/>
      <c r="BB216" s="166"/>
      <c r="BC216" s="171"/>
      <c r="BD216" s="171"/>
      <c r="BE216" s="171"/>
      <c r="BF216" s="171"/>
      <c r="BG216" s="171"/>
      <c r="BH216" s="172"/>
      <c r="BI216" s="171"/>
    </row>
    <row r="217" spans="1:61" ht="151.5" customHeight="1">
      <c r="A217" s="221"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08"/>
      <c r="F217" s="208"/>
      <c r="G217" s="43" t="str">
        <f t="shared" si="0"/>
        <v/>
      </c>
      <c r="H217" s="219"/>
      <c r="I217" s="96" t="str">
        <f t="shared" si="1"/>
        <v/>
      </c>
      <c r="J217" s="97" t="str">
        <f>IFERROR(IF(I217="","",IF(I217&lt;='Listas y tablas'!$L$3,"Muy Baja",IF(I217&lt;='Listas y tablas'!$L$4,"Baja",IF(I217&lt;='Listas y tablas'!$L$5,"Media",IF(I217&lt;='Listas y tablas'!$L$6,"Alta","Muy Alta"))))),"")</f>
        <v/>
      </c>
      <c r="K217" s="220"/>
      <c r="L217" s="223"/>
      <c r="M217" s="166"/>
      <c r="N217" s="166"/>
      <c r="O217" s="166"/>
      <c r="P217" s="166"/>
      <c r="Q217" s="166"/>
      <c r="R217" s="166"/>
      <c r="S217" s="166"/>
      <c r="T217" s="166"/>
      <c r="U217" s="166"/>
      <c r="V217" s="224"/>
      <c r="W217" s="166"/>
      <c r="X217" s="166"/>
      <c r="Y217" s="166"/>
      <c r="Z217" s="166"/>
      <c r="AA217" s="166"/>
      <c r="AB217" s="166"/>
      <c r="AC217" s="171"/>
      <c r="AD217" s="171"/>
      <c r="AE217" s="171"/>
      <c r="AF217" s="171"/>
      <c r="AG217" s="171"/>
      <c r="AH217" s="172"/>
      <c r="AI217" s="171"/>
      <c r="AJ217" s="166"/>
      <c r="AK217" s="166"/>
      <c r="AL217" s="166"/>
      <c r="AM217" s="166"/>
      <c r="AN217" s="166"/>
      <c r="AO217" s="166"/>
      <c r="AP217" s="171"/>
      <c r="AQ217" s="171"/>
      <c r="AR217" s="171"/>
      <c r="AS217" s="171"/>
      <c r="AT217" s="171"/>
      <c r="AU217" s="172"/>
      <c r="AV217" s="171"/>
      <c r="AW217" s="166"/>
      <c r="AX217" s="166"/>
      <c r="AY217" s="166"/>
      <c r="AZ217" s="166"/>
      <c r="BA217" s="166"/>
      <c r="BB217" s="166"/>
      <c r="BC217" s="171"/>
      <c r="BD217" s="171"/>
      <c r="BE217" s="171"/>
      <c r="BF217" s="171"/>
      <c r="BG217" s="171"/>
      <c r="BH217" s="172"/>
      <c r="BI217" s="171"/>
    </row>
    <row r="218" spans="1:61" ht="151.5" customHeight="1">
      <c r="A218" s="221"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08"/>
      <c r="F218" s="208"/>
      <c r="G218" s="43" t="str">
        <f t="shared" si="0"/>
        <v/>
      </c>
      <c r="H218" s="219"/>
      <c r="I218" s="96" t="str">
        <f t="shared" si="1"/>
        <v/>
      </c>
      <c r="J218" s="97" t="str">
        <f>IFERROR(IF(I218="","",IF(I218&lt;='Listas y tablas'!$L$3,"Muy Baja",IF(I218&lt;='Listas y tablas'!$L$4,"Baja",IF(I218&lt;='Listas y tablas'!$L$5,"Media",IF(I218&lt;='Listas y tablas'!$L$6,"Alta","Muy Alta"))))),"")</f>
        <v/>
      </c>
      <c r="K218" s="220"/>
      <c r="L218" s="223"/>
      <c r="M218" s="166"/>
      <c r="N218" s="166"/>
      <c r="O218" s="166"/>
      <c r="P218" s="166"/>
      <c r="Q218" s="166"/>
      <c r="R218" s="166"/>
      <c r="S218" s="166"/>
      <c r="T218" s="166"/>
      <c r="U218" s="166"/>
      <c r="V218" s="224"/>
      <c r="W218" s="166"/>
      <c r="X218" s="166"/>
      <c r="Y218" s="166"/>
      <c r="Z218" s="166"/>
      <c r="AA218" s="166"/>
      <c r="AB218" s="166"/>
      <c r="AC218" s="171"/>
      <c r="AD218" s="171"/>
      <c r="AE218" s="171"/>
      <c r="AF218" s="171"/>
      <c r="AG218" s="171"/>
      <c r="AH218" s="172"/>
      <c r="AI218" s="171"/>
      <c r="AJ218" s="166"/>
      <c r="AK218" s="166"/>
      <c r="AL218" s="166"/>
      <c r="AM218" s="166"/>
      <c r="AN218" s="166"/>
      <c r="AO218" s="166"/>
      <c r="AP218" s="171"/>
      <c r="AQ218" s="171"/>
      <c r="AR218" s="171"/>
      <c r="AS218" s="171"/>
      <c r="AT218" s="171"/>
      <c r="AU218" s="172"/>
      <c r="AV218" s="171"/>
      <c r="AW218" s="166"/>
      <c r="AX218" s="166"/>
      <c r="AY218" s="166"/>
      <c r="AZ218" s="166"/>
      <c r="BA218" s="166"/>
      <c r="BB218" s="166"/>
      <c r="BC218" s="171"/>
      <c r="BD218" s="171"/>
      <c r="BE218" s="171"/>
      <c r="BF218" s="171"/>
      <c r="BG218" s="171"/>
      <c r="BH218" s="172"/>
      <c r="BI218" s="171"/>
    </row>
    <row r="219" spans="1:61" ht="151.5" customHeight="1">
      <c r="A219" s="221"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08"/>
      <c r="F219" s="208"/>
      <c r="G219" s="43" t="str">
        <f t="shared" si="0"/>
        <v/>
      </c>
      <c r="H219" s="219"/>
      <c r="I219" s="96" t="str">
        <f t="shared" si="1"/>
        <v/>
      </c>
      <c r="J219" s="97" t="str">
        <f>IFERROR(IF(I219="","",IF(I219&lt;='Listas y tablas'!$L$3,"Muy Baja",IF(I219&lt;='Listas y tablas'!$L$4,"Baja",IF(I219&lt;='Listas y tablas'!$L$5,"Media",IF(I219&lt;='Listas y tablas'!$L$6,"Alta","Muy Alta"))))),"")</f>
        <v/>
      </c>
      <c r="K219" s="220"/>
      <c r="L219" s="223"/>
      <c r="M219" s="166"/>
      <c r="N219" s="166"/>
      <c r="O219" s="166"/>
      <c r="P219" s="166"/>
      <c r="Q219" s="166"/>
      <c r="R219" s="166"/>
      <c r="S219" s="166"/>
      <c r="T219" s="166"/>
      <c r="U219" s="166"/>
      <c r="V219" s="224"/>
      <c r="W219" s="166"/>
      <c r="X219" s="166"/>
      <c r="Y219" s="166"/>
      <c r="Z219" s="166"/>
      <c r="AA219" s="166"/>
      <c r="AB219" s="166"/>
      <c r="AC219" s="171"/>
      <c r="AD219" s="171"/>
      <c r="AE219" s="171"/>
      <c r="AF219" s="171"/>
      <c r="AG219" s="171"/>
      <c r="AH219" s="172"/>
      <c r="AI219" s="171"/>
      <c r="AJ219" s="166"/>
      <c r="AK219" s="166"/>
      <c r="AL219" s="166"/>
      <c r="AM219" s="166"/>
      <c r="AN219" s="166"/>
      <c r="AO219" s="166"/>
      <c r="AP219" s="171"/>
      <c r="AQ219" s="171"/>
      <c r="AR219" s="171"/>
      <c r="AS219" s="171"/>
      <c r="AT219" s="171"/>
      <c r="AU219" s="172"/>
      <c r="AV219" s="171"/>
      <c r="AW219" s="166"/>
      <c r="AX219" s="166"/>
      <c r="AY219" s="166"/>
      <c r="AZ219" s="166"/>
      <c r="BA219" s="166"/>
      <c r="BB219" s="166"/>
      <c r="BC219" s="171"/>
      <c r="BD219" s="171"/>
      <c r="BE219" s="171"/>
      <c r="BF219" s="171"/>
      <c r="BG219" s="171"/>
      <c r="BH219" s="172"/>
      <c r="BI219" s="171"/>
    </row>
    <row r="220" spans="1:61" ht="151.5" customHeight="1">
      <c r="A220" s="221"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08"/>
      <c r="F220" s="208"/>
      <c r="G220" s="43" t="str">
        <f t="shared" si="0"/>
        <v/>
      </c>
      <c r="H220" s="219"/>
      <c r="I220" s="96" t="str">
        <f t="shared" si="1"/>
        <v/>
      </c>
      <c r="J220" s="97" t="str">
        <f>IFERROR(IF(I220="","",IF(I220&lt;='Listas y tablas'!$L$3,"Muy Baja",IF(I220&lt;='Listas y tablas'!$L$4,"Baja",IF(I220&lt;='Listas y tablas'!$L$5,"Media",IF(I220&lt;='Listas y tablas'!$L$6,"Alta","Muy Alta"))))),"")</f>
        <v/>
      </c>
      <c r="K220" s="220"/>
      <c r="L220" s="223"/>
      <c r="M220" s="166"/>
      <c r="N220" s="166"/>
      <c r="O220" s="166"/>
      <c r="P220" s="166"/>
      <c r="Q220" s="166"/>
      <c r="R220" s="166"/>
      <c r="S220" s="166"/>
      <c r="T220" s="166"/>
      <c r="U220" s="166"/>
      <c r="V220" s="224"/>
      <c r="W220" s="166"/>
      <c r="X220" s="166"/>
      <c r="Y220" s="166"/>
      <c r="Z220" s="166"/>
      <c r="AA220" s="166"/>
      <c r="AB220" s="166"/>
      <c r="AC220" s="171"/>
      <c r="AD220" s="171"/>
      <c r="AE220" s="171"/>
      <c r="AF220" s="171"/>
      <c r="AG220" s="171"/>
      <c r="AH220" s="172"/>
      <c r="AI220" s="171"/>
      <c r="AJ220" s="166"/>
      <c r="AK220" s="166"/>
      <c r="AL220" s="166"/>
      <c r="AM220" s="166"/>
      <c r="AN220" s="166"/>
      <c r="AO220" s="166"/>
      <c r="AP220" s="171"/>
      <c r="AQ220" s="171"/>
      <c r="AR220" s="171"/>
      <c r="AS220" s="171"/>
      <c r="AT220" s="171"/>
      <c r="AU220" s="172"/>
      <c r="AV220" s="171"/>
      <c r="AW220" s="166"/>
      <c r="AX220" s="166"/>
      <c r="AY220" s="166"/>
      <c r="AZ220" s="166"/>
      <c r="BA220" s="166"/>
      <c r="BB220" s="166"/>
      <c r="BC220" s="171"/>
      <c r="BD220" s="171"/>
      <c r="BE220" s="171"/>
      <c r="BF220" s="171"/>
      <c r="BG220" s="171"/>
      <c r="BH220" s="172"/>
      <c r="BI220" s="171"/>
    </row>
    <row r="221" spans="1:61" ht="151.5" customHeight="1">
      <c r="A221" s="221"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08"/>
      <c r="F221" s="208"/>
      <c r="G221" s="43" t="str">
        <f t="shared" si="0"/>
        <v/>
      </c>
      <c r="H221" s="219"/>
      <c r="I221" s="96" t="str">
        <f t="shared" si="1"/>
        <v/>
      </c>
      <c r="J221" s="97" t="str">
        <f>IFERROR(IF(I221="","",IF(I221&lt;='Listas y tablas'!$L$3,"Muy Baja",IF(I221&lt;='Listas y tablas'!$L$4,"Baja",IF(I221&lt;='Listas y tablas'!$L$5,"Media",IF(I221&lt;='Listas y tablas'!$L$6,"Alta","Muy Alta"))))),"")</f>
        <v/>
      </c>
      <c r="K221" s="220"/>
      <c r="L221" s="223"/>
      <c r="M221" s="166"/>
      <c r="N221" s="166"/>
      <c r="O221" s="166"/>
      <c r="P221" s="166"/>
      <c r="Q221" s="166"/>
      <c r="R221" s="166"/>
      <c r="S221" s="166"/>
      <c r="T221" s="166"/>
      <c r="U221" s="166"/>
      <c r="V221" s="224"/>
      <c r="W221" s="166"/>
      <c r="X221" s="166"/>
      <c r="Y221" s="166"/>
      <c r="Z221" s="166"/>
      <c r="AA221" s="166"/>
      <c r="AB221" s="166"/>
      <c r="AC221" s="171"/>
      <c r="AD221" s="171"/>
      <c r="AE221" s="171"/>
      <c r="AF221" s="171"/>
      <c r="AG221" s="171"/>
      <c r="AH221" s="172"/>
      <c r="AI221" s="171"/>
      <c r="AJ221" s="166"/>
      <c r="AK221" s="166"/>
      <c r="AL221" s="166"/>
      <c r="AM221" s="166"/>
      <c r="AN221" s="166"/>
      <c r="AO221" s="166"/>
      <c r="AP221" s="171"/>
      <c r="AQ221" s="171"/>
      <c r="AR221" s="171"/>
      <c r="AS221" s="171"/>
      <c r="AT221" s="171"/>
      <c r="AU221" s="172"/>
      <c r="AV221" s="171"/>
      <c r="AW221" s="166"/>
      <c r="AX221" s="166"/>
      <c r="AY221" s="166"/>
      <c r="AZ221" s="166"/>
      <c r="BA221" s="166"/>
      <c r="BB221" s="166"/>
      <c r="BC221" s="171"/>
      <c r="BD221" s="171"/>
      <c r="BE221" s="171"/>
      <c r="BF221" s="171"/>
      <c r="BG221" s="171"/>
      <c r="BH221" s="172"/>
      <c r="BI221" s="171"/>
    </row>
    <row r="222" spans="1:61" ht="151.5" customHeight="1">
      <c r="A222" s="221"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08"/>
      <c r="F222" s="208"/>
      <c r="G222" s="43" t="str">
        <f t="shared" si="0"/>
        <v/>
      </c>
      <c r="H222" s="219"/>
      <c r="I222" s="96" t="str">
        <f t="shared" si="1"/>
        <v/>
      </c>
      <c r="J222" s="97" t="str">
        <f>IFERROR(IF(I222="","",IF(I222&lt;='Listas y tablas'!$L$3,"Muy Baja",IF(I222&lt;='Listas y tablas'!$L$4,"Baja",IF(I222&lt;='Listas y tablas'!$L$5,"Media",IF(I222&lt;='Listas y tablas'!$L$6,"Alta","Muy Alta"))))),"")</f>
        <v/>
      </c>
      <c r="K222" s="220"/>
      <c r="L222" s="223"/>
      <c r="M222" s="166"/>
      <c r="N222" s="166"/>
      <c r="O222" s="166"/>
      <c r="P222" s="166"/>
      <c r="Q222" s="166"/>
      <c r="R222" s="166"/>
      <c r="S222" s="166"/>
      <c r="T222" s="166"/>
      <c r="U222" s="166"/>
      <c r="V222" s="224"/>
      <c r="W222" s="166"/>
      <c r="X222" s="166"/>
      <c r="Y222" s="166"/>
      <c r="Z222" s="166"/>
      <c r="AA222" s="166"/>
      <c r="AB222" s="166"/>
      <c r="AC222" s="171"/>
      <c r="AD222" s="171"/>
      <c r="AE222" s="171"/>
      <c r="AF222" s="171"/>
      <c r="AG222" s="171"/>
      <c r="AH222" s="172"/>
      <c r="AI222" s="171"/>
      <c r="AJ222" s="166"/>
      <c r="AK222" s="166"/>
      <c r="AL222" s="166"/>
      <c r="AM222" s="166"/>
      <c r="AN222" s="166"/>
      <c r="AO222" s="166"/>
      <c r="AP222" s="171"/>
      <c r="AQ222" s="171"/>
      <c r="AR222" s="171"/>
      <c r="AS222" s="171"/>
      <c r="AT222" s="171"/>
      <c r="AU222" s="172"/>
      <c r="AV222" s="171"/>
      <c r="AW222" s="166"/>
      <c r="AX222" s="166"/>
      <c r="AY222" s="166"/>
      <c r="AZ222" s="166"/>
      <c r="BA222" s="166"/>
      <c r="BB222" s="166"/>
      <c r="BC222" s="171"/>
      <c r="BD222" s="171"/>
      <c r="BE222" s="171"/>
      <c r="BF222" s="171"/>
      <c r="BG222" s="171"/>
      <c r="BH222" s="172"/>
      <c r="BI222" s="171"/>
    </row>
    <row r="223" spans="1:61" ht="151.5" customHeight="1">
      <c r="A223" s="221"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08"/>
      <c r="F223" s="208"/>
      <c r="G223" s="43" t="str">
        <f t="shared" si="0"/>
        <v/>
      </c>
      <c r="H223" s="219"/>
      <c r="I223" s="96" t="str">
        <f t="shared" si="1"/>
        <v/>
      </c>
      <c r="J223" s="97" t="str">
        <f>IFERROR(IF(I223="","",IF(I223&lt;='Listas y tablas'!$L$3,"Muy Baja",IF(I223&lt;='Listas y tablas'!$L$4,"Baja",IF(I223&lt;='Listas y tablas'!$L$5,"Media",IF(I223&lt;='Listas y tablas'!$L$6,"Alta","Muy Alta"))))),"")</f>
        <v/>
      </c>
      <c r="K223" s="220"/>
      <c r="L223" s="223"/>
      <c r="M223" s="166"/>
      <c r="N223" s="166"/>
      <c r="O223" s="166"/>
      <c r="P223" s="166"/>
      <c r="Q223" s="166"/>
      <c r="R223" s="166"/>
      <c r="S223" s="166"/>
      <c r="T223" s="166"/>
      <c r="U223" s="166"/>
      <c r="V223" s="224"/>
      <c r="W223" s="166"/>
      <c r="X223" s="166"/>
      <c r="Y223" s="166"/>
      <c r="Z223" s="166"/>
      <c r="AA223" s="166"/>
      <c r="AB223" s="166"/>
      <c r="AC223" s="171"/>
      <c r="AD223" s="171"/>
      <c r="AE223" s="171"/>
      <c r="AF223" s="171"/>
      <c r="AG223" s="171"/>
      <c r="AH223" s="172"/>
      <c r="AI223" s="171"/>
      <c r="AJ223" s="166"/>
      <c r="AK223" s="166"/>
      <c r="AL223" s="166"/>
      <c r="AM223" s="166"/>
      <c r="AN223" s="166"/>
      <c r="AO223" s="166"/>
      <c r="AP223" s="171"/>
      <c r="AQ223" s="171"/>
      <c r="AR223" s="171"/>
      <c r="AS223" s="171"/>
      <c r="AT223" s="171"/>
      <c r="AU223" s="172"/>
      <c r="AV223" s="171"/>
      <c r="AW223" s="166"/>
      <c r="AX223" s="166"/>
      <c r="AY223" s="166"/>
      <c r="AZ223" s="166"/>
      <c r="BA223" s="166"/>
      <c r="BB223" s="166"/>
      <c r="BC223" s="171"/>
      <c r="BD223" s="171"/>
      <c r="BE223" s="171"/>
      <c r="BF223" s="171"/>
      <c r="BG223" s="171"/>
      <c r="BH223" s="172"/>
      <c r="BI223" s="171"/>
    </row>
    <row r="224" spans="1:61" ht="151.5" customHeight="1">
      <c r="A224" s="221"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08"/>
      <c r="F224" s="208"/>
      <c r="G224" s="43" t="str">
        <f t="shared" si="0"/>
        <v/>
      </c>
      <c r="H224" s="219"/>
      <c r="I224" s="96" t="str">
        <f t="shared" si="1"/>
        <v/>
      </c>
      <c r="J224" s="97" t="str">
        <f>IFERROR(IF(I224="","",IF(I224&lt;='Listas y tablas'!$L$3,"Muy Baja",IF(I224&lt;='Listas y tablas'!$L$4,"Baja",IF(I224&lt;='Listas y tablas'!$L$5,"Media",IF(I224&lt;='Listas y tablas'!$L$6,"Alta","Muy Alta"))))),"")</f>
        <v/>
      </c>
      <c r="K224" s="220"/>
      <c r="L224" s="223"/>
      <c r="M224" s="166"/>
      <c r="N224" s="166"/>
      <c r="O224" s="166"/>
      <c r="P224" s="166"/>
      <c r="Q224" s="166"/>
      <c r="R224" s="166"/>
      <c r="S224" s="166"/>
      <c r="T224" s="166"/>
      <c r="U224" s="166"/>
      <c r="V224" s="224"/>
      <c r="W224" s="166"/>
      <c r="X224" s="166"/>
      <c r="Y224" s="166"/>
      <c r="Z224" s="166"/>
      <c r="AA224" s="166"/>
      <c r="AB224" s="166"/>
      <c r="AC224" s="171"/>
      <c r="AD224" s="171"/>
      <c r="AE224" s="171"/>
      <c r="AF224" s="171"/>
      <c r="AG224" s="171"/>
      <c r="AH224" s="172"/>
      <c r="AI224" s="171"/>
      <c r="AJ224" s="166"/>
      <c r="AK224" s="166"/>
      <c r="AL224" s="166"/>
      <c r="AM224" s="166"/>
      <c r="AN224" s="166"/>
      <c r="AO224" s="166"/>
      <c r="AP224" s="171"/>
      <c r="AQ224" s="171"/>
      <c r="AR224" s="171"/>
      <c r="AS224" s="171"/>
      <c r="AT224" s="171"/>
      <c r="AU224" s="172"/>
      <c r="AV224" s="171"/>
      <c r="AW224" s="166"/>
      <c r="AX224" s="166"/>
      <c r="AY224" s="166"/>
      <c r="AZ224" s="166"/>
      <c r="BA224" s="166"/>
      <c r="BB224" s="166"/>
      <c r="BC224" s="171"/>
      <c r="BD224" s="171"/>
      <c r="BE224" s="171"/>
      <c r="BF224" s="171"/>
      <c r="BG224" s="171"/>
      <c r="BH224" s="172"/>
      <c r="BI224" s="171"/>
    </row>
    <row r="225" spans="1:61" ht="151.5" customHeight="1">
      <c r="A225" s="221"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08"/>
      <c r="F225" s="208"/>
      <c r="G225" s="43" t="str">
        <f t="shared" si="0"/>
        <v/>
      </c>
      <c r="H225" s="219"/>
      <c r="I225" s="96" t="str">
        <f t="shared" si="1"/>
        <v/>
      </c>
      <c r="J225" s="97" t="str">
        <f>IFERROR(IF(I225="","",IF(I225&lt;='Listas y tablas'!$L$3,"Muy Baja",IF(I225&lt;='Listas y tablas'!$L$4,"Baja",IF(I225&lt;='Listas y tablas'!$L$5,"Media",IF(I225&lt;='Listas y tablas'!$L$6,"Alta","Muy Alta"))))),"")</f>
        <v/>
      </c>
      <c r="K225" s="220"/>
      <c r="L225" s="223"/>
      <c r="M225" s="166"/>
      <c r="N225" s="166"/>
      <c r="O225" s="166"/>
      <c r="P225" s="166"/>
      <c r="Q225" s="166"/>
      <c r="R225" s="166"/>
      <c r="S225" s="166"/>
      <c r="T225" s="166"/>
      <c r="U225" s="166"/>
      <c r="V225" s="224"/>
      <c r="W225" s="166"/>
      <c r="X225" s="166"/>
      <c r="Y225" s="166"/>
      <c r="Z225" s="166"/>
      <c r="AA225" s="166"/>
      <c r="AB225" s="166"/>
      <c r="AC225" s="171"/>
      <c r="AD225" s="171"/>
      <c r="AE225" s="171"/>
      <c r="AF225" s="171"/>
      <c r="AG225" s="171"/>
      <c r="AH225" s="172"/>
      <c r="AI225" s="171"/>
      <c r="AJ225" s="166"/>
      <c r="AK225" s="166"/>
      <c r="AL225" s="166"/>
      <c r="AM225" s="166"/>
      <c r="AN225" s="166"/>
      <c r="AO225" s="166"/>
      <c r="AP225" s="171"/>
      <c r="AQ225" s="171"/>
      <c r="AR225" s="171"/>
      <c r="AS225" s="171"/>
      <c r="AT225" s="171"/>
      <c r="AU225" s="172"/>
      <c r="AV225" s="171"/>
      <c r="AW225" s="166"/>
      <c r="AX225" s="166"/>
      <c r="AY225" s="166"/>
      <c r="AZ225" s="166"/>
      <c r="BA225" s="166"/>
      <c r="BB225" s="166"/>
      <c r="BC225" s="171"/>
      <c r="BD225" s="171"/>
      <c r="BE225" s="171"/>
      <c r="BF225" s="171"/>
      <c r="BG225" s="171"/>
      <c r="BH225" s="172"/>
      <c r="BI225" s="171"/>
    </row>
    <row r="226" spans="1:61" ht="151.5" customHeight="1">
      <c r="A226" s="221"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08"/>
      <c r="F226" s="208"/>
      <c r="G226" s="43" t="str">
        <f t="shared" si="0"/>
        <v/>
      </c>
      <c r="H226" s="219"/>
      <c r="I226" s="96" t="str">
        <f t="shared" si="1"/>
        <v/>
      </c>
      <c r="J226" s="97" t="str">
        <f>IFERROR(IF(I226="","",IF(I226&lt;='Listas y tablas'!$L$3,"Muy Baja",IF(I226&lt;='Listas y tablas'!$L$4,"Baja",IF(I226&lt;='Listas y tablas'!$L$5,"Media",IF(I226&lt;='Listas y tablas'!$L$6,"Alta","Muy Alta"))))),"")</f>
        <v/>
      </c>
      <c r="K226" s="220"/>
      <c r="L226" s="223"/>
      <c r="M226" s="166"/>
      <c r="N226" s="166"/>
      <c r="O226" s="166"/>
      <c r="P226" s="166"/>
      <c r="Q226" s="166"/>
      <c r="R226" s="166"/>
      <c r="S226" s="166"/>
      <c r="T226" s="166"/>
      <c r="U226" s="166"/>
      <c r="V226" s="224"/>
      <c r="W226" s="166"/>
      <c r="X226" s="166"/>
      <c r="Y226" s="166"/>
      <c r="Z226" s="166"/>
      <c r="AA226" s="166"/>
      <c r="AB226" s="166"/>
      <c r="AC226" s="171"/>
      <c r="AD226" s="171"/>
      <c r="AE226" s="171"/>
      <c r="AF226" s="171"/>
      <c r="AG226" s="171"/>
      <c r="AH226" s="172"/>
      <c r="AI226" s="171"/>
      <c r="AJ226" s="166"/>
      <c r="AK226" s="166"/>
      <c r="AL226" s="166"/>
      <c r="AM226" s="166"/>
      <c r="AN226" s="166"/>
      <c r="AO226" s="166"/>
      <c r="AP226" s="171"/>
      <c r="AQ226" s="171"/>
      <c r="AR226" s="171"/>
      <c r="AS226" s="171"/>
      <c r="AT226" s="171"/>
      <c r="AU226" s="172"/>
      <c r="AV226" s="171"/>
      <c r="AW226" s="166"/>
      <c r="AX226" s="166"/>
      <c r="AY226" s="166"/>
      <c r="AZ226" s="166"/>
      <c r="BA226" s="166"/>
      <c r="BB226" s="166"/>
      <c r="BC226" s="171"/>
      <c r="BD226" s="171"/>
      <c r="BE226" s="171"/>
      <c r="BF226" s="171"/>
      <c r="BG226" s="171"/>
      <c r="BH226" s="172"/>
      <c r="BI226" s="171"/>
    </row>
    <row r="227" spans="1:61" ht="151.5" customHeight="1">
      <c r="A227" s="221"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08"/>
      <c r="F227" s="208"/>
      <c r="G227" s="43" t="str">
        <f t="shared" si="0"/>
        <v/>
      </c>
      <c r="H227" s="219"/>
      <c r="I227" s="96" t="str">
        <f t="shared" si="1"/>
        <v/>
      </c>
      <c r="J227" s="97" t="str">
        <f>IFERROR(IF(I227="","",IF(I227&lt;='Listas y tablas'!$L$3,"Muy Baja",IF(I227&lt;='Listas y tablas'!$L$4,"Baja",IF(I227&lt;='Listas y tablas'!$L$5,"Media",IF(I227&lt;='Listas y tablas'!$L$6,"Alta","Muy Alta"))))),"")</f>
        <v/>
      </c>
      <c r="K227" s="220"/>
      <c r="L227" s="223"/>
      <c r="M227" s="166"/>
      <c r="N227" s="166"/>
      <c r="O227" s="166"/>
      <c r="P227" s="166"/>
      <c r="Q227" s="166"/>
      <c r="R227" s="166"/>
      <c r="S227" s="166"/>
      <c r="T227" s="166"/>
      <c r="U227" s="166"/>
      <c r="V227" s="224"/>
      <c r="W227" s="166"/>
      <c r="X227" s="166"/>
      <c r="Y227" s="166"/>
      <c r="Z227" s="166"/>
      <c r="AA227" s="166"/>
      <c r="AB227" s="166"/>
      <c r="AC227" s="171"/>
      <c r="AD227" s="171"/>
      <c r="AE227" s="171"/>
      <c r="AF227" s="171"/>
      <c r="AG227" s="171"/>
      <c r="AH227" s="172"/>
      <c r="AI227" s="171"/>
      <c r="AJ227" s="166"/>
      <c r="AK227" s="166"/>
      <c r="AL227" s="166"/>
      <c r="AM227" s="166"/>
      <c r="AN227" s="166"/>
      <c r="AO227" s="166"/>
      <c r="AP227" s="171"/>
      <c r="AQ227" s="171"/>
      <c r="AR227" s="171"/>
      <c r="AS227" s="171"/>
      <c r="AT227" s="171"/>
      <c r="AU227" s="172"/>
      <c r="AV227" s="171"/>
      <c r="AW227" s="166"/>
      <c r="AX227" s="166"/>
      <c r="AY227" s="166"/>
      <c r="AZ227" s="166"/>
      <c r="BA227" s="166"/>
      <c r="BB227" s="166"/>
      <c r="BC227" s="171"/>
      <c r="BD227" s="171"/>
      <c r="BE227" s="171"/>
      <c r="BF227" s="171"/>
      <c r="BG227" s="171"/>
      <c r="BH227" s="172"/>
      <c r="BI227" s="171"/>
    </row>
    <row r="228" spans="1:61" ht="151.5" customHeight="1">
      <c r="A228" s="221"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08"/>
      <c r="F228" s="208"/>
      <c r="G228" s="43" t="str">
        <f t="shared" si="0"/>
        <v/>
      </c>
      <c r="H228" s="219"/>
      <c r="I228" s="96" t="str">
        <f t="shared" si="1"/>
        <v/>
      </c>
      <c r="J228" s="97" t="str">
        <f>IFERROR(IF(I228="","",IF(I228&lt;='Listas y tablas'!$L$3,"Muy Baja",IF(I228&lt;='Listas y tablas'!$L$4,"Baja",IF(I228&lt;='Listas y tablas'!$L$5,"Media",IF(I228&lt;='Listas y tablas'!$L$6,"Alta","Muy Alta"))))),"")</f>
        <v/>
      </c>
      <c r="K228" s="220"/>
      <c r="L228" s="223"/>
      <c r="M228" s="166"/>
      <c r="N228" s="166"/>
      <c r="O228" s="166"/>
      <c r="P228" s="166"/>
      <c r="Q228" s="166"/>
      <c r="R228" s="166"/>
      <c r="S228" s="166"/>
      <c r="T228" s="166"/>
      <c r="U228" s="166"/>
      <c r="V228" s="224"/>
      <c r="W228" s="166"/>
      <c r="X228" s="166"/>
      <c r="Y228" s="166"/>
      <c r="Z228" s="166"/>
      <c r="AA228" s="166"/>
      <c r="AB228" s="166"/>
      <c r="AC228" s="171"/>
      <c r="AD228" s="171"/>
      <c r="AE228" s="171"/>
      <c r="AF228" s="171"/>
      <c r="AG228" s="171"/>
      <c r="AH228" s="172"/>
      <c r="AI228" s="171"/>
      <c r="AJ228" s="166"/>
      <c r="AK228" s="166"/>
      <c r="AL228" s="166"/>
      <c r="AM228" s="166"/>
      <c r="AN228" s="166"/>
      <c r="AO228" s="166"/>
      <c r="AP228" s="171"/>
      <c r="AQ228" s="171"/>
      <c r="AR228" s="171"/>
      <c r="AS228" s="171"/>
      <c r="AT228" s="171"/>
      <c r="AU228" s="172"/>
      <c r="AV228" s="171"/>
      <c r="AW228" s="166"/>
      <c r="AX228" s="166"/>
      <c r="AY228" s="166"/>
      <c r="AZ228" s="166"/>
      <c r="BA228" s="166"/>
      <c r="BB228" s="166"/>
      <c r="BC228" s="171"/>
      <c r="BD228" s="171"/>
      <c r="BE228" s="171"/>
      <c r="BF228" s="171"/>
      <c r="BG228" s="171"/>
      <c r="BH228" s="172"/>
      <c r="BI228" s="171"/>
    </row>
    <row r="229" spans="1:61" ht="151.5" customHeight="1">
      <c r="A229" s="221"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08"/>
      <c r="F229" s="208"/>
      <c r="G229" s="43" t="str">
        <f t="shared" si="0"/>
        <v/>
      </c>
      <c r="H229" s="219"/>
      <c r="I229" s="96" t="str">
        <f t="shared" si="1"/>
        <v/>
      </c>
      <c r="J229" s="97" t="str">
        <f>IFERROR(IF(I229="","",IF(I229&lt;='Listas y tablas'!$L$3,"Muy Baja",IF(I229&lt;='Listas y tablas'!$L$4,"Baja",IF(I229&lt;='Listas y tablas'!$L$5,"Media",IF(I229&lt;='Listas y tablas'!$L$6,"Alta","Muy Alta"))))),"")</f>
        <v/>
      </c>
      <c r="K229" s="220"/>
      <c r="L229" s="223"/>
      <c r="M229" s="166"/>
      <c r="N229" s="166"/>
      <c r="O229" s="166"/>
      <c r="P229" s="166"/>
      <c r="Q229" s="166"/>
      <c r="R229" s="166"/>
      <c r="S229" s="166"/>
      <c r="T229" s="166"/>
      <c r="U229" s="166"/>
      <c r="V229" s="224"/>
      <c r="W229" s="166"/>
      <c r="X229" s="166"/>
      <c r="Y229" s="166"/>
      <c r="Z229" s="166"/>
      <c r="AA229" s="166"/>
      <c r="AB229" s="166"/>
      <c r="AC229" s="171"/>
      <c r="AD229" s="171"/>
      <c r="AE229" s="171"/>
      <c r="AF229" s="171"/>
      <c r="AG229" s="171"/>
      <c r="AH229" s="172"/>
      <c r="AI229" s="171"/>
      <c r="AJ229" s="166"/>
      <c r="AK229" s="166"/>
      <c r="AL229" s="166"/>
      <c r="AM229" s="166"/>
      <c r="AN229" s="166"/>
      <c r="AO229" s="166"/>
      <c r="AP229" s="171"/>
      <c r="AQ229" s="171"/>
      <c r="AR229" s="171"/>
      <c r="AS229" s="171"/>
      <c r="AT229" s="171"/>
      <c r="AU229" s="172"/>
      <c r="AV229" s="171"/>
      <c r="AW229" s="166"/>
      <c r="AX229" s="166"/>
      <c r="AY229" s="166"/>
      <c r="AZ229" s="166"/>
      <c r="BA229" s="166"/>
      <c r="BB229" s="166"/>
      <c r="BC229" s="171"/>
      <c r="BD229" s="171"/>
      <c r="BE229" s="171"/>
      <c r="BF229" s="171"/>
      <c r="BG229" s="171"/>
      <c r="BH229" s="172"/>
      <c r="BI229" s="171"/>
    </row>
    <row r="230" spans="1:61" ht="151.5" customHeight="1">
      <c r="A230" s="221"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08"/>
      <c r="F230" s="208"/>
      <c r="G230" s="43" t="str">
        <f t="shared" si="0"/>
        <v/>
      </c>
      <c r="H230" s="219"/>
      <c r="I230" s="96" t="str">
        <f t="shared" si="1"/>
        <v/>
      </c>
      <c r="J230" s="97" t="str">
        <f>IFERROR(IF(I230="","",IF(I230&lt;='Listas y tablas'!$L$3,"Muy Baja",IF(I230&lt;='Listas y tablas'!$L$4,"Baja",IF(I230&lt;='Listas y tablas'!$L$5,"Media",IF(I230&lt;='Listas y tablas'!$L$6,"Alta","Muy Alta"))))),"")</f>
        <v/>
      </c>
      <c r="K230" s="220"/>
      <c r="L230" s="223"/>
      <c r="M230" s="166"/>
      <c r="N230" s="166"/>
      <c r="O230" s="166"/>
      <c r="P230" s="166"/>
      <c r="Q230" s="166"/>
      <c r="R230" s="166"/>
      <c r="S230" s="166"/>
      <c r="T230" s="166"/>
      <c r="U230" s="166"/>
      <c r="V230" s="224"/>
      <c r="W230" s="166"/>
      <c r="X230" s="166"/>
      <c r="Y230" s="166"/>
      <c r="Z230" s="166"/>
      <c r="AA230" s="166"/>
      <c r="AB230" s="166"/>
      <c r="AC230" s="171"/>
      <c r="AD230" s="171"/>
      <c r="AE230" s="171"/>
      <c r="AF230" s="171"/>
      <c r="AG230" s="171"/>
      <c r="AH230" s="172"/>
      <c r="AI230" s="171"/>
      <c r="AJ230" s="166"/>
      <c r="AK230" s="166"/>
      <c r="AL230" s="166"/>
      <c r="AM230" s="166"/>
      <c r="AN230" s="166"/>
      <c r="AO230" s="166"/>
      <c r="AP230" s="171"/>
      <c r="AQ230" s="171"/>
      <c r="AR230" s="171"/>
      <c r="AS230" s="171"/>
      <c r="AT230" s="171"/>
      <c r="AU230" s="172"/>
      <c r="AV230" s="171"/>
      <c r="AW230" s="166"/>
      <c r="AX230" s="166"/>
      <c r="AY230" s="166"/>
      <c r="AZ230" s="166"/>
      <c r="BA230" s="166"/>
      <c r="BB230" s="166"/>
      <c r="BC230" s="171"/>
      <c r="BD230" s="171"/>
      <c r="BE230" s="171"/>
      <c r="BF230" s="171"/>
      <c r="BG230" s="171"/>
      <c r="BH230" s="172"/>
      <c r="BI230" s="171"/>
    </row>
    <row r="231" spans="1:61" ht="151.5" customHeight="1">
      <c r="A231" s="221"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08"/>
      <c r="F231" s="208"/>
      <c r="G231" s="43" t="str">
        <f t="shared" si="0"/>
        <v/>
      </c>
      <c r="H231" s="219"/>
      <c r="I231" s="96" t="str">
        <f t="shared" si="1"/>
        <v/>
      </c>
      <c r="J231" s="97" t="str">
        <f>IFERROR(IF(I231="","",IF(I231&lt;='Listas y tablas'!$L$3,"Muy Baja",IF(I231&lt;='Listas y tablas'!$L$4,"Baja",IF(I231&lt;='Listas y tablas'!$L$5,"Media",IF(I231&lt;='Listas y tablas'!$L$6,"Alta","Muy Alta"))))),"")</f>
        <v/>
      </c>
      <c r="K231" s="220"/>
      <c r="L231" s="223"/>
      <c r="M231" s="166"/>
      <c r="N231" s="166"/>
      <c r="O231" s="166"/>
      <c r="P231" s="166"/>
      <c r="Q231" s="166"/>
      <c r="R231" s="166"/>
      <c r="S231" s="166"/>
      <c r="T231" s="166"/>
      <c r="U231" s="166"/>
      <c r="V231" s="224"/>
      <c r="W231" s="166"/>
      <c r="X231" s="166"/>
      <c r="Y231" s="166"/>
      <c r="Z231" s="166"/>
      <c r="AA231" s="166"/>
      <c r="AB231" s="166"/>
      <c r="AC231" s="171"/>
      <c r="AD231" s="171"/>
      <c r="AE231" s="171"/>
      <c r="AF231" s="171"/>
      <c r="AG231" s="171"/>
      <c r="AH231" s="172"/>
      <c r="AI231" s="171"/>
      <c r="AJ231" s="166"/>
      <c r="AK231" s="166"/>
      <c r="AL231" s="166"/>
      <c r="AM231" s="166"/>
      <c r="AN231" s="166"/>
      <c r="AO231" s="166"/>
      <c r="AP231" s="171"/>
      <c r="AQ231" s="171"/>
      <c r="AR231" s="171"/>
      <c r="AS231" s="171"/>
      <c r="AT231" s="171"/>
      <c r="AU231" s="172"/>
      <c r="AV231" s="171"/>
      <c r="AW231" s="166"/>
      <c r="AX231" s="166"/>
      <c r="AY231" s="166"/>
      <c r="AZ231" s="166"/>
      <c r="BA231" s="166"/>
      <c r="BB231" s="166"/>
      <c r="BC231" s="171"/>
      <c r="BD231" s="171"/>
      <c r="BE231" s="171"/>
      <c r="BF231" s="171"/>
      <c r="BG231" s="171"/>
      <c r="BH231" s="172"/>
      <c r="BI231" s="171"/>
    </row>
    <row r="232" spans="1:61" ht="151.5" customHeight="1">
      <c r="A232" s="221"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08"/>
      <c r="F232" s="208"/>
      <c r="G232" s="43" t="str">
        <f t="shared" si="0"/>
        <v/>
      </c>
      <c r="H232" s="219"/>
      <c r="I232" s="96" t="str">
        <f t="shared" si="1"/>
        <v/>
      </c>
      <c r="J232" s="97" t="str">
        <f>IFERROR(IF(I232="","",IF(I232&lt;='Listas y tablas'!$L$3,"Muy Baja",IF(I232&lt;='Listas y tablas'!$L$4,"Baja",IF(I232&lt;='Listas y tablas'!$L$5,"Media",IF(I232&lt;='Listas y tablas'!$L$6,"Alta","Muy Alta"))))),"")</f>
        <v/>
      </c>
      <c r="K232" s="220"/>
      <c r="L232" s="223"/>
      <c r="M232" s="166"/>
      <c r="N232" s="166"/>
      <c r="O232" s="166"/>
      <c r="P232" s="166"/>
      <c r="Q232" s="166"/>
      <c r="R232" s="166"/>
      <c r="S232" s="166"/>
      <c r="T232" s="166"/>
      <c r="U232" s="166"/>
      <c r="V232" s="224"/>
      <c r="W232" s="166"/>
      <c r="X232" s="166"/>
      <c r="Y232" s="166"/>
      <c r="Z232" s="166"/>
      <c r="AA232" s="166"/>
      <c r="AB232" s="166"/>
      <c r="AC232" s="171"/>
      <c r="AD232" s="171"/>
      <c r="AE232" s="171"/>
      <c r="AF232" s="171"/>
      <c r="AG232" s="171"/>
      <c r="AH232" s="172"/>
      <c r="AI232" s="171"/>
      <c r="AJ232" s="166"/>
      <c r="AK232" s="166"/>
      <c r="AL232" s="166"/>
      <c r="AM232" s="166"/>
      <c r="AN232" s="166"/>
      <c r="AO232" s="166"/>
      <c r="AP232" s="171"/>
      <c r="AQ232" s="171"/>
      <c r="AR232" s="171"/>
      <c r="AS232" s="171"/>
      <c r="AT232" s="171"/>
      <c r="AU232" s="172"/>
      <c r="AV232" s="171"/>
      <c r="AW232" s="166"/>
      <c r="AX232" s="166"/>
      <c r="AY232" s="166"/>
      <c r="AZ232" s="166"/>
      <c r="BA232" s="166"/>
      <c r="BB232" s="166"/>
      <c r="BC232" s="171"/>
      <c r="BD232" s="171"/>
      <c r="BE232" s="171"/>
      <c r="BF232" s="171"/>
      <c r="BG232" s="171"/>
      <c r="BH232" s="172"/>
      <c r="BI232" s="171"/>
    </row>
    <row r="233" spans="1:61" ht="151.5" customHeight="1">
      <c r="A233" s="221"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08"/>
      <c r="F233" s="208"/>
      <c r="G233" s="43" t="str">
        <f t="shared" si="0"/>
        <v/>
      </c>
      <c r="H233" s="219"/>
      <c r="I233" s="96" t="str">
        <f t="shared" si="1"/>
        <v/>
      </c>
      <c r="J233" s="97" t="str">
        <f>IFERROR(IF(I233="","",IF(I233&lt;='Listas y tablas'!$L$3,"Muy Baja",IF(I233&lt;='Listas y tablas'!$L$4,"Baja",IF(I233&lt;='Listas y tablas'!$L$5,"Media",IF(I233&lt;='Listas y tablas'!$L$6,"Alta","Muy Alta"))))),"")</f>
        <v/>
      </c>
      <c r="K233" s="220"/>
      <c r="L233" s="223"/>
      <c r="M233" s="166"/>
      <c r="N233" s="166"/>
      <c r="O233" s="166"/>
      <c r="P233" s="166"/>
      <c r="Q233" s="166"/>
      <c r="R233" s="166"/>
      <c r="S233" s="166"/>
      <c r="T233" s="166"/>
      <c r="U233" s="166"/>
      <c r="V233" s="224"/>
      <c r="W233" s="166"/>
      <c r="X233" s="166"/>
      <c r="Y233" s="166"/>
      <c r="Z233" s="166"/>
      <c r="AA233" s="166"/>
      <c r="AB233" s="166"/>
      <c r="AC233" s="171"/>
      <c r="AD233" s="171"/>
      <c r="AE233" s="171"/>
      <c r="AF233" s="171"/>
      <c r="AG233" s="171"/>
      <c r="AH233" s="172"/>
      <c r="AI233" s="171"/>
      <c r="AJ233" s="166"/>
      <c r="AK233" s="166"/>
      <c r="AL233" s="166"/>
      <c r="AM233" s="166"/>
      <c r="AN233" s="166"/>
      <c r="AO233" s="166"/>
      <c r="AP233" s="171"/>
      <c r="AQ233" s="171"/>
      <c r="AR233" s="171"/>
      <c r="AS233" s="171"/>
      <c r="AT233" s="171"/>
      <c r="AU233" s="172"/>
      <c r="AV233" s="171"/>
      <c r="AW233" s="166"/>
      <c r="AX233" s="166"/>
      <c r="AY233" s="166"/>
      <c r="AZ233" s="166"/>
      <c r="BA233" s="166"/>
      <c r="BB233" s="166"/>
      <c r="BC233" s="171"/>
      <c r="BD233" s="171"/>
      <c r="BE233" s="171"/>
      <c r="BF233" s="171"/>
      <c r="BG233" s="171"/>
      <c r="BH233" s="172"/>
      <c r="BI233" s="171"/>
    </row>
    <row r="234" spans="1:61" ht="151.5" customHeight="1">
      <c r="A234" s="221"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08"/>
      <c r="F234" s="208"/>
      <c r="G234" s="43" t="str">
        <f t="shared" si="0"/>
        <v/>
      </c>
      <c r="H234" s="219"/>
      <c r="I234" s="96" t="str">
        <f t="shared" si="1"/>
        <v/>
      </c>
      <c r="J234" s="97" t="str">
        <f>IFERROR(IF(I234="","",IF(I234&lt;='Listas y tablas'!$L$3,"Muy Baja",IF(I234&lt;='Listas y tablas'!$L$4,"Baja",IF(I234&lt;='Listas y tablas'!$L$5,"Media",IF(I234&lt;='Listas y tablas'!$L$6,"Alta","Muy Alta"))))),"")</f>
        <v/>
      </c>
      <c r="K234" s="220"/>
      <c r="L234" s="223"/>
      <c r="M234" s="166"/>
      <c r="N234" s="166"/>
      <c r="O234" s="166"/>
      <c r="P234" s="166"/>
      <c r="Q234" s="166"/>
      <c r="R234" s="166"/>
      <c r="S234" s="166"/>
      <c r="T234" s="166"/>
      <c r="U234" s="166"/>
      <c r="V234" s="224"/>
      <c r="W234" s="166"/>
      <c r="X234" s="166"/>
      <c r="Y234" s="166"/>
      <c r="Z234" s="166"/>
      <c r="AA234" s="166"/>
      <c r="AB234" s="166"/>
      <c r="AC234" s="171"/>
      <c r="AD234" s="171"/>
      <c r="AE234" s="171"/>
      <c r="AF234" s="171"/>
      <c r="AG234" s="171"/>
      <c r="AH234" s="172"/>
      <c r="AI234" s="171"/>
      <c r="AJ234" s="166"/>
      <c r="AK234" s="166"/>
      <c r="AL234" s="166"/>
      <c r="AM234" s="166"/>
      <c r="AN234" s="166"/>
      <c r="AO234" s="166"/>
      <c r="AP234" s="171"/>
      <c r="AQ234" s="171"/>
      <c r="AR234" s="171"/>
      <c r="AS234" s="171"/>
      <c r="AT234" s="171"/>
      <c r="AU234" s="172"/>
      <c r="AV234" s="171"/>
      <c r="AW234" s="166"/>
      <c r="AX234" s="166"/>
      <c r="AY234" s="166"/>
      <c r="AZ234" s="166"/>
      <c r="BA234" s="166"/>
      <c r="BB234" s="166"/>
      <c r="BC234" s="171"/>
      <c r="BD234" s="171"/>
      <c r="BE234" s="171"/>
      <c r="BF234" s="171"/>
      <c r="BG234" s="171"/>
      <c r="BH234" s="172"/>
      <c r="BI234" s="171"/>
    </row>
    <row r="235" spans="1:61" ht="151.5" customHeight="1">
      <c r="A235" s="221"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08"/>
      <c r="F235" s="208"/>
      <c r="G235" s="43" t="str">
        <f t="shared" si="0"/>
        <v/>
      </c>
      <c r="H235" s="219"/>
      <c r="I235" s="96" t="str">
        <f t="shared" si="1"/>
        <v/>
      </c>
      <c r="J235" s="97" t="str">
        <f>IFERROR(IF(I235="","",IF(I235&lt;='Listas y tablas'!$L$3,"Muy Baja",IF(I235&lt;='Listas y tablas'!$L$4,"Baja",IF(I235&lt;='Listas y tablas'!$L$5,"Media",IF(I235&lt;='Listas y tablas'!$L$6,"Alta","Muy Alta"))))),"")</f>
        <v/>
      </c>
      <c r="K235" s="220"/>
      <c r="L235" s="223"/>
      <c r="M235" s="166"/>
      <c r="N235" s="166"/>
      <c r="O235" s="166"/>
      <c r="P235" s="166"/>
      <c r="Q235" s="166"/>
      <c r="R235" s="166"/>
      <c r="S235" s="166"/>
      <c r="T235" s="166"/>
      <c r="U235" s="166"/>
      <c r="V235" s="224"/>
      <c r="W235" s="166"/>
      <c r="X235" s="166"/>
      <c r="Y235" s="166"/>
      <c r="Z235" s="166"/>
      <c r="AA235" s="166"/>
      <c r="AB235" s="166"/>
      <c r="AC235" s="171"/>
      <c r="AD235" s="171"/>
      <c r="AE235" s="171"/>
      <c r="AF235" s="171"/>
      <c r="AG235" s="171"/>
      <c r="AH235" s="172"/>
      <c r="AI235" s="171"/>
      <c r="AJ235" s="166"/>
      <c r="AK235" s="166"/>
      <c r="AL235" s="166"/>
      <c r="AM235" s="166"/>
      <c r="AN235" s="166"/>
      <c r="AO235" s="166"/>
      <c r="AP235" s="171"/>
      <c r="AQ235" s="171"/>
      <c r="AR235" s="171"/>
      <c r="AS235" s="171"/>
      <c r="AT235" s="171"/>
      <c r="AU235" s="172"/>
      <c r="AV235" s="171"/>
      <c r="AW235" s="166"/>
      <c r="AX235" s="166"/>
      <c r="AY235" s="166"/>
      <c r="AZ235" s="166"/>
      <c r="BA235" s="166"/>
      <c r="BB235" s="166"/>
      <c r="BC235" s="171"/>
      <c r="BD235" s="171"/>
      <c r="BE235" s="171"/>
      <c r="BF235" s="171"/>
      <c r="BG235" s="171"/>
      <c r="BH235" s="172"/>
      <c r="BI235" s="171"/>
    </row>
    <row r="236" spans="1:61" ht="151.5" customHeight="1">
      <c r="A236" s="221"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08"/>
      <c r="F236" s="208"/>
      <c r="G236" s="43" t="str">
        <f t="shared" si="0"/>
        <v/>
      </c>
      <c r="H236" s="219"/>
      <c r="I236" s="96" t="str">
        <f t="shared" si="1"/>
        <v/>
      </c>
      <c r="J236" s="97" t="str">
        <f>IFERROR(IF(I236="","",IF(I236&lt;='Listas y tablas'!$L$3,"Muy Baja",IF(I236&lt;='Listas y tablas'!$L$4,"Baja",IF(I236&lt;='Listas y tablas'!$L$5,"Media",IF(I236&lt;='Listas y tablas'!$L$6,"Alta","Muy Alta"))))),"")</f>
        <v/>
      </c>
      <c r="K236" s="220"/>
      <c r="L236" s="223"/>
      <c r="M236" s="166"/>
      <c r="N236" s="166"/>
      <c r="O236" s="166"/>
      <c r="P236" s="166"/>
      <c r="Q236" s="166"/>
      <c r="R236" s="166"/>
      <c r="S236" s="166"/>
      <c r="T236" s="166"/>
      <c r="U236" s="166"/>
      <c r="V236" s="224"/>
      <c r="W236" s="166"/>
      <c r="X236" s="166"/>
      <c r="Y236" s="166"/>
      <c r="Z236" s="166"/>
      <c r="AA236" s="166"/>
      <c r="AB236" s="166"/>
      <c r="AC236" s="171"/>
      <c r="AD236" s="171"/>
      <c r="AE236" s="171"/>
      <c r="AF236" s="171"/>
      <c r="AG236" s="171"/>
      <c r="AH236" s="172"/>
      <c r="AI236" s="171"/>
      <c r="AJ236" s="166"/>
      <c r="AK236" s="166"/>
      <c r="AL236" s="166"/>
      <c r="AM236" s="166"/>
      <c r="AN236" s="166"/>
      <c r="AO236" s="166"/>
      <c r="AP236" s="171"/>
      <c r="AQ236" s="171"/>
      <c r="AR236" s="171"/>
      <c r="AS236" s="171"/>
      <c r="AT236" s="171"/>
      <c r="AU236" s="172"/>
      <c r="AV236" s="171"/>
      <c r="AW236" s="166"/>
      <c r="AX236" s="166"/>
      <c r="AY236" s="166"/>
      <c r="AZ236" s="166"/>
      <c r="BA236" s="166"/>
      <c r="BB236" s="166"/>
      <c r="BC236" s="171"/>
      <c r="BD236" s="171"/>
      <c r="BE236" s="171"/>
      <c r="BF236" s="171"/>
      <c r="BG236" s="171"/>
      <c r="BH236" s="172"/>
      <c r="BI236" s="171"/>
    </row>
    <row r="237" spans="1:61" ht="151.5" customHeight="1">
      <c r="A237" s="221"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08"/>
      <c r="F237" s="208"/>
      <c r="G237" s="43" t="str">
        <f t="shared" si="0"/>
        <v/>
      </c>
      <c r="H237" s="219"/>
      <c r="I237" s="96" t="str">
        <f t="shared" si="1"/>
        <v/>
      </c>
      <c r="J237" s="97" t="str">
        <f>IFERROR(IF(I237="","",IF(I237&lt;='Listas y tablas'!$L$3,"Muy Baja",IF(I237&lt;='Listas y tablas'!$L$4,"Baja",IF(I237&lt;='Listas y tablas'!$L$5,"Media",IF(I237&lt;='Listas y tablas'!$L$6,"Alta","Muy Alta"))))),"")</f>
        <v/>
      </c>
      <c r="K237" s="220"/>
      <c r="L237" s="223"/>
      <c r="M237" s="166"/>
      <c r="N237" s="166"/>
      <c r="O237" s="166"/>
      <c r="P237" s="166"/>
      <c r="Q237" s="166"/>
      <c r="R237" s="166"/>
      <c r="S237" s="166"/>
      <c r="T237" s="166"/>
      <c r="U237" s="166"/>
      <c r="V237" s="224"/>
      <c r="W237" s="166"/>
      <c r="X237" s="166"/>
      <c r="Y237" s="166"/>
      <c r="Z237" s="166"/>
      <c r="AA237" s="166"/>
      <c r="AB237" s="166"/>
      <c r="AC237" s="171"/>
      <c r="AD237" s="171"/>
      <c r="AE237" s="171"/>
      <c r="AF237" s="171"/>
      <c r="AG237" s="171"/>
      <c r="AH237" s="172"/>
      <c r="AI237" s="171"/>
      <c r="AJ237" s="166"/>
      <c r="AK237" s="166"/>
      <c r="AL237" s="166"/>
      <c r="AM237" s="166"/>
      <c r="AN237" s="166"/>
      <c r="AO237" s="166"/>
      <c r="AP237" s="171"/>
      <c r="AQ237" s="171"/>
      <c r="AR237" s="171"/>
      <c r="AS237" s="171"/>
      <c r="AT237" s="171"/>
      <c r="AU237" s="172"/>
      <c r="AV237" s="171"/>
      <c r="AW237" s="166"/>
      <c r="AX237" s="166"/>
      <c r="AY237" s="166"/>
      <c r="AZ237" s="166"/>
      <c r="BA237" s="166"/>
      <c r="BB237" s="166"/>
      <c r="BC237" s="171"/>
      <c r="BD237" s="171"/>
      <c r="BE237" s="171"/>
      <c r="BF237" s="171"/>
      <c r="BG237" s="171"/>
      <c r="BH237" s="172"/>
      <c r="BI237" s="171"/>
    </row>
    <row r="238" spans="1:61" ht="151.5" customHeight="1">
      <c r="A238" s="221"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08"/>
      <c r="F238" s="208"/>
      <c r="G238" s="43" t="str">
        <f t="shared" si="0"/>
        <v/>
      </c>
      <c r="H238" s="219"/>
      <c r="I238" s="96" t="str">
        <f t="shared" si="1"/>
        <v/>
      </c>
      <c r="J238" s="97" t="str">
        <f>IFERROR(IF(I238="","",IF(I238&lt;='Listas y tablas'!$L$3,"Muy Baja",IF(I238&lt;='Listas y tablas'!$L$4,"Baja",IF(I238&lt;='Listas y tablas'!$L$5,"Media",IF(I238&lt;='Listas y tablas'!$L$6,"Alta","Muy Alta"))))),"")</f>
        <v/>
      </c>
      <c r="K238" s="220"/>
      <c r="L238" s="223"/>
      <c r="M238" s="166"/>
      <c r="N238" s="166"/>
      <c r="O238" s="166"/>
      <c r="P238" s="166"/>
      <c r="Q238" s="166"/>
      <c r="R238" s="166"/>
      <c r="S238" s="166"/>
      <c r="T238" s="166"/>
      <c r="U238" s="166"/>
      <c r="V238" s="224"/>
      <c r="W238" s="166"/>
      <c r="X238" s="166"/>
      <c r="Y238" s="166"/>
      <c r="Z238" s="166"/>
      <c r="AA238" s="166"/>
      <c r="AB238" s="166"/>
      <c r="AC238" s="171"/>
      <c r="AD238" s="171"/>
      <c r="AE238" s="171"/>
      <c r="AF238" s="171"/>
      <c r="AG238" s="171"/>
      <c r="AH238" s="172"/>
      <c r="AI238" s="171"/>
      <c r="AJ238" s="166"/>
      <c r="AK238" s="166"/>
      <c r="AL238" s="166"/>
      <c r="AM238" s="166"/>
      <c r="AN238" s="166"/>
      <c r="AO238" s="166"/>
      <c r="AP238" s="171"/>
      <c r="AQ238" s="171"/>
      <c r="AR238" s="171"/>
      <c r="AS238" s="171"/>
      <c r="AT238" s="171"/>
      <c r="AU238" s="172"/>
      <c r="AV238" s="171"/>
      <c r="AW238" s="166"/>
      <c r="AX238" s="166"/>
      <c r="AY238" s="166"/>
      <c r="AZ238" s="166"/>
      <c r="BA238" s="166"/>
      <c r="BB238" s="166"/>
      <c r="BC238" s="171"/>
      <c r="BD238" s="171"/>
      <c r="BE238" s="171"/>
      <c r="BF238" s="171"/>
      <c r="BG238" s="171"/>
      <c r="BH238" s="172"/>
      <c r="BI238" s="171"/>
    </row>
    <row r="239" spans="1:61" ht="151.5" customHeight="1">
      <c r="A239" s="221"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08"/>
      <c r="F239" s="208"/>
      <c r="G239" s="43" t="str">
        <f t="shared" si="0"/>
        <v/>
      </c>
      <c r="H239" s="219"/>
      <c r="I239" s="96" t="str">
        <f t="shared" si="1"/>
        <v/>
      </c>
      <c r="J239" s="97" t="str">
        <f>IFERROR(IF(I239="","",IF(I239&lt;='Listas y tablas'!$L$3,"Muy Baja",IF(I239&lt;='Listas y tablas'!$L$4,"Baja",IF(I239&lt;='Listas y tablas'!$L$5,"Media",IF(I239&lt;='Listas y tablas'!$L$6,"Alta","Muy Alta"))))),"")</f>
        <v/>
      </c>
      <c r="K239" s="220"/>
      <c r="L239" s="223"/>
      <c r="M239" s="166"/>
      <c r="N239" s="166"/>
      <c r="O239" s="166"/>
      <c r="P239" s="166"/>
      <c r="Q239" s="166"/>
      <c r="R239" s="166"/>
      <c r="S239" s="166"/>
      <c r="T239" s="166"/>
      <c r="U239" s="166"/>
      <c r="V239" s="224"/>
      <c r="W239" s="166"/>
      <c r="X239" s="166"/>
      <c r="Y239" s="166"/>
      <c r="Z239" s="166"/>
      <c r="AA239" s="166"/>
      <c r="AB239" s="166"/>
      <c r="AC239" s="171"/>
      <c r="AD239" s="171"/>
      <c r="AE239" s="171"/>
      <c r="AF239" s="171"/>
      <c r="AG239" s="171"/>
      <c r="AH239" s="172"/>
      <c r="AI239" s="171"/>
      <c r="AJ239" s="166"/>
      <c r="AK239" s="166"/>
      <c r="AL239" s="166"/>
      <c r="AM239" s="166"/>
      <c r="AN239" s="166"/>
      <c r="AO239" s="166"/>
      <c r="AP239" s="171"/>
      <c r="AQ239" s="171"/>
      <c r="AR239" s="171"/>
      <c r="AS239" s="171"/>
      <c r="AT239" s="171"/>
      <c r="AU239" s="172"/>
      <c r="AV239" s="171"/>
      <c r="AW239" s="166"/>
      <c r="AX239" s="166"/>
      <c r="AY239" s="166"/>
      <c r="AZ239" s="166"/>
      <c r="BA239" s="166"/>
      <c r="BB239" s="166"/>
      <c r="BC239" s="171"/>
      <c r="BD239" s="171"/>
      <c r="BE239" s="171"/>
      <c r="BF239" s="171"/>
      <c r="BG239" s="171"/>
      <c r="BH239" s="172"/>
      <c r="BI239" s="171"/>
    </row>
    <row r="240" spans="1:61" ht="151.5" customHeight="1">
      <c r="A240" s="221"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08"/>
      <c r="F240" s="208"/>
      <c r="G240" s="43" t="str">
        <f t="shared" si="0"/>
        <v/>
      </c>
      <c r="H240" s="219"/>
      <c r="I240" s="96" t="str">
        <f t="shared" si="1"/>
        <v/>
      </c>
      <c r="J240" s="97" t="str">
        <f>IFERROR(IF(I240="","",IF(I240&lt;='Listas y tablas'!$L$3,"Muy Baja",IF(I240&lt;='Listas y tablas'!$L$4,"Baja",IF(I240&lt;='Listas y tablas'!$L$5,"Media",IF(I240&lt;='Listas y tablas'!$L$6,"Alta","Muy Alta"))))),"")</f>
        <v/>
      </c>
      <c r="K240" s="220"/>
      <c r="L240" s="223"/>
      <c r="M240" s="166"/>
      <c r="N240" s="166"/>
      <c r="O240" s="166"/>
      <c r="P240" s="166"/>
      <c r="Q240" s="166"/>
      <c r="R240" s="166"/>
      <c r="S240" s="166"/>
      <c r="T240" s="166"/>
      <c r="U240" s="166"/>
      <c r="V240" s="224"/>
      <c r="W240" s="166"/>
      <c r="X240" s="166"/>
      <c r="Y240" s="166"/>
      <c r="Z240" s="166"/>
      <c r="AA240" s="166"/>
      <c r="AB240" s="166"/>
      <c r="AC240" s="171"/>
      <c r="AD240" s="171"/>
      <c r="AE240" s="171"/>
      <c r="AF240" s="171"/>
      <c r="AG240" s="171"/>
      <c r="AH240" s="172"/>
      <c r="AI240" s="171"/>
      <c r="AJ240" s="166"/>
      <c r="AK240" s="166"/>
      <c r="AL240" s="166"/>
      <c r="AM240" s="166"/>
      <c r="AN240" s="166"/>
      <c r="AO240" s="166"/>
      <c r="AP240" s="171"/>
      <c r="AQ240" s="171"/>
      <c r="AR240" s="171"/>
      <c r="AS240" s="171"/>
      <c r="AT240" s="171"/>
      <c r="AU240" s="172"/>
      <c r="AV240" s="171"/>
      <c r="AW240" s="166"/>
      <c r="AX240" s="166"/>
      <c r="AY240" s="166"/>
      <c r="AZ240" s="166"/>
      <c r="BA240" s="166"/>
      <c r="BB240" s="166"/>
      <c r="BC240" s="171"/>
      <c r="BD240" s="171"/>
      <c r="BE240" s="171"/>
      <c r="BF240" s="171"/>
      <c r="BG240" s="171"/>
      <c r="BH240" s="172"/>
      <c r="BI240" s="171"/>
    </row>
    <row r="241" spans="1:61" ht="151.5" customHeight="1">
      <c r="A241" s="221"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08"/>
      <c r="F241" s="208"/>
      <c r="G241" s="43" t="str">
        <f t="shared" si="0"/>
        <v/>
      </c>
      <c r="H241" s="219"/>
      <c r="I241" s="96" t="str">
        <f t="shared" si="1"/>
        <v/>
      </c>
      <c r="J241" s="97" t="str">
        <f>IFERROR(IF(I241="","",IF(I241&lt;='Listas y tablas'!$L$3,"Muy Baja",IF(I241&lt;='Listas y tablas'!$L$4,"Baja",IF(I241&lt;='Listas y tablas'!$L$5,"Media",IF(I241&lt;='Listas y tablas'!$L$6,"Alta","Muy Alta"))))),"")</f>
        <v/>
      </c>
      <c r="K241" s="220"/>
      <c r="L241" s="223"/>
      <c r="M241" s="166"/>
      <c r="N241" s="166"/>
      <c r="O241" s="166"/>
      <c r="P241" s="166"/>
      <c r="Q241" s="166"/>
      <c r="R241" s="166"/>
      <c r="S241" s="166"/>
      <c r="T241" s="166"/>
      <c r="U241" s="166"/>
      <c r="V241" s="224"/>
      <c r="W241" s="166"/>
      <c r="X241" s="166"/>
      <c r="Y241" s="166"/>
      <c r="Z241" s="166"/>
      <c r="AA241" s="166"/>
      <c r="AB241" s="166"/>
      <c r="AC241" s="171"/>
      <c r="AD241" s="171"/>
      <c r="AE241" s="171"/>
      <c r="AF241" s="171"/>
      <c r="AG241" s="171"/>
      <c r="AH241" s="172"/>
      <c r="AI241" s="171"/>
      <c r="AJ241" s="166"/>
      <c r="AK241" s="166"/>
      <c r="AL241" s="166"/>
      <c r="AM241" s="166"/>
      <c r="AN241" s="166"/>
      <c r="AO241" s="166"/>
      <c r="AP241" s="171"/>
      <c r="AQ241" s="171"/>
      <c r="AR241" s="171"/>
      <c r="AS241" s="171"/>
      <c r="AT241" s="171"/>
      <c r="AU241" s="172"/>
      <c r="AV241" s="171"/>
      <c r="AW241" s="166"/>
      <c r="AX241" s="166"/>
      <c r="AY241" s="166"/>
      <c r="AZ241" s="166"/>
      <c r="BA241" s="166"/>
      <c r="BB241" s="166"/>
      <c r="BC241" s="171"/>
      <c r="BD241" s="171"/>
      <c r="BE241" s="171"/>
      <c r="BF241" s="171"/>
      <c r="BG241" s="171"/>
      <c r="BH241" s="172"/>
      <c r="BI241" s="171"/>
    </row>
    <row r="242" spans="1:61" ht="151.5" customHeight="1">
      <c r="A242" s="221"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08"/>
      <c r="F242" s="208"/>
      <c r="G242" s="43" t="str">
        <f t="shared" si="0"/>
        <v/>
      </c>
      <c r="H242" s="219"/>
      <c r="I242" s="96" t="str">
        <f t="shared" si="1"/>
        <v/>
      </c>
      <c r="J242" s="97" t="str">
        <f>IFERROR(IF(I242="","",IF(I242&lt;='Listas y tablas'!$L$3,"Muy Baja",IF(I242&lt;='Listas y tablas'!$L$4,"Baja",IF(I242&lt;='Listas y tablas'!$L$5,"Media",IF(I242&lt;='Listas y tablas'!$L$6,"Alta","Muy Alta"))))),"")</f>
        <v/>
      </c>
      <c r="K242" s="220"/>
      <c r="L242" s="223"/>
      <c r="M242" s="166"/>
      <c r="N242" s="166"/>
      <c r="O242" s="166"/>
      <c r="P242" s="166"/>
      <c r="Q242" s="166"/>
      <c r="R242" s="166"/>
      <c r="S242" s="166"/>
      <c r="T242" s="166"/>
      <c r="U242" s="166"/>
      <c r="V242" s="224"/>
      <c r="W242" s="166"/>
      <c r="X242" s="166"/>
      <c r="Y242" s="166"/>
      <c r="Z242" s="166"/>
      <c r="AA242" s="166"/>
      <c r="AB242" s="166"/>
      <c r="AC242" s="171"/>
      <c r="AD242" s="171"/>
      <c r="AE242" s="171"/>
      <c r="AF242" s="171"/>
      <c r="AG242" s="171"/>
      <c r="AH242" s="172"/>
      <c r="AI242" s="171"/>
      <c r="AJ242" s="166"/>
      <c r="AK242" s="166"/>
      <c r="AL242" s="166"/>
      <c r="AM242" s="166"/>
      <c r="AN242" s="166"/>
      <c r="AO242" s="166"/>
      <c r="AP242" s="171"/>
      <c r="AQ242" s="171"/>
      <c r="AR242" s="171"/>
      <c r="AS242" s="171"/>
      <c r="AT242" s="171"/>
      <c r="AU242" s="172"/>
      <c r="AV242" s="171"/>
      <c r="AW242" s="166"/>
      <c r="AX242" s="166"/>
      <c r="AY242" s="166"/>
      <c r="AZ242" s="166"/>
      <c r="BA242" s="166"/>
      <c r="BB242" s="166"/>
      <c r="BC242" s="171"/>
      <c r="BD242" s="171"/>
      <c r="BE242" s="171"/>
      <c r="BF242" s="171"/>
      <c r="BG242" s="171"/>
      <c r="BH242" s="172"/>
      <c r="BI242" s="171"/>
    </row>
    <row r="243" spans="1:61" ht="151.5" customHeight="1">
      <c r="A243" s="221"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08"/>
      <c r="F243" s="208"/>
      <c r="G243" s="43" t="str">
        <f t="shared" si="0"/>
        <v/>
      </c>
      <c r="H243" s="219"/>
      <c r="I243" s="96" t="str">
        <f t="shared" si="1"/>
        <v/>
      </c>
      <c r="J243" s="97" t="str">
        <f>IFERROR(IF(I243="","",IF(I243&lt;='Listas y tablas'!$L$3,"Muy Baja",IF(I243&lt;='Listas y tablas'!$L$4,"Baja",IF(I243&lt;='Listas y tablas'!$L$5,"Media",IF(I243&lt;='Listas y tablas'!$L$6,"Alta","Muy Alta"))))),"")</f>
        <v/>
      </c>
      <c r="K243" s="220"/>
      <c r="L243" s="223"/>
      <c r="M243" s="166"/>
      <c r="N243" s="166"/>
      <c r="O243" s="166"/>
      <c r="P243" s="166"/>
      <c r="Q243" s="166"/>
      <c r="R243" s="166"/>
      <c r="S243" s="166"/>
      <c r="T243" s="166"/>
      <c r="U243" s="166"/>
      <c r="V243" s="224"/>
      <c r="W243" s="166"/>
      <c r="X243" s="166"/>
      <c r="Y243" s="166"/>
      <c r="Z243" s="166"/>
      <c r="AA243" s="166"/>
      <c r="AB243" s="166"/>
      <c r="AC243" s="171"/>
      <c r="AD243" s="171"/>
      <c r="AE243" s="171"/>
      <c r="AF243" s="171"/>
      <c r="AG243" s="171"/>
      <c r="AH243" s="172"/>
      <c r="AI243" s="171"/>
      <c r="AJ243" s="166"/>
      <c r="AK243" s="166"/>
      <c r="AL243" s="166"/>
      <c r="AM243" s="166"/>
      <c r="AN243" s="166"/>
      <c r="AO243" s="166"/>
      <c r="AP243" s="171"/>
      <c r="AQ243" s="171"/>
      <c r="AR243" s="171"/>
      <c r="AS243" s="171"/>
      <c r="AT243" s="171"/>
      <c r="AU243" s="172"/>
      <c r="AV243" s="171"/>
      <c r="AW243" s="166"/>
      <c r="AX243" s="166"/>
      <c r="AY243" s="166"/>
      <c r="AZ243" s="166"/>
      <c r="BA243" s="166"/>
      <c r="BB243" s="166"/>
      <c r="BC243" s="171"/>
      <c r="BD243" s="171"/>
      <c r="BE243" s="171"/>
      <c r="BF243" s="171"/>
      <c r="BG243" s="171"/>
      <c r="BH243" s="172"/>
      <c r="BI243" s="171"/>
    </row>
    <row r="244" spans="1:61" ht="151.5" customHeight="1">
      <c r="A244" s="221"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08"/>
      <c r="F244" s="208"/>
      <c r="G244" s="43" t="str">
        <f t="shared" si="0"/>
        <v/>
      </c>
      <c r="H244" s="219"/>
      <c r="I244" s="96" t="str">
        <f t="shared" si="1"/>
        <v/>
      </c>
      <c r="J244" s="97" t="str">
        <f>IFERROR(IF(I244="","",IF(I244&lt;='Listas y tablas'!$L$3,"Muy Baja",IF(I244&lt;='Listas y tablas'!$L$4,"Baja",IF(I244&lt;='Listas y tablas'!$L$5,"Media",IF(I244&lt;='Listas y tablas'!$L$6,"Alta","Muy Alta"))))),"")</f>
        <v/>
      </c>
      <c r="K244" s="220"/>
      <c r="L244" s="223"/>
      <c r="M244" s="166"/>
      <c r="N244" s="166"/>
      <c r="O244" s="166"/>
      <c r="P244" s="166"/>
      <c r="Q244" s="166"/>
      <c r="R244" s="166"/>
      <c r="S244" s="166"/>
      <c r="T244" s="166"/>
      <c r="U244" s="166"/>
      <c r="V244" s="224"/>
      <c r="W244" s="166"/>
      <c r="X244" s="166"/>
      <c r="Y244" s="166"/>
      <c r="Z244" s="166"/>
      <c r="AA244" s="166"/>
      <c r="AB244" s="166"/>
      <c r="AC244" s="171"/>
      <c r="AD244" s="171"/>
      <c r="AE244" s="171"/>
      <c r="AF244" s="171"/>
      <c r="AG244" s="171"/>
      <c r="AH244" s="172"/>
      <c r="AI244" s="171"/>
      <c r="AJ244" s="166"/>
      <c r="AK244" s="166"/>
      <c r="AL244" s="166"/>
      <c r="AM244" s="166"/>
      <c r="AN244" s="166"/>
      <c r="AO244" s="166"/>
      <c r="AP244" s="171"/>
      <c r="AQ244" s="171"/>
      <c r="AR244" s="171"/>
      <c r="AS244" s="171"/>
      <c r="AT244" s="171"/>
      <c r="AU244" s="172"/>
      <c r="AV244" s="171"/>
      <c r="AW244" s="166"/>
      <c r="AX244" s="166"/>
      <c r="AY244" s="166"/>
      <c r="AZ244" s="166"/>
      <c r="BA244" s="166"/>
      <c r="BB244" s="166"/>
      <c r="BC244" s="171"/>
      <c r="BD244" s="171"/>
      <c r="BE244" s="171"/>
      <c r="BF244" s="171"/>
      <c r="BG244" s="171"/>
      <c r="BH244" s="172"/>
      <c r="BI244" s="171"/>
    </row>
    <row r="245" spans="1:61" ht="151.5" customHeight="1">
      <c r="A245" s="221"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08"/>
      <c r="F245" s="208"/>
      <c r="G245" s="43" t="str">
        <f t="shared" si="0"/>
        <v/>
      </c>
      <c r="H245" s="219"/>
      <c r="I245" s="96" t="str">
        <f t="shared" si="1"/>
        <v/>
      </c>
      <c r="J245" s="97" t="str">
        <f>IFERROR(IF(I245="","",IF(I245&lt;='Listas y tablas'!$L$3,"Muy Baja",IF(I245&lt;='Listas y tablas'!$L$4,"Baja",IF(I245&lt;='Listas y tablas'!$L$5,"Media",IF(I245&lt;='Listas y tablas'!$L$6,"Alta","Muy Alta"))))),"")</f>
        <v/>
      </c>
      <c r="K245" s="220"/>
      <c r="L245" s="223"/>
      <c r="M245" s="166"/>
      <c r="N245" s="166"/>
      <c r="O245" s="166"/>
      <c r="P245" s="166"/>
      <c r="Q245" s="166"/>
      <c r="R245" s="166"/>
      <c r="S245" s="166"/>
      <c r="T245" s="166"/>
      <c r="U245" s="166"/>
      <c r="V245" s="224"/>
      <c r="W245" s="166"/>
      <c r="X245" s="166"/>
      <c r="Y245" s="166"/>
      <c r="Z245" s="166"/>
      <c r="AA245" s="166"/>
      <c r="AB245" s="166"/>
      <c r="AC245" s="171"/>
      <c r="AD245" s="171"/>
      <c r="AE245" s="171"/>
      <c r="AF245" s="171"/>
      <c r="AG245" s="171"/>
      <c r="AH245" s="172"/>
      <c r="AI245" s="171"/>
      <c r="AJ245" s="166"/>
      <c r="AK245" s="166"/>
      <c r="AL245" s="166"/>
      <c r="AM245" s="166"/>
      <c r="AN245" s="166"/>
      <c r="AO245" s="166"/>
      <c r="AP245" s="171"/>
      <c r="AQ245" s="171"/>
      <c r="AR245" s="171"/>
      <c r="AS245" s="171"/>
      <c r="AT245" s="171"/>
      <c r="AU245" s="172"/>
      <c r="AV245" s="171"/>
      <c r="AW245" s="166"/>
      <c r="AX245" s="166"/>
      <c r="AY245" s="166"/>
      <c r="AZ245" s="166"/>
      <c r="BA245" s="166"/>
      <c r="BB245" s="166"/>
      <c r="BC245" s="171"/>
      <c r="BD245" s="171"/>
      <c r="BE245" s="171"/>
      <c r="BF245" s="171"/>
      <c r="BG245" s="171"/>
      <c r="BH245" s="172"/>
      <c r="BI245" s="171"/>
    </row>
    <row r="246" spans="1:61" ht="151.5" customHeight="1">
      <c r="A246" s="221"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08"/>
      <c r="F246" s="208"/>
      <c r="G246" s="43" t="str">
        <f t="shared" si="0"/>
        <v/>
      </c>
      <c r="H246" s="219"/>
      <c r="I246" s="96" t="str">
        <f t="shared" si="1"/>
        <v/>
      </c>
      <c r="J246" s="97" t="str">
        <f>IFERROR(IF(I246="","",IF(I246&lt;='Listas y tablas'!$L$3,"Muy Baja",IF(I246&lt;='Listas y tablas'!$L$4,"Baja",IF(I246&lt;='Listas y tablas'!$L$5,"Media",IF(I246&lt;='Listas y tablas'!$L$6,"Alta","Muy Alta"))))),"")</f>
        <v/>
      </c>
      <c r="K246" s="220"/>
      <c r="L246" s="223"/>
      <c r="M246" s="166"/>
      <c r="N246" s="166"/>
      <c r="O246" s="166"/>
      <c r="P246" s="166"/>
      <c r="Q246" s="166"/>
      <c r="R246" s="166"/>
      <c r="S246" s="166"/>
      <c r="T246" s="166"/>
      <c r="U246" s="166"/>
      <c r="V246" s="224"/>
      <c r="W246" s="166"/>
      <c r="X246" s="166"/>
      <c r="Y246" s="166"/>
      <c r="Z246" s="166"/>
      <c r="AA246" s="166"/>
      <c r="AB246" s="166"/>
      <c r="AC246" s="171"/>
      <c r="AD246" s="171"/>
      <c r="AE246" s="171"/>
      <c r="AF246" s="171"/>
      <c r="AG246" s="171"/>
      <c r="AH246" s="172"/>
      <c r="AI246" s="171"/>
      <c r="AJ246" s="166"/>
      <c r="AK246" s="166"/>
      <c r="AL246" s="166"/>
      <c r="AM246" s="166"/>
      <c r="AN246" s="166"/>
      <c r="AO246" s="166"/>
      <c r="AP246" s="171"/>
      <c r="AQ246" s="171"/>
      <c r="AR246" s="171"/>
      <c r="AS246" s="171"/>
      <c r="AT246" s="171"/>
      <c r="AU246" s="172"/>
      <c r="AV246" s="171"/>
      <c r="AW246" s="166"/>
      <c r="AX246" s="166"/>
      <c r="AY246" s="166"/>
      <c r="AZ246" s="166"/>
      <c r="BA246" s="166"/>
      <c r="BB246" s="166"/>
      <c r="BC246" s="171"/>
      <c r="BD246" s="171"/>
      <c r="BE246" s="171"/>
      <c r="BF246" s="171"/>
      <c r="BG246" s="171"/>
      <c r="BH246" s="172"/>
      <c r="BI246" s="171"/>
    </row>
    <row r="247" spans="1:61" ht="151.5" customHeight="1">
      <c r="A247" s="221"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08"/>
      <c r="F247" s="208"/>
      <c r="G247" s="43" t="str">
        <f t="shared" si="0"/>
        <v/>
      </c>
      <c r="H247" s="219"/>
      <c r="I247" s="96" t="str">
        <f t="shared" si="1"/>
        <v/>
      </c>
      <c r="J247" s="97" t="str">
        <f>IFERROR(IF(I247="","",IF(I247&lt;='Listas y tablas'!$L$3,"Muy Baja",IF(I247&lt;='Listas y tablas'!$L$4,"Baja",IF(I247&lt;='Listas y tablas'!$L$5,"Media",IF(I247&lt;='Listas y tablas'!$L$6,"Alta","Muy Alta"))))),"")</f>
        <v/>
      </c>
      <c r="K247" s="220"/>
      <c r="L247" s="223"/>
      <c r="M247" s="166"/>
      <c r="N247" s="166"/>
      <c r="O247" s="166"/>
      <c r="P247" s="166"/>
      <c r="Q247" s="166"/>
      <c r="R247" s="166"/>
      <c r="S247" s="166"/>
      <c r="T247" s="166"/>
      <c r="U247" s="166"/>
      <c r="V247" s="224"/>
      <c r="W247" s="166"/>
      <c r="X247" s="166"/>
      <c r="Y247" s="166"/>
      <c r="Z247" s="166"/>
      <c r="AA247" s="166"/>
      <c r="AB247" s="166"/>
      <c r="AC247" s="171"/>
      <c r="AD247" s="171"/>
      <c r="AE247" s="171"/>
      <c r="AF247" s="171"/>
      <c r="AG247" s="171"/>
      <c r="AH247" s="172"/>
      <c r="AI247" s="171"/>
      <c r="AJ247" s="166"/>
      <c r="AK247" s="166"/>
      <c r="AL247" s="166"/>
      <c r="AM247" s="166"/>
      <c r="AN247" s="166"/>
      <c r="AO247" s="166"/>
      <c r="AP247" s="171"/>
      <c r="AQ247" s="171"/>
      <c r="AR247" s="171"/>
      <c r="AS247" s="171"/>
      <c r="AT247" s="171"/>
      <c r="AU247" s="172"/>
      <c r="AV247" s="171"/>
      <c r="AW247" s="166"/>
      <c r="AX247" s="166"/>
      <c r="AY247" s="166"/>
      <c r="AZ247" s="166"/>
      <c r="BA247" s="166"/>
      <c r="BB247" s="166"/>
      <c r="BC247" s="171"/>
      <c r="BD247" s="171"/>
      <c r="BE247" s="171"/>
      <c r="BF247" s="171"/>
      <c r="BG247" s="171"/>
      <c r="BH247" s="172"/>
      <c r="BI247" s="171"/>
    </row>
    <row r="248" spans="1:61" ht="151.5" customHeight="1">
      <c r="A248" s="221"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08"/>
      <c r="F248" s="208"/>
      <c r="G248" s="43" t="str">
        <f t="shared" si="0"/>
        <v/>
      </c>
      <c r="H248" s="219"/>
      <c r="I248" s="96" t="str">
        <f t="shared" si="1"/>
        <v/>
      </c>
      <c r="J248" s="97" t="str">
        <f>IFERROR(IF(I248="","",IF(I248&lt;='Listas y tablas'!$L$3,"Muy Baja",IF(I248&lt;='Listas y tablas'!$L$4,"Baja",IF(I248&lt;='Listas y tablas'!$L$5,"Media",IF(I248&lt;='Listas y tablas'!$L$6,"Alta","Muy Alta"))))),"")</f>
        <v/>
      </c>
      <c r="K248" s="220"/>
      <c r="L248" s="223"/>
      <c r="M248" s="166"/>
      <c r="N248" s="166"/>
      <c r="O248" s="166"/>
      <c r="P248" s="166"/>
      <c r="Q248" s="166"/>
      <c r="R248" s="166"/>
      <c r="S248" s="166"/>
      <c r="T248" s="166"/>
      <c r="U248" s="166"/>
      <c r="V248" s="224"/>
      <c r="W248" s="166"/>
      <c r="X248" s="166"/>
      <c r="Y248" s="166"/>
      <c r="Z248" s="166"/>
      <c r="AA248" s="166"/>
      <c r="AB248" s="166"/>
      <c r="AC248" s="171"/>
      <c r="AD248" s="171"/>
      <c r="AE248" s="171"/>
      <c r="AF248" s="171"/>
      <c r="AG248" s="171"/>
      <c r="AH248" s="172"/>
      <c r="AI248" s="171"/>
      <c r="AJ248" s="166"/>
      <c r="AK248" s="166"/>
      <c r="AL248" s="166"/>
      <c r="AM248" s="166"/>
      <c r="AN248" s="166"/>
      <c r="AO248" s="166"/>
      <c r="AP248" s="171"/>
      <c r="AQ248" s="171"/>
      <c r="AR248" s="171"/>
      <c r="AS248" s="171"/>
      <c r="AT248" s="171"/>
      <c r="AU248" s="172"/>
      <c r="AV248" s="171"/>
      <c r="AW248" s="166"/>
      <c r="AX248" s="166"/>
      <c r="AY248" s="166"/>
      <c r="AZ248" s="166"/>
      <c r="BA248" s="166"/>
      <c r="BB248" s="166"/>
      <c r="BC248" s="171"/>
      <c r="BD248" s="171"/>
      <c r="BE248" s="171"/>
      <c r="BF248" s="171"/>
      <c r="BG248" s="171"/>
      <c r="BH248" s="172"/>
      <c r="BI248" s="171"/>
    </row>
    <row r="249" spans="1:61" ht="151.5" customHeight="1">
      <c r="A249" s="221"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08"/>
      <c r="F249" s="208"/>
      <c r="G249" s="43" t="str">
        <f t="shared" si="0"/>
        <v/>
      </c>
      <c r="H249" s="219"/>
      <c r="I249" s="96" t="str">
        <f t="shared" si="1"/>
        <v/>
      </c>
      <c r="J249" s="97" t="str">
        <f>IFERROR(IF(I249="","",IF(I249&lt;='Listas y tablas'!$L$3,"Muy Baja",IF(I249&lt;='Listas y tablas'!$L$4,"Baja",IF(I249&lt;='Listas y tablas'!$L$5,"Media",IF(I249&lt;='Listas y tablas'!$L$6,"Alta","Muy Alta"))))),"")</f>
        <v/>
      </c>
      <c r="K249" s="220"/>
      <c r="L249" s="223"/>
      <c r="M249" s="166"/>
      <c r="N249" s="166"/>
      <c r="O249" s="166"/>
      <c r="P249" s="166"/>
      <c r="Q249" s="166"/>
      <c r="R249" s="166"/>
      <c r="S249" s="166"/>
      <c r="T249" s="166"/>
      <c r="U249" s="166"/>
      <c r="V249" s="224"/>
      <c r="W249" s="166"/>
      <c r="X249" s="166"/>
      <c r="Y249" s="166"/>
      <c r="Z249" s="166"/>
      <c r="AA249" s="166"/>
      <c r="AB249" s="166"/>
      <c r="AC249" s="171"/>
      <c r="AD249" s="171"/>
      <c r="AE249" s="171"/>
      <c r="AF249" s="171"/>
      <c r="AG249" s="171"/>
      <c r="AH249" s="172"/>
      <c r="AI249" s="171"/>
      <c r="AJ249" s="166"/>
      <c r="AK249" s="166"/>
      <c r="AL249" s="166"/>
      <c r="AM249" s="166"/>
      <c r="AN249" s="166"/>
      <c r="AO249" s="166"/>
      <c r="AP249" s="171"/>
      <c r="AQ249" s="171"/>
      <c r="AR249" s="171"/>
      <c r="AS249" s="171"/>
      <c r="AT249" s="171"/>
      <c r="AU249" s="172"/>
      <c r="AV249" s="171"/>
      <c r="AW249" s="166"/>
      <c r="AX249" s="166"/>
      <c r="AY249" s="166"/>
      <c r="AZ249" s="166"/>
      <c r="BA249" s="166"/>
      <c r="BB249" s="166"/>
      <c r="BC249" s="171"/>
      <c r="BD249" s="171"/>
      <c r="BE249" s="171"/>
      <c r="BF249" s="171"/>
      <c r="BG249" s="171"/>
      <c r="BH249" s="172"/>
      <c r="BI249" s="171"/>
    </row>
    <row r="250" spans="1:61" ht="151.5" customHeight="1">
      <c r="A250" s="221"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08"/>
      <c r="F250" s="208"/>
      <c r="G250" s="43" t="str">
        <f t="shared" si="0"/>
        <v/>
      </c>
      <c r="H250" s="219"/>
      <c r="I250" s="96" t="str">
        <f t="shared" si="1"/>
        <v/>
      </c>
      <c r="J250" s="97" t="str">
        <f>IFERROR(IF(I250="","",IF(I250&lt;='Listas y tablas'!$L$3,"Muy Baja",IF(I250&lt;='Listas y tablas'!$L$4,"Baja",IF(I250&lt;='Listas y tablas'!$L$5,"Media",IF(I250&lt;='Listas y tablas'!$L$6,"Alta","Muy Alta"))))),"")</f>
        <v/>
      </c>
      <c r="K250" s="220"/>
      <c r="L250" s="223"/>
      <c r="M250" s="166"/>
      <c r="N250" s="166"/>
      <c r="O250" s="166"/>
      <c r="P250" s="166"/>
      <c r="Q250" s="166"/>
      <c r="R250" s="166"/>
      <c r="S250" s="166"/>
      <c r="T250" s="166"/>
      <c r="U250" s="166"/>
      <c r="V250" s="224"/>
      <c r="W250" s="166"/>
      <c r="X250" s="166"/>
      <c r="Y250" s="166"/>
      <c r="Z250" s="166"/>
      <c r="AA250" s="166"/>
      <c r="AB250" s="166"/>
      <c r="AC250" s="171"/>
      <c r="AD250" s="171"/>
      <c r="AE250" s="171"/>
      <c r="AF250" s="171"/>
      <c r="AG250" s="171"/>
      <c r="AH250" s="172"/>
      <c r="AI250" s="171"/>
      <c r="AJ250" s="166"/>
      <c r="AK250" s="166"/>
      <c r="AL250" s="166"/>
      <c r="AM250" s="166"/>
      <c r="AN250" s="166"/>
      <c r="AO250" s="166"/>
      <c r="AP250" s="171"/>
      <c r="AQ250" s="171"/>
      <c r="AR250" s="171"/>
      <c r="AS250" s="171"/>
      <c r="AT250" s="171"/>
      <c r="AU250" s="172"/>
      <c r="AV250" s="171"/>
      <c r="AW250" s="166"/>
      <c r="AX250" s="166"/>
      <c r="AY250" s="166"/>
      <c r="AZ250" s="166"/>
      <c r="BA250" s="166"/>
      <c r="BB250" s="166"/>
      <c r="BC250" s="171"/>
      <c r="BD250" s="171"/>
      <c r="BE250" s="171"/>
      <c r="BF250" s="171"/>
      <c r="BG250" s="171"/>
      <c r="BH250" s="172"/>
      <c r="BI250" s="171"/>
    </row>
    <row r="251" spans="1:61" ht="151.5" customHeight="1">
      <c r="A251" s="221"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08"/>
      <c r="F251" s="208"/>
      <c r="G251" s="43" t="str">
        <f t="shared" si="0"/>
        <v/>
      </c>
      <c r="H251" s="219"/>
      <c r="I251" s="96" t="str">
        <f t="shared" si="1"/>
        <v/>
      </c>
      <c r="J251" s="97" t="str">
        <f>IFERROR(IF(I251="","",IF(I251&lt;='Listas y tablas'!$L$3,"Muy Baja",IF(I251&lt;='Listas y tablas'!$L$4,"Baja",IF(I251&lt;='Listas y tablas'!$L$5,"Media",IF(I251&lt;='Listas y tablas'!$L$6,"Alta","Muy Alta"))))),"")</f>
        <v/>
      </c>
      <c r="K251" s="220"/>
      <c r="L251" s="223"/>
      <c r="M251" s="166"/>
      <c r="N251" s="166"/>
      <c r="O251" s="166"/>
      <c r="P251" s="166"/>
      <c r="Q251" s="166"/>
      <c r="R251" s="166"/>
      <c r="S251" s="166"/>
      <c r="T251" s="166"/>
      <c r="U251" s="166"/>
      <c r="V251" s="224"/>
      <c r="W251" s="166"/>
      <c r="X251" s="166"/>
      <c r="Y251" s="166"/>
      <c r="Z251" s="166"/>
      <c r="AA251" s="166"/>
      <c r="AB251" s="166"/>
      <c r="AC251" s="171"/>
      <c r="AD251" s="171"/>
      <c r="AE251" s="171"/>
      <c r="AF251" s="171"/>
      <c r="AG251" s="171"/>
      <c r="AH251" s="172"/>
      <c r="AI251" s="171"/>
      <c r="AJ251" s="166"/>
      <c r="AK251" s="166"/>
      <c r="AL251" s="166"/>
      <c r="AM251" s="166"/>
      <c r="AN251" s="166"/>
      <c r="AO251" s="166"/>
      <c r="AP251" s="171"/>
      <c r="AQ251" s="171"/>
      <c r="AR251" s="171"/>
      <c r="AS251" s="171"/>
      <c r="AT251" s="171"/>
      <c r="AU251" s="172"/>
      <c r="AV251" s="171"/>
      <c r="AW251" s="166"/>
      <c r="AX251" s="166"/>
      <c r="AY251" s="166"/>
      <c r="AZ251" s="166"/>
      <c r="BA251" s="166"/>
      <c r="BB251" s="166"/>
      <c r="BC251" s="171"/>
      <c r="BD251" s="171"/>
      <c r="BE251" s="171"/>
      <c r="BF251" s="171"/>
      <c r="BG251" s="171"/>
      <c r="BH251" s="172"/>
      <c r="BI251" s="171"/>
    </row>
    <row r="252" spans="1:61" ht="49.5" customHeight="1">
      <c r="A252" s="57"/>
      <c r="B252" s="57"/>
      <c r="C252" s="57"/>
      <c r="D252" s="44" t="s">
        <v>973</v>
      </c>
      <c r="E252" s="44" t="s">
        <v>974</v>
      </c>
      <c r="F252" s="44"/>
      <c r="G252" s="44"/>
      <c r="H252" s="44"/>
      <c r="I252" s="44"/>
      <c r="J252" s="44"/>
      <c r="K252" s="44"/>
      <c r="L252" s="166"/>
      <c r="M252" s="166"/>
      <c r="N252" s="166"/>
      <c r="O252" s="166"/>
      <c r="P252" s="166"/>
      <c r="Q252" s="166"/>
      <c r="R252" s="166"/>
      <c r="S252" s="166"/>
      <c r="T252" s="166"/>
      <c r="U252" s="166"/>
      <c r="V252" s="224"/>
      <c r="W252" s="166"/>
      <c r="X252" s="166"/>
      <c r="Y252" s="166"/>
      <c r="Z252" s="166"/>
      <c r="AA252" s="166"/>
      <c r="AB252" s="166"/>
      <c r="AC252" s="166"/>
      <c r="AD252" s="166"/>
      <c r="AE252" s="166"/>
      <c r="AF252" s="166"/>
      <c r="AG252" s="166"/>
      <c r="AH252" s="204"/>
      <c r="AI252" s="166"/>
      <c r="AJ252" s="166"/>
      <c r="AK252" s="166"/>
      <c r="AL252" s="166"/>
      <c r="AM252" s="166"/>
      <c r="AN252" s="166"/>
      <c r="AO252" s="166"/>
      <c r="AP252" s="166"/>
      <c r="AQ252" s="166"/>
      <c r="AR252" s="166"/>
      <c r="AS252" s="166"/>
      <c r="AT252" s="166"/>
      <c r="AU252" s="204"/>
      <c r="AV252" s="166"/>
      <c r="AW252" s="166"/>
      <c r="AX252" s="166"/>
      <c r="AY252" s="166"/>
      <c r="AZ252" s="166"/>
      <c r="BA252" s="166"/>
      <c r="BB252" s="166"/>
      <c r="BC252" s="166"/>
      <c r="BD252" s="166"/>
      <c r="BE252" s="166"/>
      <c r="BF252" s="166"/>
      <c r="BG252" s="166"/>
      <c r="BH252" s="204"/>
      <c r="BI252" s="166"/>
    </row>
    <row r="253" spans="1:61" ht="16.5" customHeight="1">
      <c r="A253" s="62" t="s">
        <v>801</v>
      </c>
      <c r="B253" s="62" t="s">
        <v>801</v>
      </c>
      <c r="C253" s="62"/>
      <c r="D253" s="62" t="s">
        <v>801</v>
      </c>
      <c r="E253" s="165" t="s">
        <v>801</v>
      </c>
      <c r="F253" s="165"/>
      <c r="G253" s="165" t="s">
        <v>801</v>
      </c>
      <c r="H253" s="165" t="s">
        <v>801</v>
      </c>
      <c r="I253" s="165" t="s">
        <v>801</v>
      </c>
      <c r="J253" s="165" t="s">
        <v>801</v>
      </c>
      <c r="K253" s="165" t="s">
        <v>801</v>
      </c>
      <c r="L253" s="165" t="s">
        <v>801</v>
      </c>
      <c r="M253" s="165" t="s">
        <v>801</v>
      </c>
      <c r="N253" s="165" t="s">
        <v>801</v>
      </c>
      <c r="O253" s="165" t="s">
        <v>801</v>
      </c>
      <c r="P253" s="165" t="s">
        <v>801</v>
      </c>
      <c r="Q253" s="165" t="s">
        <v>801</v>
      </c>
      <c r="R253" s="165" t="s">
        <v>801</v>
      </c>
      <c r="S253" s="165" t="s">
        <v>801</v>
      </c>
      <c r="T253" s="165" t="s">
        <v>801</v>
      </c>
      <c r="U253" s="165" t="s">
        <v>801</v>
      </c>
      <c r="V253" s="165" t="s">
        <v>801</v>
      </c>
      <c r="W253" s="165" t="s">
        <v>801</v>
      </c>
      <c r="X253" s="165" t="s">
        <v>801</v>
      </c>
      <c r="Y253" s="165"/>
      <c r="Z253" s="165"/>
      <c r="AA253" s="165"/>
      <c r="AB253" s="165"/>
      <c r="AC253" s="165"/>
      <c r="AD253" s="165" t="s">
        <v>801</v>
      </c>
      <c r="AE253" s="165"/>
      <c r="AF253" s="165"/>
      <c r="AG253" s="165"/>
      <c r="AH253" s="165"/>
      <c r="AI253" s="165"/>
      <c r="AJ253" s="165" t="s">
        <v>801</v>
      </c>
      <c r="AK253" s="165" t="s">
        <v>801</v>
      </c>
      <c r="AL253" s="165"/>
      <c r="AM253" s="165"/>
      <c r="AN253" s="165"/>
      <c r="AO253" s="165"/>
      <c r="AP253" s="165"/>
      <c r="AQ253" s="165" t="s">
        <v>801</v>
      </c>
      <c r="AR253" s="165"/>
      <c r="AS253" s="165"/>
      <c r="AT253" s="165"/>
      <c r="AU253" s="165"/>
      <c r="AV253" s="165"/>
      <c r="AW253" s="165" t="s">
        <v>801</v>
      </c>
      <c r="AX253" s="165" t="s">
        <v>801</v>
      </c>
      <c r="AY253" s="165"/>
      <c r="AZ253" s="165"/>
      <c r="BA253" s="165"/>
      <c r="BB253" s="165"/>
      <c r="BC253" s="165"/>
      <c r="BD253" s="165" t="s">
        <v>801</v>
      </c>
      <c r="BE253" s="165"/>
      <c r="BF253" s="165"/>
      <c r="BG253" s="165"/>
      <c r="BH253" s="165"/>
      <c r="BI253" s="165"/>
    </row>
    <row r="254" spans="1:61" ht="16.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c r="AV254" s="165"/>
      <c r="AW254" s="165"/>
      <c r="AX254" s="165"/>
      <c r="AY254" s="165"/>
      <c r="AZ254" s="165"/>
      <c r="BA254" s="165"/>
      <c r="BB254" s="165"/>
      <c r="BC254" s="165"/>
      <c r="BD254" s="165"/>
      <c r="BE254" s="165"/>
      <c r="BF254" s="165"/>
      <c r="BG254" s="165"/>
      <c r="BH254" s="165"/>
      <c r="BI254" s="165"/>
    </row>
    <row r="255" spans="1:61" ht="16.5" customHeight="1">
      <c r="A255" s="62"/>
      <c r="B255" s="62"/>
      <c r="C255" s="62"/>
      <c r="D255" s="62"/>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row>
    <row r="256" spans="1:61" ht="16.5" customHeight="1">
      <c r="A256" s="62"/>
      <c r="B256" s="62"/>
      <c r="C256" s="62"/>
      <c r="D256" s="62"/>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5"/>
      <c r="AW256" s="165"/>
      <c r="AX256" s="165"/>
      <c r="AY256" s="165"/>
      <c r="AZ256" s="165"/>
      <c r="BA256" s="165"/>
      <c r="BB256" s="165"/>
      <c r="BC256" s="165"/>
      <c r="BD256" s="165"/>
      <c r="BE256" s="165"/>
      <c r="BF256" s="165"/>
      <c r="BG256" s="165"/>
      <c r="BH256" s="165"/>
      <c r="BI256" s="165"/>
    </row>
    <row r="257" spans="1:61" ht="16.5" customHeight="1">
      <c r="A257" s="62"/>
      <c r="B257" s="62"/>
      <c r="C257" s="62"/>
      <c r="D257" s="62"/>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row>
    <row r="258" spans="1:61" ht="16.5" customHeight="1">
      <c r="A258" s="62"/>
      <c r="B258" s="62"/>
      <c r="C258" s="62"/>
      <c r="D258" s="62"/>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5"/>
      <c r="AW258" s="165"/>
      <c r="AX258" s="165"/>
      <c r="AY258" s="165"/>
      <c r="AZ258" s="165"/>
      <c r="BA258" s="165"/>
      <c r="BB258" s="165"/>
      <c r="BC258" s="165"/>
      <c r="BD258" s="165"/>
      <c r="BE258" s="165"/>
      <c r="BF258" s="165"/>
      <c r="BG258" s="165"/>
      <c r="BH258" s="165"/>
      <c r="BI258" s="165"/>
    </row>
    <row r="259" spans="1:61" ht="16.5" customHeight="1">
      <c r="A259" s="62"/>
      <c r="B259" s="62"/>
      <c r="C259" s="62"/>
      <c r="D259" s="62"/>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row>
    <row r="260" spans="1:61" ht="16.5" customHeight="1">
      <c r="A260" s="62"/>
      <c r="B260" s="62"/>
      <c r="C260" s="62"/>
      <c r="D260" s="62"/>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row>
    <row r="261" spans="1:61" ht="16.5" customHeight="1">
      <c r="A261" s="62"/>
      <c r="B261" s="62"/>
      <c r="C261" s="62"/>
      <c r="D261" s="62"/>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row>
    <row r="262" spans="1:61" ht="16.5" customHeight="1">
      <c r="A262" s="62"/>
      <c r="B262" s="62"/>
      <c r="C262" s="62"/>
      <c r="D262" s="62"/>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5"/>
      <c r="AW262" s="165"/>
      <c r="AX262" s="165"/>
      <c r="AY262" s="165"/>
      <c r="AZ262" s="165"/>
      <c r="BA262" s="165"/>
      <c r="BB262" s="165"/>
      <c r="BC262" s="165"/>
      <c r="BD262" s="165"/>
      <c r="BE262" s="165"/>
      <c r="BF262" s="165"/>
      <c r="BG262" s="165"/>
      <c r="BH262" s="165"/>
      <c r="BI262" s="165"/>
    </row>
    <row r="263" spans="1:61" ht="16.5" customHeight="1">
      <c r="A263" s="62"/>
      <c r="B263" s="62"/>
      <c r="C263" s="62"/>
      <c r="D263" s="62"/>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5"/>
      <c r="AW263" s="165"/>
      <c r="AX263" s="165"/>
      <c r="AY263" s="165"/>
      <c r="AZ263" s="165"/>
      <c r="BA263" s="165"/>
      <c r="BB263" s="165"/>
      <c r="BC263" s="165"/>
      <c r="BD263" s="165"/>
      <c r="BE263" s="165"/>
      <c r="BF263" s="165"/>
      <c r="BG263" s="165"/>
      <c r="BH263" s="165"/>
      <c r="BI263" s="165"/>
    </row>
    <row r="264" spans="1:61" ht="16.5" customHeight="1">
      <c r="A264" s="62"/>
      <c r="B264" s="62"/>
      <c r="C264" s="62"/>
      <c r="D264" s="62"/>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5"/>
      <c r="AW264" s="165"/>
      <c r="AX264" s="165"/>
      <c r="AY264" s="165"/>
      <c r="AZ264" s="165"/>
      <c r="BA264" s="165"/>
      <c r="BB264" s="165"/>
      <c r="BC264" s="165"/>
      <c r="BD264" s="165"/>
      <c r="BE264" s="165"/>
      <c r="BF264" s="165"/>
      <c r="BG264" s="165"/>
      <c r="BH264" s="165"/>
      <c r="BI264" s="165"/>
    </row>
    <row r="265" spans="1:61" ht="16.5" customHeight="1">
      <c r="A265" s="62"/>
      <c r="B265" s="62"/>
      <c r="C265" s="62"/>
      <c r="D265" s="62"/>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5"/>
      <c r="AW265" s="165"/>
      <c r="AX265" s="165"/>
      <c r="AY265" s="165"/>
      <c r="AZ265" s="165"/>
      <c r="BA265" s="165"/>
      <c r="BB265" s="165"/>
      <c r="BC265" s="165"/>
      <c r="BD265" s="165"/>
      <c r="BE265" s="165"/>
      <c r="BF265" s="165"/>
      <c r="BG265" s="165"/>
      <c r="BH265" s="165"/>
      <c r="BI265" s="165"/>
    </row>
    <row r="266" spans="1:61" ht="16.5" customHeight="1">
      <c r="A266" s="62"/>
      <c r="B266" s="62"/>
      <c r="C266" s="62"/>
      <c r="D266" s="62"/>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row>
    <row r="267" spans="1:61" ht="16.5" customHeight="1">
      <c r="A267" s="62"/>
      <c r="B267" s="62"/>
      <c r="C267" s="62"/>
      <c r="D267" s="62"/>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5"/>
      <c r="AW267" s="165"/>
      <c r="AX267" s="165"/>
      <c r="AY267" s="165"/>
      <c r="AZ267" s="165"/>
      <c r="BA267" s="165"/>
      <c r="BB267" s="165"/>
      <c r="BC267" s="165"/>
      <c r="BD267" s="165"/>
      <c r="BE267" s="165"/>
      <c r="BF267" s="165"/>
      <c r="BG267" s="165"/>
      <c r="BH267" s="165"/>
      <c r="BI267" s="165"/>
    </row>
    <row r="268" spans="1:61" ht="16.5" customHeight="1">
      <c r="A268" s="62"/>
      <c r="B268" s="62"/>
      <c r="C268" s="62"/>
      <c r="D268" s="62"/>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row>
    <row r="269" spans="1:61" ht="16.5" customHeight="1">
      <c r="A269" s="62"/>
      <c r="B269" s="62"/>
      <c r="C269" s="62"/>
      <c r="D269" s="62"/>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row>
    <row r="270" spans="1:61" ht="16.5" customHeight="1">
      <c r="A270" s="62"/>
      <c r="B270" s="62"/>
      <c r="C270" s="62"/>
      <c r="D270" s="62"/>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row>
    <row r="271" spans="1:61" ht="16.5" customHeight="1">
      <c r="A271" s="62"/>
      <c r="B271" s="62"/>
      <c r="C271" s="62"/>
      <c r="D271" s="62"/>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row>
    <row r="272" spans="1:61" ht="16.5" customHeight="1">
      <c r="A272" s="62"/>
      <c r="B272" s="62"/>
      <c r="C272" s="62"/>
      <c r="D272" s="62"/>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row>
    <row r="273" spans="1:61" ht="16.5" customHeight="1">
      <c r="A273" s="62"/>
      <c r="B273" s="62"/>
      <c r="C273" s="62"/>
      <c r="D273" s="62"/>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row>
    <row r="274" spans="1:61" ht="16.5" customHeight="1">
      <c r="A274" s="62"/>
      <c r="B274" s="62"/>
      <c r="C274" s="62"/>
      <c r="D274" s="62"/>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row>
    <row r="275" spans="1:61" ht="16.5" customHeight="1">
      <c r="A275" s="62"/>
      <c r="B275" s="62"/>
      <c r="C275" s="62"/>
      <c r="D275" s="62"/>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row>
    <row r="276" spans="1:61" ht="16.5" customHeight="1">
      <c r="A276" s="62"/>
      <c r="B276" s="62"/>
      <c r="C276" s="62"/>
      <c r="D276" s="62"/>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row>
    <row r="277" spans="1:61" ht="16.5" customHeight="1">
      <c r="A277" s="62"/>
      <c r="B277" s="62"/>
      <c r="C277" s="62"/>
      <c r="D277" s="62"/>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row>
    <row r="278" spans="1:61" ht="16.5" customHeight="1">
      <c r="A278" s="62"/>
      <c r="B278" s="62"/>
      <c r="C278" s="62"/>
      <c r="D278" s="62"/>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row>
    <row r="279" spans="1:61" ht="16.5" customHeight="1">
      <c r="A279" s="62"/>
      <c r="B279" s="62"/>
      <c r="C279" s="62"/>
      <c r="D279" s="62"/>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row>
    <row r="280" spans="1:61" ht="16.5" customHeight="1">
      <c r="A280" s="62"/>
      <c r="B280" s="62"/>
      <c r="C280" s="62"/>
      <c r="D280" s="62"/>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row>
    <row r="281" spans="1:61" ht="16.5" customHeight="1">
      <c r="A281" s="62"/>
      <c r="B281" s="62"/>
      <c r="C281" s="62"/>
      <c r="D281" s="62"/>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row>
    <row r="282" spans="1:61" ht="16.5" customHeight="1">
      <c r="A282" s="62"/>
      <c r="B282" s="62"/>
      <c r="C282" s="62"/>
      <c r="D282" s="62"/>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row>
    <row r="283" spans="1:61" ht="16.5" customHeight="1">
      <c r="A283" s="62"/>
      <c r="B283" s="62"/>
      <c r="C283" s="62"/>
      <c r="D283" s="62"/>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row>
    <row r="284" spans="1:61" ht="16.5" customHeight="1">
      <c r="A284" s="62"/>
      <c r="B284" s="62"/>
      <c r="C284" s="62"/>
      <c r="D284" s="62"/>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row>
    <row r="285" spans="1:61" ht="16.5" customHeight="1">
      <c r="A285" s="62"/>
      <c r="B285" s="62"/>
      <c r="C285" s="62"/>
      <c r="D285" s="62"/>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5"/>
      <c r="AW285" s="165"/>
      <c r="AX285" s="165"/>
      <c r="AY285" s="165"/>
      <c r="AZ285" s="165"/>
      <c r="BA285" s="165"/>
      <c r="BB285" s="165"/>
      <c r="BC285" s="165"/>
      <c r="BD285" s="165"/>
      <c r="BE285" s="165"/>
      <c r="BF285" s="165"/>
      <c r="BG285" s="165"/>
      <c r="BH285" s="165"/>
      <c r="BI285" s="165"/>
    </row>
    <row r="286" spans="1:61" ht="16.5" customHeight="1">
      <c r="A286" s="62"/>
      <c r="B286" s="62"/>
      <c r="C286" s="62"/>
      <c r="D286" s="62"/>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row>
    <row r="287" spans="1:61" ht="16.5" customHeight="1">
      <c r="A287" s="62"/>
      <c r="B287" s="62"/>
      <c r="C287" s="62"/>
      <c r="D287" s="62"/>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5"/>
      <c r="AW287" s="165"/>
      <c r="AX287" s="165"/>
      <c r="AY287" s="165"/>
      <c r="AZ287" s="165"/>
      <c r="BA287" s="165"/>
      <c r="BB287" s="165"/>
      <c r="BC287" s="165"/>
      <c r="BD287" s="165"/>
      <c r="BE287" s="165"/>
      <c r="BF287" s="165"/>
      <c r="BG287" s="165"/>
      <c r="BH287" s="165"/>
      <c r="BI287" s="165"/>
    </row>
    <row r="288" spans="1:61" ht="16.5" customHeight="1">
      <c r="A288" s="62"/>
      <c r="B288" s="62"/>
      <c r="C288" s="62"/>
      <c r="D288" s="62"/>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5"/>
      <c r="AW288" s="165"/>
      <c r="AX288" s="165"/>
      <c r="AY288" s="165"/>
      <c r="AZ288" s="165"/>
      <c r="BA288" s="165"/>
      <c r="BB288" s="165"/>
      <c r="BC288" s="165"/>
      <c r="BD288" s="165"/>
      <c r="BE288" s="165"/>
      <c r="BF288" s="165"/>
      <c r="BG288" s="165"/>
      <c r="BH288" s="165"/>
      <c r="BI288" s="165"/>
    </row>
    <row r="289" spans="1:61" ht="16.5" customHeight="1">
      <c r="A289" s="62"/>
      <c r="B289" s="62"/>
      <c r="C289" s="62"/>
      <c r="D289" s="62"/>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5"/>
      <c r="AW289" s="165"/>
      <c r="AX289" s="165"/>
      <c r="AY289" s="165"/>
      <c r="AZ289" s="165"/>
      <c r="BA289" s="165"/>
      <c r="BB289" s="165"/>
      <c r="BC289" s="165"/>
      <c r="BD289" s="165"/>
      <c r="BE289" s="165"/>
      <c r="BF289" s="165"/>
      <c r="BG289" s="165"/>
      <c r="BH289" s="165"/>
      <c r="BI289" s="165"/>
    </row>
    <row r="290" spans="1:61" ht="16.5" customHeight="1">
      <c r="A290" s="62"/>
      <c r="B290" s="62"/>
      <c r="C290" s="62"/>
      <c r="D290" s="62"/>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row>
    <row r="291" spans="1:61" ht="16.5" customHeight="1">
      <c r="A291" s="62"/>
      <c r="B291" s="62"/>
      <c r="C291" s="62"/>
      <c r="D291" s="62"/>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row>
    <row r="292" spans="1:61" ht="16.5" customHeight="1">
      <c r="A292" s="62"/>
      <c r="B292" s="62"/>
      <c r="C292" s="62"/>
      <c r="D292" s="62"/>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row>
    <row r="293" spans="1:61" ht="16.5" customHeight="1">
      <c r="A293" s="62"/>
      <c r="B293" s="62"/>
      <c r="C293" s="62"/>
      <c r="D293" s="62"/>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row>
    <row r="294" spans="1:61" ht="16.5" customHeight="1">
      <c r="A294" s="62"/>
      <c r="B294" s="62"/>
      <c r="C294" s="62"/>
      <c r="D294" s="62"/>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row>
    <row r="295" spans="1:61" ht="16.5" customHeight="1">
      <c r="A295" s="62"/>
      <c r="B295" s="62"/>
      <c r="C295" s="62"/>
      <c r="D295" s="62"/>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row>
    <row r="296" spans="1:61" ht="16.5" customHeight="1">
      <c r="A296" s="62"/>
      <c r="B296" s="62"/>
      <c r="C296" s="62"/>
      <c r="D296" s="62"/>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row>
    <row r="297" spans="1:61" ht="16.5" customHeight="1">
      <c r="A297" s="62"/>
      <c r="B297" s="62"/>
      <c r="C297" s="62"/>
      <c r="D297" s="62"/>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row>
    <row r="298" spans="1:61" ht="16.5" customHeight="1">
      <c r="A298" s="62"/>
      <c r="B298" s="62"/>
      <c r="C298" s="62"/>
      <c r="D298" s="62"/>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row>
    <row r="299" spans="1:61" ht="16.5" customHeight="1">
      <c r="A299" s="62"/>
      <c r="B299" s="62"/>
      <c r="C299" s="62"/>
      <c r="D299" s="62"/>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5"/>
      <c r="AW299" s="165"/>
      <c r="AX299" s="165"/>
      <c r="AY299" s="165"/>
      <c r="AZ299" s="165"/>
      <c r="BA299" s="165"/>
      <c r="BB299" s="165"/>
      <c r="BC299" s="165"/>
      <c r="BD299" s="165"/>
      <c r="BE299" s="165"/>
      <c r="BF299" s="165"/>
      <c r="BG299" s="165"/>
      <c r="BH299" s="165"/>
      <c r="BI299" s="165"/>
    </row>
    <row r="300" spans="1:61" ht="16.5" customHeight="1">
      <c r="A300" s="62"/>
      <c r="B300" s="62"/>
      <c r="C300" s="62"/>
      <c r="D300" s="62"/>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row>
    <row r="301" spans="1:61" ht="16.5" customHeight="1">
      <c r="A301" s="62"/>
      <c r="B301" s="62"/>
      <c r="C301" s="62"/>
      <c r="D301" s="62"/>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row>
    <row r="302" spans="1:61" ht="16.5" customHeight="1">
      <c r="A302" s="62"/>
      <c r="B302" s="62"/>
      <c r="C302" s="62"/>
      <c r="D302" s="62"/>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row>
    <row r="303" spans="1:61" ht="16.5" customHeight="1">
      <c r="A303" s="62"/>
      <c r="B303" s="62"/>
      <c r="C303" s="62"/>
      <c r="D303" s="62"/>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row>
    <row r="304" spans="1:61" ht="16.5" customHeight="1">
      <c r="A304" s="62"/>
      <c r="B304" s="62"/>
      <c r="C304" s="62"/>
      <c r="D304" s="62"/>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row>
    <row r="305" spans="1:61" ht="16.5" customHeight="1">
      <c r="A305" s="62"/>
      <c r="B305" s="62"/>
      <c r="C305" s="62"/>
      <c r="D305" s="62"/>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row>
    <row r="306" spans="1:61" ht="16.5" customHeight="1">
      <c r="A306" s="62"/>
      <c r="B306" s="62"/>
      <c r="C306" s="62"/>
      <c r="D306" s="62"/>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5"/>
      <c r="AW306" s="165"/>
      <c r="AX306" s="165"/>
      <c r="AY306" s="165"/>
      <c r="AZ306" s="165"/>
      <c r="BA306" s="165"/>
      <c r="BB306" s="165"/>
      <c r="BC306" s="165"/>
      <c r="BD306" s="165"/>
      <c r="BE306" s="165"/>
      <c r="BF306" s="165"/>
      <c r="BG306" s="165"/>
      <c r="BH306" s="165"/>
      <c r="BI306" s="165"/>
    </row>
    <row r="307" spans="1:61" ht="16.5" customHeight="1">
      <c r="A307" s="62"/>
      <c r="B307" s="62"/>
      <c r="C307" s="62"/>
      <c r="D307" s="62"/>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5"/>
      <c r="AY307" s="165"/>
      <c r="AZ307" s="165"/>
      <c r="BA307" s="165"/>
      <c r="BB307" s="165"/>
      <c r="BC307" s="165"/>
      <c r="BD307" s="165"/>
      <c r="BE307" s="165"/>
      <c r="BF307" s="165"/>
      <c r="BG307" s="165"/>
      <c r="BH307" s="165"/>
      <c r="BI307" s="165"/>
    </row>
    <row r="308" spans="1:61" ht="16.5" customHeight="1">
      <c r="A308" s="62"/>
      <c r="B308" s="62"/>
      <c r="C308" s="62"/>
      <c r="D308" s="62"/>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5"/>
      <c r="AY308" s="165"/>
      <c r="AZ308" s="165"/>
      <c r="BA308" s="165"/>
      <c r="BB308" s="165"/>
      <c r="BC308" s="165"/>
      <c r="BD308" s="165"/>
      <c r="BE308" s="165"/>
      <c r="BF308" s="165"/>
      <c r="BG308" s="165"/>
      <c r="BH308" s="165"/>
      <c r="BI308" s="165"/>
    </row>
    <row r="309" spans="1:61" ht="16.5" customHeight="1">
      <c r="A309" s="62"/>
      <c r="B309" s="62"/>
      <c r="C309" s="62"/>
      <c r="D309" s="62"/>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H309" s="165"/>
      <c r="BI309" s="165"/>
    </row>
    <row r="310" spans="1:61" ht="16.5" customHeight="1">
      <c r="A310" s="62"/>
      <c r="B310" s="62"/>
      <c r="C310" s="62"/>
      <c r="D310" s="62"/>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5"/>
      <c r="AY310" s="165"/>
      <c r="AZ310" s="165"/>
      <c r="BA310" s="165"/>
      <c r="BB310" s="165"/>
      <c r="BC310" s="165"/>
      <c r="BD310" s="165"/>
      <c r="BE310" s="165"/>
      <c r="BF310" s="165"/>
      <c r="BG310" s="165"/>
      <c r="BH310" s="165"/>
      <c r="BI310" s="165"/>
    </row>
    <row r="311" spans="1:61" ht="16.5" customHeight="1">
      <c r="A311" s="62"/>
      <c r="B311" s="62"/>
      <c r="C311" s="62"/>
      <c r="D311" s="62"/>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5"/>
      <c r="AW311" s="165"/>
      <c r="AX311" s="165"/>
      <c r="AY311" s="165"/>
      <c r="AZ311" s="165"/>
      <c r="BA311" s="165"/>
      <c r="BB311" s="165"/>
      <c r="BC311" s="165"/>
      <c r="BD311" s="165"/>
      <c r="BE311" s="165"/>
      <c r="BF311" s="165"/>
      <c r="BG311" s="165"/>
      <c r="BH311" s="165"/>
      <c r="BI311" s="165"/>
    </row>
    <row r="312" spans="1:61" ht="16.5" customHeight="1">
      <c r="A312" s="62"/>
      <c r="B312" s="62"/>
      <c r="C312" s="62"/>
      <c r="D312" s="62"/>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row>
    <row r="313" spans="1:61" ht="16.5" customHeight="1">
      <c r="A313" s="62"/>
      <c r="B313" s="62"/>
      <c r="C313" s="62"/>
      <c r="D313" s="62"/>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5"/>
      <c r="AW313" s="165"/>
      <c r="AX313" s="165"/>
      <c r="AY313" s="165"/>
      <c r="AZ313" s="165"/>
      <c r="BA313" s="165"/>
      <c r="BB313" s="165"/>
      <c r="BC313" s="165"/>
      <c r="BD313" s="165"/>
      <c r="BE313" s="165"/>
      <c r="BF313" s="165"/>
      <c r="BG313" s="165"/>
      <c r="BH313" s="165"/>
      <c r="BI313" s="165"/>
    </row>
    <row r="314" spans="1:61" ht="16.5" customHeight="1">
      <c r="A314" s="62"/>
      <c r="B314" s="62"/>
      <c r="C314" s="62"/>
      <c r="D314" s="62"/>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row>
    <row r="315" spans="1:61" ht="16.5" customHeight="1">
      <c r="A315" s="62"/>
      <c r="B315" s="62"/>
      <c r="C315" s="62"/>
      <c r="D315" s="62"/>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row>
    <row r="316" spans="1:61" ht="16.5" customHeight="1">
      <c r="A316" s="62"/>
      <c r="B316" s="62"/>
      <c r="C316" s="62"/>
      <c r="D316" s="62"/>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row>
    <row r="317" spans="1:61" ht="16.5" customHeight="1">
      <c r="A317" s="62"/>
      <c r="B317" s="62"/>
      <c r="C317" s="62"/>
      <c r="D317" s="62"/>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row>
    <row r="318" spans="1:61" ht="16.5" customHeight="1">
      <c r="A318" s="62"/>
      <c r="B318" s="62"/>
      <c r="C318" s="62"/>
      <c r="D318" s="62"/>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row>
    <row r="319" spans="1:61" ht="16.5" customHeight="1">
      <c r="A319" s="62"/>
      <c r="B319" s="62"/>
      <c r="C319" s="62"/>
      <c r="D319" s="62"/>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row>
    <row r="320" spans="1:61" ht="16.5" customHeight="1">
      <c r="A320" s="62"/>
      <c r="B320" s="62"/>
      <c r="C320" s="62"/>
      <c r="D320" s="62"/>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row>
    <row r="321" spans="1:61" ht="16.5" customHeight="1">
      <c r="A321" s="62"/>
      <c r="B321" s="62"/>
      <c r="C321" s="62"/>
      <c r="D321" s="62"/>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5"/>
      <c r="AW321" s="165"/>
      <c r="AX321" s="165"/>
      <c r="AY321" s="165"/>
      <c r="AZ321" s="165"/>
      <c r="BA321" s="165"/>
      <c r="BB321" s="165"/>
      <c r="BC321" s="165"/>
      <c r="BD321" s="165"/>
      <c r="BE321" s="165"/>
      <c r="BF321" s="165"/>
      <c r="BG321" s="165"/>
      <c r="BH321" s="165"/>
      <c r="BI321" s="165"/>
    </row>
    <row r="322" spans="1:61" ht="16.5" customHeight="1">
      <c r="A322" s="62"/>
      <c r="B322" s="62"/>
      <c r="C322" s="62"/>
      <c r="D322" s="62"/>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row>
    <row r="323" spans="1:61" ht="16.5" customHeight="1">
      <c r="A323" s="62"/>
      <c r="B323" s="62"/>
      <c r="C323" s="62"/>
      <c r="D323" s="62"/>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c r="BI323" s="165"/>
    </row>
    <row r="324" spans="1:61" ht="16.5" customHeight="1">
      <c r="A324" s="62"/>
      <c r="B324" s="62"/>
      <c r="C324" s="62"/>
      <c r="D324" s="62"/>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165"/>
      <c r="BI324" s="165"/>
    </row>
    <row r="325" spans="1:61" ht="16.5" customHeight="1">
      <c r="A325" s="62"/>
      <c r="B325" s="62"/>
      <c r="C325" s="62"/>
      <c r="D325" s="62"/>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5"/>
      <c r="AW325" s="165"/>
      <c r="AX325" s="165"/>
      <c r="AY325" s="165"/>
      <c r="AZ325" s="165"/>
      <c r="BA325" s="165"/>
      <c r="BB325" s="165"/>
      <c r="BC325" s="165"/>
      <c r="BD325" s="165"/>
      <c r="BE325" s="165"/>
      <c r="BF325" s="165"/>
      <c r="BG325" s="165"/>
      <c r="BH325" s="165"/>
      <c r="BI325" s="165"/>
    </row>
    <row r="326" spans="1:61" ht="16.5" customHeight="1">
      <c r="A326" s="62"/>
      <c r="B326" s="62"/>
      <c r="C326" s="62"/>
      <c r="D326" s="62"/>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5"/>
      <c r="AW326" s="165"/>
      <c r="AX326" s="165"/>
      <c r="AY326" s="165"/>
      <c r="AZ326" s="165"/>
      <c r="BA326" s="165"/>
      <c r="BB326" s="165"/>
      <c r="BC326" s="165"/>
      <c r="BD326" s="165"/>
      <c r="BE326" s="165"/>
      <c r="BF326" s="165"/>
      <c r="BG326" s="165"/>
      <c r="BH326" s="165"/>
      <c r="BI326" s="165"/>
    </row>
    <row r="327" spans="1:61" ht="16.5" customHeight="1">
      <c r="A327" s="62"/>
      <c r="B327" s="62"/>
      <c r="C327" s="62"/>
      <c r="D327" s="62"/>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5"/>
      <c r="AW327" s="165"/>
      <c r="AX327" s="165"/>
      <c r="AY327" s="165"/>
      <c r="AZ327" s="165"/>
      <c r="BA327" s="165"/>
      <c r="BB327" s="165"/>
      <c r="BC327" s="165"/>
      <c r="BD327" s="165"/>
      <c r="BE327" s="165"/>
      <c r="BF327" s="165"/>
      <c r="BG327" s="165"/>
      <c r="BH327" s="165"/>
      <c r="BI327" s="165"/>
    </row>
    <row r="328" spans="1:61" ht="16.5" customHeight="1">
      <c r="A328" s="62"/>
      <c r="B328" s="62"/>
      <c r="C328" s="62"/>
      <c r="D328" s="62"/>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c r="BI328" s="165"/>
    </row>
    <row r="329" spans="1:61" ht="16.5" customHeight="1">
      <c r="A329" s="62"/>
      <c r="B329" s="62"/>
      <c r="C329" s="62"/>
      <c r="D329" s="62"/>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5"/>
      <c r="AW329" s="165"/>
      <c r="AX329" s="165"/>
      <c r="AY329" s="165"/>
      <c r="AZ329" s="165"/>
      <c r="BA329" s="165"/>
      <c r="BB329" s="165"/>
      <c r="BC329" s="165"/>
      <c r="BD329" s="165"/>
      <c r="BE329" s="165"/>
      <c r="BF329" s="165"/>
      <c r="BG329" s="165"/>
      <c r="BH329" s="165"/>
      <c r="BI329" s="165"/>
    </row>
    <row r="330" spans="1:61" ht="16.5" customHeight="1">
      <c r="A330" s="62"/>
      <c r="B330" s="62"/>
      <c r="C330" s="62"/>
      <c r="D330" s="62"/>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5"/>
      <c r="AW330" s="165"/>
      <c r="AX330" s="165"/>
      <c r="AY330" s="165"/>
      <c r="AZ330" s="165"/>
      <c r="BA330" s="165"/>
      <c r="BB330" s="165"/>
      <c r="BC330" s="165"/>
      <c r="BD330" s="165"/>
      <c r="BE330" s="165"/>
      <c r="BF330" s="165"/>
      <c r="BG330" s="165"/>
      <c r="BH330" s="165"/>
      <c r="BI330" s="165"/>
    </row>
    <row r="331" spans="1:61" ht="16.5" customHeight="1">
      <c r="A331" s="62"/>
      <c r="B331" s="62"/>
      <c r="C331" s="62"/>
      <c r="D331" s="62"/>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5"/>
      <c r="AW331" s="165"/>
      <c r="AX331" s="165"/>
      <c r="AY331" s="165"/>
      <c r="AZ331" s="165"/>
      <c r="BA331" s="165"/>
      <c r="BB331" s="165"/>
      <c r="BC331" s="165"/>
      <c r="BD331" s="165"/>
      <c r="BE331" s="165"/>
      <c r="BF331" s="165"/>
      <c r="BG331" s="165"/>
      <c r="BH331" s="165"/>
      <c r="BI331" s="165"/>
    </row>
    <row r="332" spans="1:61" ht="16.5" customHeight="1">
      <c r="A332" s="62"/>
      <c r="B332" s="62"/>
      <c r="C332" s="62"/>
      <c r="D332" s="62"/>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5"/>
      <c r="AW332" s="165"/>
      <c r="AX332" s="165"/>
      <c r="AY332" s="165"/>
      <c r="AZ332" s="165"/>
      <c r="BA332" s="165"/>
      <c r="BB332" s="165"/>
      <c r="BC332" s="165"/>
      <c r="BD332" s="165"/>
      <c r="BE332" s="165"/>
      <c r="BF332" s="165"/>
      <c r="BG332" s="165"/>
      <c r="BH332" s="165"/>
      <c r="BI332" s="165"/>
    </row>
    <row r="333" spans="1:61" ht="16.5" customHeight="1">
      <c r="A333" s="62"/>
      <c r="B333" s="62"/>
      <c r="C333" s="62"/>
      <c r="D333" s="62"/>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165"/>
      <c r="BI333" s="165"/>
    </row>
    <row r="334" spans="1:61" ht="16.5" customHeight="1">
      <c r="A334" s="62"/>
      <c r="B334" s="62"/>
      <c r="C334" s="62"/>
      <c r="D334" s="62"/>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5"/>
      <c r="AW334" s="165"/>
      <c r="AX334" s="165"/>
      <c r="AY334" s="165"/>
      <c r="AZ334" s="165"/>
      <c r="BA334" s="165"/>
      <c r="BB334" s="165"/>
      <c r="BC334" s="165"/>
      <c r="BD334" s="165"/>
      <c r="BE334" s="165"/>
      <c r="BF334" s="165"/>
      <c r="BG334" s="165"/>
      <c r="BH334" s="165"/>
      <c r="BI334" s="165"/>
    </row>
    <row r="335" spans="1:61" ht="16.5" customHeight="1">
      <c r="A335" s="62"/>
      <c r="B335" s="62"/>
      <c r="C335" s="62"/>
      <c r="D335" s="62"/>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5"/>
      <c r="AW335" s="165"/>
      <c r="AX335" s="165"/>
      <c r="AY335" s="165"/>
      <c r="AZ335" s="165"/>
      <c r="BA335" s="165"/>
      <c r="BB335" s="165"/>
      <c r="BC335" s="165"/>
      <c r="BD335" s="165"/>
      <c r="BE335" s="165"/>
      <c r="BF335" s="165"/>
      <c r="BG335" s="165"/>
      <c r="BH335" s="165"/>
      <c r="BI335" s="165"/>
    </row>
    <row r="336" spans="1:61" ht="16.5" customHeight="1">
      <c r="A336" s="62"/>
      <c r="B336" s="62"/>
      <c r="C336" s="62"/>
      <c r="D336" s="62"/>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165"/>
      <c r="BI336" s="165"/>
    </row>
    <row r="337" spans="1:61" ht="16.5" customHeight="1">
      <c r="A337" s="62"/>
      <c r="B337" s="62"/>
      <c r="C337" s="62"/>
      <c r="D337" s="62"/>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row>
    <row r="338" spans="1:61" ht="16.5" customHeight="1">
      <c r="A338" s="62"/>
      <c r="B338" s="62"/>
      <c r="C338" s="62"/>
      <c r="D338" s="62"/>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row>
    <row r="339" spans="1:61" ht="16.5" customHeight="1">
      <c r="A339" s="62"/>
      <c r="B339" s="62"/>
      <c r="C339" s="62"/>
      <c r="D339" s="62"/>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row>
    <row r="340" spans="1:61" ht="16.5" customHeight="1">
      <c r="A340" s="62"/>
      <c r="B340" s="62"/>
      <c r="C340" s="62"/>
      <c r="D340" s="62"/>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row>
    <row r="341" spans="1:61" ht="16.5" customHeight="1">
      <c r="A341" s="62"/>
      <c r="B341" s="62"/>
      <c r="C341" s="62"/>
      <c r="D341" s="62"/>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row>
    <row r="342" spans="1:61" ht="16.5" customHeight="1">
      <c r="A342" s="62"/>
      <c r="B342" s="62"/>
      <c r="C342" s="62"/>
      <c r="D342" s="62"/>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row>
    <row r="343" spans="1:61" ht="16.5" customHeight="1">
      <c r="A343" s="62"/>
      <c r="B343" s="62"/>
      <c r="C343" s="62"/>
      <c r="D343" s="62"/>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row>
    <row r="344" spans="1:61" ht="16.5" customHeight="1">
      <c r="A344" s="62"/>
      <c r="B344" s="62"/>
      <c r="C344" s="62"/>
      <c r="D344" s="62"/>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row>
    <row r="345" spans="1:61" ht="16.5" customHeight="1">
      <c r="A345" s="62"/>
      <c r="B345" s="62"/>
      <c r="C345" s="62"/>
      <c r="D345" s="62"/>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row>
    <row r="346" spans="1:61" ht="16.5" customHeight="1">
      <c r="A346" s="62"/>
      <c r="B346" s="62"/>
      <c r="C346" s="62"/>
      <c r="D346" s="62"/>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5"/>
      <c r="AW346" s="165"/>
      <c r="AX346" s="165"/>
      <c r="AY346" s="165"/>
      <c r="AZ346" s="165"/>
      <c r="BA346" s="165"/>
      <c r="BB346" s="165"/>
      <c r="BC346" s="165"/>
      <c r="BD346" s="165"/>
      <c r="BE346" s="165"/>
      <c r="BF346" s="165"/>
      <c r="BG346" s="165"/>
      <c r="BH346" s="165"/>
      <c r="BI346" s="165"/>
    </row>
    <row r="347" spans="1:61" ht="16.5" customHeight="1">
      <c r="A347" s="62"/>
      <c r="B347" s="62"/>
      <c r="C347" s="62"/>
      <c r="D347" s="62"/>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5"/>
      <c r="AW347" s="165"/>
      <c r="AX347" s="165"/>
      <c r="AY347" s="165"/>
      <c r="AZ347" s="165"/>
      <c r="BA347" s="165"/>
      <c r="BB347" s="165"/>
      <c r="BC347" s="165"/>
      <c r="BD347" s="165"/>
      <c r="BE347" s="165"/>
      <c r="BF347" s="165"/>
      <c r="BG347" s="165"/>
      <c r="BH347" s="165"/>
      <c r="BI347" s="165"/>
    </row>
    <row r="348" spans="1:61" ht="16.5" customHeight="1">
      <c r="A348" s="62"/>
      <c r="B348" s="62"/>
      <c r="C348" s="62"/>
      <c r="D348" s="62"/>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5"/>
      <c r="AW348" s="165"/>
      <c r="AX348" s="165"/>
      <c r="AY348" s="165"/>
      <c r="AZ348" s="165"/>
      <c r="BA348" s="165"/>
      <c r="BB348" s="165"/>
      <c r="BC348" s="165"/>
      <c r="BD348" s="165"/>
      <c r="BE348" s="165"/>
      <c r="BF348" s="165"/>
      <c r="BG348" s="165"/>
      <c r="BH348" s="165"/>
      <c r="BI348" s="165"/>
    </row>
    <row r="349" spans="1:61" ht="16.5" customHeight="1">
      <c r="A349" s="62"/>
      <c r="B349" s="62"/>
      <c r="C349" s="62"/>
      <c r="D349" s="62"/>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5"/>
      <c r="AW349" s="165"/>
      <c r="AX349" s="165"/>
      <c r="AY349" s="165"/>
      <c r="AZ349" s="165"/>
      <c r="BA349" s="165"/>
      <c r="BB349" s="165"/>
      <c r="BC349" s="165"/>
      <c r="BD349" s="165"/>
      <c r="BE349" s="165"/>
      <c r="BF349" s="165"/>
      <c r="BG349" s="165"/>
      <c r="BH349" s="165"/>
      <c r="BI349" s="165"/>
    </row>
    <row r="350" spans="1:61" ht="16.5" customHeight="1">
      <c r="A350" s="62"/>
      <c r="B350" s="62"/>
      <c r="C350" s="62"/>
      <c r="D350" s="62"/>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row>
    <row r="351" spans="1:61" ht="16.5" customHeight="1">
      <c r="A351" s="62"/>
      <c r="B351" s="62"/>
      <c r="C351" s="62"/>
      <c r="D351" s="62"/>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row>
    <row r="352" spans="1:61" ht="16.5" customHeight="1">
      <c r="A352" s="62"/>
      <c r="B352" s="62"/>
      <c r="C352" s="62"/>
      <c r="D352" s="62"/>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row>
    <row r="353" spans="1:61" ht="16.5" customHeight="1">
      <c r="A353" s="62"/>
      <c r="B353" s="62"/>
      <c r="C353" s="62"/>
      <c r="D353" s="62"/>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row>
    <row r="354" spans="1:61" ht="16.5" customHeight="1">
      <c r="A354" s="62"/>
      <c r="B354" s="62"/>
      <c r="C354" s="62"/>
      <c r="D354" s="62"/>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row>
    <row r="355" spans="1:61" ht="16.5" customHeight="1">
      <c r="A355" s="62"/>
      <c r="B355" s="62"/>
      <c r="C355" s="62"/>
      <c r="D355" s="62"/>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row>
    <row r="356" spans="1:61" ht="16.5" customHeight="1">
      <c r="A356" s="62"/>
      <c r="B356" s="62"/>
      <c r="C356" s="62"/>
      <c r="D356" s="62"/>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row>
    <row r="357" spans="1:61" ht="16.5" customHeight="1">
      <c r="A357" s="62"/>
      <c r="B357" s="62"/>
      <c r="C357" s="62"/>
      <c r="D357" s="62"/>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row>
    <row r="358" spans="1:61" ht="16.5" customHeight="1">
      <c r="A358" s="62"/>
      <c r="B358" s="62"/>
      <c r="C358" s="62"/>
      <c r="D358" s="62"/>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row>
    <row r="359" spans="1:61" ht="16.5" customHeight="1">
      <c r="A359" s="62"/>
      <c r="B359" s="62"/>
      <c r="C359" s="62"/>
      <c r="D359" s="62"/>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row>
    <row r="360" spans="1:61" ht="16.5" customHeight="1">
      <c r="A360" s="62"/>
      <c r="B360" s="62"/>
      <c r="C360" s="62"/>
      <c r="D360" s="62"/>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row>
    <row r="361" spans="1:61" ht="16.5" customHeight="1">
      <c r="A361" s="62"/>
      <c r="B361" s="62"/>
      <c r="C361" s="62"/>
      <c r="D361" s="62"/>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row>
    <row r="362" spans="1:61" ht="16.5" customHeight="1">
      <c r="A362" s="62"/>
      <c r="B362" s="62"/>
      <c r="C362" s="62"/>
      <c r="D362" s="62"/>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row>
    <row r="363" spans="1:61" ht="16.5" customHeight="1">
      <c r="A363" s="62"/>
      <c r="B363" s="62"/>
      <c r="C363" s="62"/>
      <c r="D363" s="62"/>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row>
    <row r="364" spans="1:61" ht="16.5" customHeight="1">
      <c r="A364" s="62"/>
      <c r="B364" s="62"/>
      <c r="C364" s="62"/>
      <c r="D364" s="62"/>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row>
    <row r="365" spans="1:61" ht="16.5" customHeight="1">
      <c r="A365" s="62"/>
      <c r="B365" s="62"/>
      <c r="C365" s="62"/>
      <c r="D365" s="62"/>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row>
    <row r="366" spans="1:61" ht="16.5" customHeight="1">
      <c r="A366" s="62"/>
      <c r="B366" s="62"/>
      <c r="C366" s="62"/>
      <c r="D366" s="62"/>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row>
    <row r="367" spans="1:61" ht="16.5" customHeight="1">
      <c r="A367" s="62"/>
      <c r="B367" s="62"/>
      <c r="C367" s="62"/>
      <c r="D367" s="62"/>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row>
    <row r="368" spans="1:61" ht="16.5" customHeight="1">
      <c r="A368" s="62"/>
      <c r="B368" s="62"/>
      <c r="C368" s="62"/>
      <c r="D368" s="62"/>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row>
    <row r="369" spans="1:61" ht="16.5" customHeight="1">
      <c r="A369" s="62"/>
      <c r="B369" s="62"/>
      <c r="C369" s="62"/>
      <c r="D369" s="62"/>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row>
    <row r="370" spans="1:61" ht="16.5" customHeight="1">
      <c r="A370" s="62"/>
      <c r="B370" s="62"/>
      <c r="C370" s="62"/>
      <c r="D370" s="62"/>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row>
    <row r="371" spans="1:61" ht="16.5" customHeight="1">
      <c r="A371" s="62"/>
      <c r="B371" s="62"/>
      <c r="C371" s="62"/>
      <c r="D371" s="62"/>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5"/>
      <c r="AW371" s="165"/>
      <c r="AX371" s="165"/>
      <c r="AY371" s="165"/>
      <c r="AZ371" s="165"/>
      <c r="BA371" s="165"/>
      <c r="BB371" s="165"/>
      <c r="BC371" s="165"/>
      <c r="BD371" s="165"/>
      <c r="BE371" s="165"/>
      <c r="BF371" s="165"/>
      <c r="BG371" s="165"/>
      <c r="BH371" s="165"/>
      <c r="BI371" s="165"/>
    </row>
    <row r="372" spans="1:61" ht="16.5" customHeight="1">
      <c r="A372" s="62"/>
      <c r="B372" s="62"/>
      <c r="C372" s="62"/>
      <c r="D372" s="62"/>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row>
    <row r="373" spans="1:61" ht="16.5" customHeight="1">
      <c r="A373" s="62"/>
      <c r="B373" s="62"/>
      <c r="C373" s="62"/>
      <c r="D373" s="62"/>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row>
    <row r="374" spans="1:61" ht="16.5" customHeight="1">
      <c r="A374" s="62"/>
      <c r="B374" s="62"/>
      <c r="C374" s="62"/>
      <c r="D374" s="62"/>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row>
    <row r="375" spans="1:61" ht="16.5" customHeight="1">
      <c r="A375" s="62"/>
      <c r="B375" s="62"/>
      <c r="C375" s="62"/>
      <c r="D375" s="62"/>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row>
    <row r="376" spans="1:61" ht="16.5" customHeight="1">
      <c r="A376" s="62"/>
      <c r="B376" s="62"/>
      <c r="C376" s="62"/>
      <c r="D376" s="62"/>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row>
    <row r="377" spans="1:61" ht="16.5" customHeight="1">
      <c r="A377" s="62"/>
      <c r="B377" s="62"/>
      <c r="C377" s="62"/>
      <c r="D377" s="62"/>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row>
    <row r="378" spans="1:61" ht="16.5" customHeight="1">
      <c r="A378" s="62"/>
      <c r="B378" s="62"/>
      <c r="C378" s="62"/>
      <c r="D378" s="62"/>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row>
    <row r="379" spans="1:61" ht="16.5" customHeight="1">
      <c r="A379" s="62"/>
      <c r="B379" s="62"/>
      <c r="C379" s="62"/>
      <c r="D379" s="62"/>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5"/>
      <c r="AW379" s="165"/>
      <c r="AX379" s="165"/>
      <c r="AY379" s="165"/>
      <c r="AZ379" s="165"/>
      <c r="BA379" s="165"/>
      <c r="BB379" s="165"/>
      <c r="BC379" s="165"/>
      <c r="BD379" s="165"/>
      <c r="BE379" s="165"/>
      <c r="BF379" s="165"/>
      <c r="BG379" s="165"/>
      <c r="BH379" s="165"/>
      <c r="BI379" s="165"/>
    </row>
    <row r="380" spans="1:61" ht="16.5" customHeight="1">
      <c r="A380" s="62"/>
      <c r="B380" s="62"/>
      <c r="C380" s="62"/>
      <c r="D380" s="62"/>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5"/>
      <c r="AW380" s="165"/>
      <c r="AX380" s="165"/>
      <c r="AY380" s="165"/>
      <c r="AZ380" s="165"/>
      <c r="BA380" s="165"/>
      <c r="BB380" s="165"/>
      <c r="BC380" s="165"/>
      <c r="BD380" s="165"/>
      <c r="BE380" s="165"/>
      <c r="BF380" s="165"/>
      <c r="BG380" s="165"/>
      <c r="BH380" s="165"/>
      <c r="BI380" s="165"/>
    </row>
    <row r="381" spans="1:61" ht="16.5" customHeight="1">
      <c r="A381" s="62"/>
      <c r="B381" s="62"/>
      <c r="C381" s="62"/>
      <c r="D381" s="62"/>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5"/>
      <c r="AW381" s="165"/>
      <c r="AX381" s="165"/>
      <c r="AY381" s="165"/>
      <c r="AZ381" s="165"/>
      <c r="BA381" s="165"/>
      <c r="BB381" s="165"/>
      <c r="BC381" s="165"/>
      <c r="BD381" s="165"/>
      <c r="BE381" s="165"/>
      <c r="BF381" s="165"/>
      <c r="BG381" s="165"/>
      <c r="BH381" s="165"/>
      <c r="BI381" s="165"/>
    </row>
    <row r="382" spans="1:61" ht="16.5" customHeight="1">
      <c r="A382" s="62"/>
      <c r="B382" s="62"/>
      <c r="C382" s="62"/>
      <c r="D382" s="62"/>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5"/>
      <c r="AW382" s="165"/>
      <c r="AX382" s="165"/>
      <c r="AY382" s="165"/>
      <c r="AZ382" s="165"/>
      <c r="BA382" s="165"/>
      <c r="BB382" s="165"/>
      <c r="BC382" s="165"/>
      <c r="BD382" s="165"/>
      <c r="BE382" s="165"/>
      <c r="BF382" s="165"/>
      <c r="BG382" s="165"/>
      <c r="BH382" s="165"/>
      <c r="BI382" s="165"/>
    </row>
    <row r="383" spans="1:61" ht="16.5" customHeight="1">
      <c r="A383" s="62"/>
      <c r="B383" s="62"/>
      <c r="C383" s="62"/>
      <c r="D383" s="62"/>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5"/>
      <c r="AW383" s="165"/>
      <c r="AX383" s="165"/>
      <c r="AY383" s="165"/>
      <c r="AZ383" s="165"/>
      <c r="BA383" s="165"/>
      <c r="BB383" s="165"/>
      <c r="BC383" s="165"/>
      <c r="BD383" s="165"/>
      <c r="BE383" s="165"/>
      <c r="BF383" s="165"/>
      <c r="BG383" s="165"/>
      <c r="BH383" s="165"/>
      <c r="BI383" s="165"/>
    </row>
    <row r="384" spans="1:61" ht="16.5" customHeight="1">
      <c r="A384" s="62"/>
      <c r="B384" s="62"/>
      <c r="C384" s="62"/>
      <c r="D384" s="62"/>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row>
    <row r="385" spans="1:61" ht="16.5" customHeight="1">
      <c r="A385" s="62"/>
      <c r="B385" s="62"/>
      <c r="C385" s="62"/>
      <c r="D385" s="62"/>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row>
    <row r="386" spans="1:61" ht="16.5" customHeight="1">
      <c r="A386" s="62"/>
      <c r="B386" s="62"/>
      <c r="C386" s="62"/>
      <c r="D386" s="62"/>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row>
    <row r="387" spans="1:61" ht="16.5" customHeight="1">
      <c r="A387" s="62"/>
      <c r="B387" s="62"/>
      <c r="C387" s="62"/>
      <c r="D387" s="62"/>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row>
    <row r="388" spans="1:61" ht="16.5" customHeight="1">
      <c r="A388" s="62"/>
      <c r="B388" s="62"/>
      <c r="C388" s="62"/>
      <c r="D388" s="62"/>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row>
    <row r="389" spans="1:61" ht="16.5" customHeight="1">
      <c r="A389" s="62"/>
      <c r="B389" s="62"/>
      <c r="C389" s="62"/>
      <c r="D389" s="62"/>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row>
    <row r="390" spans="1:61" ht="16.5" customHeight="1">
      <c r="A390" s="62"/>
      <c r="B390" s="62"/>
      <c r="C390" s="62"/>
      <c r="D390" s="62"/>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row>
    <row r="391" spans="1:61" ht="16.5" customHeight="1">
      <c r="A391" s="62"/>
      <c r="B391" s="62"/>
      <c r="C391" s="62"/>
      <c r="D391" s="62"/>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row>
    <row r="392" spans="1:61" ht="16.5" customHeight="1">
      <c r="A392" s="62"/>
      <c r="B392" s="62"/>
      <c r="C392" s="62"/>
      <c r="D392" s="62"/>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row>
    <row r="393" spans="1:61" ht="16.5" customHeight="1">
      <c r="A393" s="62"/>
      <c r="B393" s="62"/>
      <c r="C393" s="62"/>
      <c r="D393" s="62"/>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row>
    <row r="394" spans="1:61" ht="16.5" customHeight="1">
      <c r="A394" s="62"/>
      <c r="B394" s="62"/>
      <c r="C394" s="62"/>
      <c r="D394" s="62"/>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row>
    <row r="395" spans="1:61" ht="16.5" customHeight="1">
      <c r="A395" s="62"/>
      <c r="B395" s="62"/>
      <c r="C395" s="62"/>
      <c r="D395" s="62"/>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row>
    <row r="396" spans="1:61" ht="16.5" customHeight="1">
      <c r="A396" s="62"/>
      <c r="B396" s="62"/>
      <c r="C396" s="62"/>
      <c r="D396" s="62"/>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5"/>
      <c r="AW396" s="165"/>
      <c r="AX396" s="165"/>
      <c r="AY396" s="165"/>
      <c r="AZ396" s="165"/>
      <c r="BA396" s="165"/>
      <c r="BB396" s="165"/>
      <c r="BC396" s="165"/>
      <c r="BD396" s="165"/>
      <c r="BE396" s="165"/>
      <c r="BF396" s="165"/>
      <c r="BG396" s="165"/>
      <c r="BH396" s="165"/>
      <c r="BI396" s="165"/>
    </row>
    <row r="397" spans="1:61" ht="16.5" customHeight="1">
      <c r="A397" s="62"/>
      <c r="B397" s="62"/>
      <c r="C397" s="62"/>
      <c r="D397" s="62"/>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5"/>
      <c r="AW397" s="165"/>
      <c r="AX397" s="165"/>
      <c r="AY397" s="165"/>
      <c r="AZ397" s="165"/>
      <c r="BA397" s="165"/>
      <c r="BB397" s="165"/>
      <c r="BC397" s="165"/>
      <c r="BD397" s="165"/>
      <c r="BE397" s="165"/>
      <c r="BF397" s="165"/>
      <c r="BG397" s="165"/>
      <c r="BH397" s="165"/>
      <c r="BI397" s="165"/>
    </row>
    <row r="398" spans="1:61" ht="16.5" customHeight="1">
      <c r="A398" s="62"/>
      <c r="B398" s="62"/>
      <c r="C398" s="62"/>
      <c r="D398" s="62"/>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5"/>
      <c r="AW398" s="165"/>
      <c r="AX398" s="165"/>
      <c r="AY398" s="165"/>
      <c r="AZ398" s="165"/>
      <c r="BA398" s="165"/>
      <c r="BB398" s="165"/>
      <c r="BC398" s="165"/>
      <c r="BD398" s="165"/>
      <c r="BE398" s="165"/>
      <c r="BF398" s="165"/>
      <c r="BG398" s="165"/>
      <c r="BH398" s="165"/>
      <c r="BI398" s="165"/>
    </row>
    <row r="399" spans="1:61" ht="16.5" customHeight="1">
      <c r="A399" s="62"/>
      <c r="B399" s="62"/>
      <c r="C399" s="62"/>
      <c r="D399" s="62"/>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row>
    <row r="400" spans="1:61" ht="16.5" customHeight="1">
      <c r="A400" s="62"/>
      <c r="B400" s="62"/>
      <c r="C400" s="62"/>
      <c r="D400" s="62"/>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5"/>
      <c r="AW400" s="165"/>
      <c r="AX400" s="165"/>
      <c r="AY400" s="165"/>
      <c r="AZ400" s="165"/>
      <c r="BA400" s="165"/>
      <c r="BB400" s="165"/>
      <c r="BC400" s="165"/>
      <c r="BD400" s="165"/>
      <c r="BE400" s="165"/>
      <c r="BF400" s="165"/>
      <c r="BG400" s="165"/>
      <c r="BH400" s="165"/>
      <c r="BI400" s="165"/>
    </row>
    <row r="401" spans="1:61" ht="16.5" customHeight="1">
      <c r="A401" s="62"/>
      <c r="B401" s="62"/>
      <c r="C401" s="62"/>
      <c r="D401" s="62"/>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5"/>
      <c r="AW401" s="165"/>
      <c r="AX401" s="165"/>
      <c r="AY401" s="165"/>
      <c r="AZ401" s="165"/>
      <c r="BA401" s="165"/>
      <c r="BB401" s="165"/>
      <c r="BC401" s="165"/>
      <c r="BD401" s="165"/>
      <c r="BE401" s="165"/>
      <c r="BF401" s="165"/>
      <c r="BG401" s="165"/>
      <c r="BH401" s="165"/>
      <c r="BI401" s="165"/>
    </row>
    <row r="402" spans="1:61" ht="16.5" customHeight="1">
      <c r="A402" s="62"/>
      <c r="B402" s="62"/>
      <c r="C402" s="62"/>
      <c r="D402" s="62"/>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5"/>
      <c r="AW402" s="165"/>
      <c r="AX402" s="165"/>
      <c r="AY402" s="165"/>
      <c r="AZ402" s="165"/>
      <c r="BA402" s="165"/>
      <c r="BB402" s="165"/>
      <c r="BC402" s="165"/>
      <c r="BD402" s="165"/>
      <c r="BE402" s="165"/>
      <c r="BF402" s="165"/>
      <c r="BG402" s="165"/>
      <c r="BH402" s="165"/>
      <c r="BI402" s="165"/>
    </row>
    <row r="403" spans="1:61" ht="16.5" customHeight="1">
      <c r="A403" s="62"/>
      <c r="B403" s="62"/>
      <c r="C403" s="62"/>
      <c r="D403" s="62"/>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5"/>
      <c r="AW403" s="165"/>
      <c r="AX403" s="165"/>
      <c r="AY403" s="165"/>
      <c r="AZ403" s="165"/>
      <c r="BA403" s="165"/>
      <c r="BB403" s="165"/>
      <c r="BC403" s="165"/>
      <c r="BD403" s="165"/>
      <c r="BE403" s="165"/>
      <c r="BF403" s="165"/>
      <c r="BG403" s="165"/>
      <c r="BH403" s="165"/>
      <c r="BI403" s="165"/>
    </row>
    <row r="404" spans="1:61" ht="16.5" customHeight="1">
      <c r="A404" s="62"/>
      <c r="B404" s="62"/>
      <c r="C404" s="62"/>
      <c r="D404" s="62"/>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5"/>
      <c r="AW404" s="165"/>
      <c r="AX404" s="165"/>
      <c r="AY404" s="165"/>
      <c r="AZ404" s="165"/>
      <c r="BA404" s="165"/>
      <c r="BB404" s="165"/>
      <c r="BC404" s="165"/>
      <c r="BD404" s="165"/>
      <c r="BE404" s="165"/>
      <c r="BF404" s="165"/>
      <c r="BG404" s="165"/>
      <c r="BH404" s="165"/>
      <c r="BI404" s="165"/>
    </row>
    <row r="405" spans="1:61" ht="16.5" customHeight="1">
      <c r="A405" s="62"/>
      <c r="B405" s="62"/>
      <c r="C405" s="62"/>
      <c r="D405" s="62"/>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5"/>
      <c r="AW405" s="165"/>
      <c r="AX405" s="165"/>
      <c r="AY405" s="165"/>
      <c r="AZ405" s="165"/>
      <c r="BA405" s="165"/>
      <c r="BB405" s="165"/>
      <c r="BC405" s="165"/>
      <c r="BD405" s="165"/>
      <c r="BE405" s="165"/>
      <c r="BF405" s="165"/>
      <c r="BG405" s="165"/>
      <c r="BH405" s="165"/>
      <c r="BI405" s="165"/>
    </row>
    <row r="406" spans="1:61" ht="16.5" customHeight="1">
      <c r="A406" s="62"/>
      <c r="B406" s="62"/>
      <c r="C406" s="62"/>
      <c r="D406" s="62"/>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5"/>
      <c r="AW406" s="165"/>
      <c r="AX406" s="165"/>
      <c r="AY406" s="165"/>
      <c r="AZ406" s="165"/>
      <c r="BA406" s="165"/>
      <c r="BB406" s="165"/>
      <c r="BC406" s="165"/>
      <c r="BD406" s="165"/>
      <c r="BE406" s="165"/>
      <c r="BF406" s="165"/>
      <c r="BG406" s="165"/>
      <c r="BH406" s="165"/>
      <c r="BI406" s="165"/>
    </row>
    <row r="407" spans="1:61" ht="16.5" customHeight="1">
      <c r="A407" s="62"/>
      <c r="B407" s="62"/>
      <c r="C407" s="62"/>
      <c r="D407" s="62"/>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5"/>
      <c r="AW407" s="165"/>
      <c r="AX407" s="165"/>
      <c r="AY407" s="165"/>
      <c r="AZ407" s="165"/>
      <c r="BA407" s="165"/>
      <c r="BB407" s="165"/>
      <c r="BC407" s="165"/>
      <c r="BD407" s="165"/>
      <c r="BE407" s="165"/>
      <c r="BF407" s="165"/>
      <c r="BG407" s="165"/>
      <c r="BH407" s="165"/>
      <c r="BI407" s="165"/>
    </row>
    <row r="408" spans="1:61" ht="16.5" customHeight="1">
      <c r="A408" s="62"/>
      <c r="B408" s="62"/>
      <c r="C408" s="62"/>
      <c r="D408" s="62"/>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5"/>
      <c r="AW408" s="165"/>
      <c r="AX408" s="165"/>
      <c r="AY408" s="165"/>
      <c r="AZ408" s="165"/>
      <c r="BA408" s="165"/>
      <c r="BB408" s="165"/>
      <c r="BC408" s="165"/>
      <c r="BD408" s="165"/>
      <c r="BE408" s="165"/>
      <c r="BF408" s="165"/>
      <c r="BG408" s="165"/>
      <c r="BH408" s="165"/>
      <c r="BI408" s="165"/>
    </row>
    <row r="409" spans="1:61" ht="16.5" customHeight="1">
      <c r="A409" s="62"/>
      <c r="B409" s="62"/>
      <c r="C409" s="62"/>
      <c r="D409" s="62"/>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5"/>
      <c r="AW409" s="165"/>
      <c r="AX409" s="165"/>
      <c r="AY409" s="165"/>
      <c r="AZ409" s="165"/>
      <c r="BA409" s="165"/>
      <c r="BB409" s="165"/>
      <c r="BC409" s="165"/>
      <c r="BD409" s="165"/>
      <c r="BE409" s="165"/>
      <c r="BF409" s="165"/>
      <c r="BG409" s="165"/>
      <c r="BH409" s="165"/>
      <c r="BI409" s="165"/>
    </row>
    <row r="410" spans="1:61" ht="16.5" customHeight="1">
      <c r="A410" s="62"/>
      <c r="B410" s="62"/>
      <c r="C410" s="62"/>
      <c r="D410" s="62"/>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5"/>
      <c r="AW410" s="165"/>
      <c r="AX410" s="165"/>
      <c r="AY410" s="165"/>
      <c r="AZ410" s="165"/>
      <c r="BA410" s="165"/>
      <c r="BB410" s="165"/>
      <c r="BC410" s="165"/>
      <c r="BD410" s="165"/>
      <c r="BE410" s="165"/>
      <c r="BF410" s="165"/>
      <c r="BG410" s="165"/>
      <c r="BH410" s="165"/>
      <c r="BI410" s="165"/>
    </row>
    <row r="411" spans="1:61" ht="16.5" customHeight="1">
      <c r="A411" s="62"/>
      <c r="B411" s="62"/>
      <c r="C411" s="62"/>
      <c r="D411" s="62"/>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5"/>
      <c r="AW411" s="165"/>
      <c r="AX411" s="165"/>
      <c r="AY411" s="165"/>
      <c r="AZ411" s="165"/>
      <c r="BA411" s="165"/>
      <c r="BB411" s="165"/>
      <c r="BC411" s="165"/>
      <c r="BD411" s="165"/>
      <c r="BE411" s="165"/>
      <c r="BF411" s="165"/>
      <c r="BG411" s="165"/>
      <c r="BH411" s="165"/>
      <c r="BI411" s="165"/>
    </row>
    <row r="412" spans="1:61" ht="16.5" customHeight="1">
      <c r="A412" s="62"/>
      <c r="B412" s="62"/>
      <c r="C412" s="62"/>
      <c r="D412" s="62"/>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5"/>
      <c r="AW412" s="165"/>
      <c r="AX412" s="165"/>
      <c r="AY412" s="165"/>
      <c r="AZ412" s="165"/>
      <c r="BA412" s="165"/>
      <c r="BB412" s="165"/>
      <c r="BC412" s="165"/>
      <c r="BD412" s="165"/>
      <c r="BE412" s="165"/>
      <c r="BF412" s="165"/>
      <c r="BG412" s="165"/>
      <c r="BH412" s="165"/>
      <c r="BI412" s="165"/>
    </row>
    <row r="413" spans="1:61" ht="16.5" customHeight="1">
      <c r="A413" s="62"/>
      <c r="B413" s="62"/>
      <c r="C413" s="62"/>
      <c r="D413" s="62"/>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5"/>
      <c r="AW413" s="165"/>
      <c r="AX413" s="165"/>
      <c r="AY413" s="165"/>
      <c r="AZ413" s="165"/>
      <c r="BA413" s="165"/>
      <c r="BB413" s="165"/>
      <c r="BC413" s="165"/>
      <c r="BD413" s="165"/>
      <c r="BE413" s="165"/>
      <c r="BF413" s="165"/>
      <c r="BG413" s="165"/>
      <c r="BH413" s="165"/>
      <c r="BI413" s="165"/>
    </row>
    <row r="414" spans="1:61" ht="16.5" customHeight="1">
      <c r="A414" s="62"/>
      <c r="B414" s="62"/>
      <c r="C414" s="62"/>
      <c r="D414" s="62"/>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row>
    <row r="415" spans="1:61" ht="16.5" customHeight="1">
      <c r="A415" s="62"/>
      <c r="B415" s="62"/>
      <c r="C415" s="62"/>
      <c r="D415" s="62"/>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row>
    <row r="416" spans="1:61" ht="16.5" customHeight="1">
      <c r="A416" s="62"/>
      <c r="B416" s="62"/>
      <c r="C416" s="62"/>
      <c r="D416" s="62"/>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row>
    <row r="417" spans="1:61" ht="16.5" customHeight="1">
      <c r="A417" s="62"/>
      <c r="B417" s="62"/>
      <c r="C417" s="62"/>
      <c r="D417" s="62"/>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row>
    <row r="418" spans="1:61" ht="16.5" customHeight="1">
      <c r="A418" s="62"/>
      <c r="B418" s="62"/>
      <c r="C418" s="62"/>
      <c r="D418" s="62"/>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5"/>
      <c r="AW418" s="165"/>
      <c r="AX418" s="165"/>
      <c r="AY418" s="165"/>
      <c r="AZ418" s="165"/>
      <c r="BA418" s="165"/>
      <c r="BB418" s="165"/>
      <c r="BC418" s="165"/>
      <c r="BD418" s="165"/>
      <c r="BE418" s="165"/>
      <c r="BF418" s="165"/>
      <c r="BG418" s="165"/>
      <c r="BH418" s="165"/>
      <c r="BI418" s="165"/>
    </row>
    <row r="419" spans="1:61" ht="16.5" customHeight="1">
      <c r="A419" s="62"/>
      <c r="B419" s="62"/>
      <c r="C419" s="62"/>
      <c r="D419" s="62"/>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5"/>
      <c r="AW419" s="165"/>
      <c r="AX419" s="165"/>
      <c r="AY419" s="165"/>
      <c r="AZ419" s="165"/>
      <c r="BA419" s="165"/>
      <c r="BB419" s="165"/>
      <c r="BC419" s="165"/>
      <c r="BD419" s="165"/>
      <c r="BE419" s="165"/>
      <c r="BF419" s="165"/>
      <c r="BG419" s="165"/>
      <c r="BH419" s="165"/>
      <c r="BI419" s="165"/>
    </row>
    <row r="420" spans="1:61" ht="16.5" customHeight="1">
      <c r="A420" s="62"/>
      <c r="B420" s="62"/>
      <c r="C420" s="62"/>
      <c r="D420" s="62"/>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5"/>
      <c r="AW420" s="165"/>
      <c r="AX420" s="165"/>
      <c r="AY420" s="165"/>
      <c r="AZ420" s="165"/>
      <c r="BA420" s="165"/>
      <c r="BB420" s="165"/>
      <c r="BC420" s="165"/>
      <c r="BD420" s="165"/>
      <c r="BE420" s="165"/>
      <c r="BF420" s="165"/>
      <c r="BG420" s="165"/>
      <c r="BH420" s="165"/>
      <c r="BI420" s="165"/>
    </row>
    <row r="421" spans="1:61" ht="16.5" customHeight="1">
      <c r="A421" s="62"/>
      <c r="B421" s="62"/>
      <c r="C421" s="62"/>
      <c r="D421" s="62"/>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5"/>
      <c r="AW421" s="165"/>
      <c r="AX421" s="165"/>
      <c r="AY421" s="165"/>
      <c r="AZ421" s="165"/>
      <c r="BA421" s="165"/>
      <c r="BB421" s="165"/>
      <c r="BC421" s="165"/>
      <c r="BD421" s="165"/>
      <c r="BE421" s="165"/>
      <c r="BF421" s="165"/>
      <c r="BG421" s="165"/>
      <c r="BH421" s="165"/>
      <c r="BI421" s="165"/>
    </row>
    <row r="422" spans="1:61" ht="16.5" customHeight="1">
      <c r="A422" s="62"/>
      <c r="B422" s="62"/>
      <c r="C422" s="62"/>
      <c r="D422" s="62"/>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5"/>
      <c r="AW422" s="165"/>
      <c r="AX422" s="165"/>
      <c r="AY422" s="165"/>
      <c r="AZ422" s="165"/>
      <c r="BA422" s="165"/>
      <c r="BB422" s="165"/>
      <c r="BC422" s="165"/>
      <c r="BD422" s="165"/>
      <c r="BE422" s="165"/>
      <c r="BF422" s="165"/>
      <c r="BG422" s="165"/>
      <c r="BH422" s="165"/>
      <c r="BI422" s="165"/>
    </row>
    <row r="423" spans="1:61" ht="16.5" customHeight="1">
      <c r="A423" s="62"/>
      <c r="B423" s="62"/>
      <c r="C423" s="62"/>
      <c r="D423" s="62"/>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5"/>
      <c r="AW423" s="165"/>
      <c r="AX423" s="165"/>
      <c r="AY423" s="165"/>
      <c r="AZ423" s="165"/>
      <c r="BA423" s="165"/>
      <c r="BB423" s="165"/>
      <c r="BC423" s="165"/>
      <c r="BD423" s="165"/>
      <c r="BE423" s="165"/>
      <c r="BF423" s="165"/>
      <c r="BG423" s="165"/>
      <c r="BH423" s="165"/>
      <c r="BI423" s="165"/>
    </row>
    <row r="424" spans="1:61" ht="16.5" customHeight="1">
      <c r="A424" s="62"/>
      <c r="B424" s="62"/>
      <c r="C424" s="62"/>
      <c r="D424" s="62"/>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5"/>
      <c r="AW424" s="165"/>
      <c r="AX424" s="165"/>
      <c r="AY424" s="165"/>
      <c r="AZ424" s="165"/>
      <c r="BA424" s="165"/>
      <c r="BB424" s="165"/>
      <c r="BC424" s="165"/>
      <c r="BD424" s="165"/>
      <c r="BE424" s="165"/>
      <c r="BF424" s="165"/>
      <c r="BG424" s="165"/>
      <c r="BH424" s="165"/>
      <c r="BI424" s="165"/>
    </row>
    <row r="425" spans="1:61" ht="16.5" customHeight="1">
      <c r="A425" s="62"/>
      <c r="B425" s="62"/>
      <c r="C425" s="62"/>
      <c r="D425" s="62"/>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5"/>
      <c r="AW425" s="165"/>
      <c r="AX425" s="165"/>
      <c r="AY425" s="165"/>
      <c r="AZ425" s="165"/>
      <c r="BA425" s="165"/>
      <c r="BB425" s="165"/>
      <c r="BC425" s="165"/>
      <c r="BD425" s="165"/>
      <c r="BE425" s="165"/>
      <c r="BF425" s="165"/>
      <c r="BG425" s="165"/>
      <c r="BH425" s="165"/>
      <c r="BI425" s="165"/>
    </row>
    <row r="426" spans="1:61" ht="16.5" customHeight="1">
      <c r="A426" s="62"/>
      <c r="B426" s="62"/>
      <c r="C426" s="62"/>
      <c r="D426" s="62"/>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5"/>
      <c r="AW426" s="165"/>
      <c r="AX426" s="165"/>
      <c r="AY426" s="165"/>
      <c r="AZ426" s="165"/>
      <c r="BA426" s="165"/>
      <c r="BB426" s="165"/>
      <c r="BC426" s="165"/>
      <c r="BD426" s="165"/>
      <c r="BE426" s="165"/>
      <c r="BF426" s="165"/>
      <c r="BG426" s="165"/>
      <c r="BH426" s="165"/>
      <c r="BI426" s="165"/>
    </row>
    <row r="427" spans="1:61" ht="16.5" customHeight="1">
      <c r="A427" s="62"/>
      <c r="B427" s="62"/>
      <c r="C427" s="62"/>
      <c r="D427" s="62"/>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5"/>
      <c r="AY427" s="165"/>
      <c r="AZ427" s="165"/>
      <c r="BA427" s="165"/>
      <c r="BB427" s="165"/>
      <c r="BC427" s="165"/>
      <c r="BD427" s="165"/>
      <c r="BE427" s="165"/>
      <c r="BF427" s="165"/>
      <c r="BG427" s="165"/>
      <c r="BH427" s="165"/>
      <c r="BI427" s="165"/>
    </row>
    <row r="428" spans="1:61" ht="16.5" customHeight="1">
      <c r="A428" s="62"/>
      <c r="B428" s="62"/>
      <c r="C428" s="62"/>
      <c r="D428" s="62"/>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5"/>
      <c r="AY428" s="165"/>
      <c r="AZ428" s="165"/>
      <c r="BA428" s="165"/>
      <c r="BB428" s="165"/>
      <c r="BC428" s="165"/>
      <c r="BD428" s="165"/>
      <c r="BE428" s="165"/>
      <c r="BF428" s="165"/>
      <c r="BG428" s="165"/>
      <c r="BH428" s="165"/>
      <c r="BI428" s="165"/>
    </row>
    <row r="429" spans="1:61" ht="16.5" customHeight="1">
      <c r="A429" s="62"/>
      <c r="B429" s="62"/>
      <c r="C429" s="62"/>
      <c r="D429" s="62"/>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5"/>
      <c r="AW429" s="165"/>
      <c r="AX429" s="165"/>
      <c r="AY429" s="165"/>
      <c r="AZ429" s="165"/>
      <c r="BA429" s="165"/>
      <c r="BB429" s="165"/>
      <c r="BC429" s="165"/>
      <c r="BD429" s="165"/>
      <c r="BE429" s="165"/>
      <c r="BF429" s="165"/>
      <c r="BG429" s="165"/>
      <c r="BH429" s="165"/>
      <c r="BI429" s="165"/>
    </row>
    <row r="430" spans="1:61" ht="16.5" customHeight="1">
      <c r="A430" s="62"/>
      <c r="B430" s="62"/>
      <c r="C430" s="62"/>
      <c r="D430" s="62"/>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5"/>
      <c r="AW430" s="165"/>
      <c r="AX430" s="165"/>
      <c r="AY430" s="165"/>
      <c r="AZ430" s="165"/>
      <c r="BA430" s="165"/>
      <c r="BB430" s="165"/>
      <c r="BC430" s="165"/>
      <c r="BD430" s="165"/>
      <c r="BE430" s="165"/>
      <c r="BF430" s="165"/>
      <c r="BG430" s="165"/>
      <c r="BH430" s="165"/>
      <c r="BI430" s="165"/>
    </row>
    <row r="431" spans="1:61" ht="16.5" customHeight="1">
      <c r="A431" s="62"/>
      <c r="B431" s="62"/>
      <c r="C431" s="62"/>
      <c r="D431" s="62"/>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5"/>
      <c r="AW431" s="165"/>
      <c r="AX431" s="165"/>
      <c r="AY431" s="165"/>
      <c r="AZ431" s="165"/>
      <c r="BA431" s="165"/>
      <c r="BB431" s="165"/>
      <c r="BC431" s="165"/>
      <c r="BD431" s="165"/>
      <c r="BE431" s="165"/>
      <c r="BF431" s="165"/>
      <c r="BG431" s="165"/>
      <c r="BH431" s="165"/>
      <c r="BI431" s="165"/>
    </row>
    <row r="432" spans="1:61" ht="16.5" customHeight="1">
      <c r="A432" s="62"/>
      <c r="B432" s="62"/>
      <c r="C432" s="62"/>
      <c r="D432" s="62"/>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5"/>
      <c r="AW432" s="165"/>
      <c r="AX432" s="165"/>
      <c r="AY432" s="165"/>
      <c r="AZ432" s="165"/>
      <c r="BA432" s="165"/>
      <c r="BB432" s="165"/>
      <c r="BC432" s="165"/>
      <c r="BD432" s="165"/>
      <c r="BE432" s="165"/>
      <c r="BF432" s="165"/>
      <c r="BG432" s="165"/>
      <c r="BH432" s="165"/>
      <c r="BI432" s="165"/>
    </row>
    <row r="433" spans="1:61" ht="16.5" customHeight="1">
      <c r="A433" s="62"/>
      <c r="B433" s="62"/>
      <c r="C433" s="62"/>
      <c r="D433" s="62"/>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5"/>
      <c r="AW433" s="165"/>
      <c r="AX433" s="165"/>
      <c r="AY433" s="165"/>
      <c r="AZ433" s="165"/>
      <c r="BA433" s="165"/>
      <c r="BB433" s="165"/>
      <c r="BC433" s="165"/>
      <c r="BD433" s="165"/>
      <c r="BE433" s="165"/>
      <c r="BF433" s="165"/>
      <c r="BG433" s="165"/>
      <c r="BH433" s="165"/>
      <c r="BI433" s="165"/>
    </row>
    <row r="434" spans="1:61" ht="16.5" customHeight="1">
      <c r="A434" s="62"/>
      <c r="B434" s="62"/>
      <c r="C434" s="62"/>
      <c r="D434" s="62"/>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5"/>
      <c r="AW434" s="165"/>
      <c r="AX434" s="165"/>
      <c r="AY434" s="165"/>
      <c r="AZ434" s="165"/>
      <c r="BA434" s="165"/>
      <c r="BB434" s="165"/>
      <c r="BC434" s="165"/>
      <c r="BD434" s="165"/>
      <c r="BE434" s="165"/>
      <c r="BF434" s="165"/>
      <c r="BG434" s="165"/>
      <c r="BH434" s="165"/>
      <c r="BI434" s="165"/>
    </row>
    <row r="435" spans="1:61" ht="16.5" customHeight="1">
      <c r="A435" s="62"/>
      <c r="B435" s="62"/>
      <c r="C435" s="62"/>
      <c r="D435" s="62"/>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5"/>
      <c r="AW435" s="165"/>
      <c r="AX435" s="165"/>
      <c r="AY435" s="165"/>
      <c r="AZ435" s="165"/>
      <c r="BA435" s="165"/>
      <c r="BB435" s="165"/>
      <c r="BC435" s="165"/>
      <c r="BD435" s="165"/>
      <c r="BE435" s="165"/>
      <c r="BF435" s="165"/>
      <c r="BG435" s="165"/>
      <c r="BH435" s="165"/>
      <c r="BI435" s="165"/>
    </row>
    <row r="436" spans="1:61" ht="16.5" customHeight="1">
      <c r="A436" s="62"/>
      <c r="B436" s="62"/>
      <c r="C436" s="62"/>
      <c r="D436" s="62"/>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5"/>
      <c r="AW436" s="165"/>
      <c r="AX436" s="165"/>
      <c r="AY436" s="165"/>
      <c r="AZ436" s="165"/>
      <c r="BA436" s="165"/>
      <c r="BB436" s="165"/>
      <c r="BC436" s="165"/>
      <c r="BD436" s="165"/>
      <c r="BE436" s="165"/>
      <c r="BF436" s="165"/>
      <c r="BG436" s="165"/>
      <c r="BH436" s="165"/>
      <c r="BI436" s="165"/>
    </row>
    <row r="437" spans="1:61" ht="16.5" customHeight="1">
      <c r="A437" s="62"/>
      <c r="B437" s="62"/>
      <c r="C437" s="62"/>
      <c r="D437" s="62"/>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5"/>
      <c r="AW437" s="165"/>
      <c r="AX437" s="165"/>
      <c r="AY437" s="165"/>
      <c r="AZ437" s="165"/>
      <c r="BA437" s="165"/>
      <c r="BB437" s="165"/>
      <c r="BC437" s="165"/>
      <c r="BD437" s="165"/>
      <c r="BE437" s="165"/>
      <c r="BF437" s="165"/>
      <c r="BG437" s="165"/>
      <c r="BH437" s="165"/>
      <c r="BI437" s="165"/>
    </row>
    <row r="438" spans="1:61" ht="16.5" customHeight="1">
      <c r="A438" s="62"/>
      <c r="B438" s="62"/>
      <c r="C438" s="62"/>
      <c r="D438" s="62"/>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5"/>
      <c r="BH438" s="165"/>
      <c r="BI438" s="165"/>
    </row>
    <row r="439" spans="1:61" ht="16.5" customHeight="1">
      <c r="A439" s="62"/>
      <c r="B439" s="62"/>
      <c r="C439" s="62"/>
      <c r="D439" s="62"/>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row>
    <row r="440" spans="1:61" ht="16.5" customHeight="1">
      <c r="A440" s="62"/>
      <c r="B440" s="62"/>
      <c r="C440" s="62"/>
      <c r="D440" s="62"/>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row>
    <row r="441" spans="1:61" ht="16.5" customHeight="1">
      <c r="A441" s="62"/>
      <c r="B441" s="62"/>
      <c r="C441" s="62"/>
      <c r="D441" s="62"/>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row>
    <row r="442" spans="1:61" ht="16.5" customHeight="1">
      <c r="A442" s="62"/>
      <c r="B442" s="62"/>
      <c r="C442" s="62"/>
      <c r="D442" s="62"/>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row>
    <row r="443" spans="1:61" ht="16.5" customHeight="1">
      <c r="A443" s="62"/>
      <c r="B443" s="62"/>
      <c r="C443" s="62"/>
      <c r="D443" s="62"/>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row>
    <row r="444" spans="1:61" ht="16.5" customHeight="1">
      <c r="A444" s="62"/>
      <c r="B444" s="62"/>
      <c r="C444" s="62"/>
      <c r="D444" s="62"/>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row>
    <row r="445" spans="1:61" ht="16.5" customHeight="1">
      <c r="A445" s="62"/>
      <c r="B445" s="62"/>
      <c r="C445" s="62"/>
      <c r="D445" s="62"/>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row>
    <row r="446" spans="1:61" ht="16.5" customHeight="1">
      <c r="A446" s="62"/>
      <c r="B446" s="62"/>
      <c r="C446" s="62"/>
      <c r="D446" s="62"/>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row>
    <row r="447" spans="1:61" ht="16.5" customHeight="1">
      <c r="A447" s="62"/>
      <c r="B447" s="62"/>
      <c r="C447" s="62"/>
      <c r="D447" s="62"/>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row>
    <row r="448" spans="1:61" ht="16.5" customHeight="1">
      <c r="A448" s="62"/>
      <c r="B448" s="62"/>
      <c r="C448" s="62"/>
      <c r="D448" s="62"/>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row>
    <row r="449" spans="1:61" ht="16.5" customHeight="1">
      <c r="A449" s="62"/>
      <c r="B449" s="62"/>
      <c r="C449" s="62"/>
      <c r="D449" s="62"/>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row>
    <row r="450" spans="1:61" ht="16.5" customHeight="1">
      <c r="A450" s="62"/>
      <c r="B450" s="62"/>
      <c r="C450" s="62"/>
      <c r="D450" s="62"/>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row>
    <row r="451" spans="1:61" ht="16.5" customHeight="1">
      <c r="A451" s="62"/>
      <c r="B451" s="62"/>
      <c r="C451" s="62"/>
      <c r="D451" s="62"/>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row>
    <row r="452" spans="1:61" ht="16.5" customHeight="1">
      <c r="A452" s="62"/>
      <c r="B452" s="62"/>
      <c r="C452" s="62"/>
      <c r="D452" s="62"/>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row>
    <row r="453" spans="1:61" ht="16.5" customHeight="1">
      <c r="A453" s="62"/>
      <c r="B453" s="62"/>
      <c r="C453" s="62"/>
      <c r="D453" s="62"/>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row>
    <row r="454" spans="1:61" ht="16.5" customHeight="1">
      <c r="A454" s="62"/>
      <c r="B454" s="62"/>
      <c r="C454" s="62"/>
      <c r="D454" s="62"/>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row>
    <row r="455" spans="1:61" ht="16.5" customHeight="1">
      <c r="A455" s="62"/>
      <c r="B455" s="62"/>
      <c r="C455" s="62"/>
      <c r="D455" s="62"/>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row>
    <row r="456" spans="1:61" ht="16.5" customHeight="1">
      <c r="A456" s="62"/>
      <c r="B456" s="62"/>
      <c r="C456" s="62"/>
      <c r="D456" s="62"/>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row>
    <row r="457" spans="1:61" ht="16.5" customHeight="1">
      <c r="A457" s="62"/>
      <c r="B457" s="62"/>
      <c r="C457" s="62"/>
      <c r="D457" s="62"/>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row>
    <row r="458" spans="1:61" ht="16.5" customHeight="1">
      <c r="A458" s="62"/>
      <c r="B458" s="62"/>
      <c r="C458" s="62"/>
      <c r="D458" s="62"/>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5"/>
      <c r="AW458" s="165"/>
      <c r="AX458" s="165"/>
      <c r="AY458" s="165"/>
      <c r="AZ458" s="165"/>
      <c r="BA458" s="165"/>
      <c r="BB458" s="165"/>
      <c r="BC458" s="165"/>
      <c r="BD458" s="165"/>
      <c r="BE458" s="165"/>
      <c r="BF458" s="165"/>
      <c r="BG458" s="165"/>
      <c r="BH458" s="165"/>
      <c r="BI458" s="165"/>
    </row>
    <row r="459" spans="1:61" ht="16.5" customHeight="1">
      <c r="A459" s="62"/>
      <c r="B459" s="62"/>
      <c r="C459" s="62"/>
      <c r="D459" s="62"/>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row>
    <row r="460" spans="1:61" ht="16.5" customHeight="1">
      <c r="A460" s="62"/>
      <c r="B460" s="62"/>
      <c r="C460" s="62"/>
      <c r="D460" s="62"/>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row>
    <row r="461" spans="1:61" ht="16.5" customHeight="1">
      <c r="A461" s="62"/>
      <c r="B461" s="62"/>
      <c r="C461" s="62"/>
      <c r="D461" s="62"/>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row>
    <row r="462" spans="1:61" ht="16.5" customHeight="1">
      <c r="A462" s="62"/>
      <c r="B462" s="62"/>
      <c r="C462" s="62"/>
      <c r="D462" s="62"/>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5"/>
      <c r="AW462" s="165"/>
      <c r="AX462" s="165"/>
      <c r="AY462" s="165"/>
      <c r="AZ462" s="165"/>
      <c r="BA462" s="165"/>
      <c r="BB462" s="165"/>
      <c r="BC462" s="165"/>
      <c r="BD462" s="165"/>
      <c r="BE462" s="165"/>
      <c r="BF462" s="165"/>
      <c r="BG462" s="165"/>
      <c r="BH462" s="165"/>
      <c r="BI462" s="165"/>
    </row>
    <row r="463" spans="1:61" ht="16.5" customHeight="1">
      <c r="A463" s="62"/>
      <c r="B463" s="62"/>
      <c r="C463" s="62"/>
      <c r="D463" s="62"/>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5"/>
      <c r="AW463" s="165"/>
      <c r="AX463" s="165"/>
      <c r="AY463" s="165"/>
      <c r="AZ463" s="165"/>
      <c r="BA463" s="165"/>
      <c r="BB463" s="165"/>
      <c r="BC463" s="165"/>
      <c r="BD463" s="165"/>
      <c r="BE463" s="165"/>
      <c r="BF463" s="165"/>
      <c r="BG463" s="165"/>
      <c r="BH463" s="165"/>
      <c r="BI463" s="165"/>
    </row>
    <row r="464" spans="1:61" ht="16.5" customHeight="1">
      <c r="A464" s="62"/>
      <c r="B464" s="62"/>
      <c r="C464" s="62"/>
      <c r="D464" s="62"/>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5"/>
      <c r="AW464" s="165"/>
      <c r="AX464" s="165"/>
      <c r="AY464" s="165"/>
      <c r="AZ464" s="165"/>
      <c r="BA464" s="165"/>
      <c r="BB464" s="165"/>
      <c r="BC464" s="165"/>
      <c r="BD464" s="165"/>
      <c r="BE464" s="165"/>
      <c r="BF464" s="165"/>
      <c r="BG464" s="165"/>
      <c r="BH464" s="165"/>
      <c r="BI464" s="165"/>
    </row>
    <row r="465" spans="1:61" ht="16.5" customHeight="1">
      <c r="A465" s="62"/>
      <c r="B465" s="62"/>
      <c r="C465" s="62"/>
      <c r="D465" s="62"/>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5"/>
      <c r="AW465" s="165"/>
      <c r="AX465" s="165"/>
      <c r="AY465" s="165"/>
      <c r="AZ465" s="165"/>
      <c r="BA465" s="165"/>
      <c r="BB465" s="165"/>
      <c r="BC465" s="165"/>
      <c r="BD465" s="165"/>
      <c r="BE465" s="165"/>
      <c r="BF465" s="165"/>
      <c r="BG465" s="165"/>
      <c r="BH465" s="165"/>
      <c r="BI465" s="165"/>
    </row>
    <row r="466" spans="1:61" ht="16.5" customHeight="1">
      <c r="A466" s="62"/>
      <c r="B466" s="62"/>
      <c r="C466" s="62"/>
      <c r="D466" s="62"/>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5"/>
      <c r="AW466" s="165"/>
      <c r="AX466" s="165"/>
      <c r="AY466" s="165"/>
      <c r="AZ466" s="165"/>
      <c r="BA466" s="165"/>
      <c r="BB466" s="165"/>
      <c r="BC466" s="165"/>
      <c r="BD466" s="165"/>
      <c r="BE466" s="165"/>
      <c r="BF466" s="165"/>
      <c r="BG466" s="165"/>
      <c r="BH466" s="165"/>
      <c r="BI466" s="165"/>
    </row>
    <row r="467" spans="1:61" ht="16.5" customHeight="1">
      <c r="A467" s="62"/>
      <c r="B467" s="62"/>
      <c r="C467" s="62"/>
      <c r="D467" s="62"/>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5"/>
      <c r="AW467" s="165"/>
      <c r="AX467" s="165"/>
      <c r="AY467" s="165"/>
      <c r="AZ467" s="165"/>
      <c r="BA467" s="165"/>
      <c r="BB467" s="165"/>
      <c r="BC467" s="165"/>
      <c r="BD467" s="165"/>
      <c r="BE467" s="165"/>
      <c r="BF467" s="165"/>
      <c r="BG467" s="165"/>
      <c r="BH467" s="165"/>
      <c r="BI467" s="165"/>
    </row>
    <row r="468" spans="1:61" ht="16.5" customHeight="1">
      <c r="A468" s="62"/>
      <c r="B468" s="62"/>
      <c r="C468" s="62"/>
      <c r="D468" s="62"/>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5"/>
      <c r="AW468" s="165"/>
      <c r="AX468" s="165"/>
      <c r="AY468" s="165"/>
      <c r="AZ468" s="165"/>
      <c r="BA468" s="165"/>
      <c r="BB468" s="165"/>
      <c r="BC468" s="165"/>
      <c r="BD468" s="165"/>
      <c r="BE468" s="165"/>
      <c r="BF468" s="165"/>
      <c r="BG468" s="165"/>
      <c r="BH468" s="165"/>
      <c r="BI468" s="165"/>
    </row>
    <row r="469" spans="1:61" ht="16.5" customHeight="1">
      <c r="A469" s="62"/>
      <c r="B469" s="62"/>
      <c r="C469" s="62"/>
      <c r="D469" s="62"/>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5"/>
      <c r="AW469" s="165"/>
      <c r="AX469" s="165"/>
      <c r="AY469" s="165"/>
      <c r="AZ469" s="165"/>
      <c r="BA469" s="165"/>
      <c r="BB469" s="165"/>
      <c r="BC469" s="165"/>
      <c r="BD469" s="165"/>
      <c r="BE469" s="165"/>
      <c r="BF469" s="165"/>
      <c r="BG469" s="165"/>
      <c r="BH469" s="165"/>
      <c r="BI469" s="165"/>
    </row>
    <row r="470" spans="1:61" ht="16.5" customHeight="1">
      <c r="A470" s="62"/>
      <c r="B470" s="62"/>
      <c r="C470" s="62"/>
      <c r="D470" s="62"/>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row>
    <row r="471" spans="1:61" ht="16.5" customHeight="1">
      <c r="A471" s="62"/>
      <c r="B471" s="62"/>
      <c r="C471" s="62"/>
      <c r="D471" s="62"/>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row>
    <row r="472" spans="1:61" ht="16.5" customHeight="1">
      <c r="A472" s="62"/>
      <c r="B472" s="62"/>
      <c r="C472" s="62"/>
      <c r="D472" s="62"/>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row>
    <row r="473" spans="1:61" ht="16.5" customHeight="1">
      <c r="A473" s="62"/>
      <c r="B473" s="62"/>
      <c r="C473" s="62"/>
      <c r="D473" s="62"/>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row>
    <row r="474" spans="1:61" ht="16.5" customHeight="1">
      <c r="A474" s="62"/>
      <c r="B474" s="62"/>
      <c r="C474" s="62"/>
      <c r="D474" s="62"/>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row>
    <row r="475" spans="1:61" ht="16.5" customHeight="1">
      <c r="A475" s="62"/>
      <c r="B475" s="62"/>
      <c r="C475" s="62"/>
      <c r="D475" s="62"/>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row>
    <row r="476" spans="1:61" ht="16.5" customHeight="1">
      <c r="A476" s="62"/>
      <c r="B476" s="62"/>
      <c r="C476" s="62"/>
      <c r="D476" s="62"/>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row>
    <row r="477" spans="1:61" ht="16.5" customHeight="1">
      <c r="A477" s="62"/>
      <c r="B477" s="62"/>
      <c r="C477" s="62"/>
      <c r="D477" s="62"/>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row>
    <row r="478" spans="1:61" ht="16.5" customHeight="1">
      <c r="A478" s="62"/>
      <c r="B478" s="62"/>
      <c r="C478" s="62"/>
      <c r="D478" s="62"/>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row>
    <row r="479" spans="1:61" ht="16.5" customHeight="1">
      <c r="A479" s="62"/>
      <c r="B479" s="62"/>
      <c r="C479" s="62"/>
      <c r="D479" s="62"/>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row>
    <row r="480" spans="1:61" ht="16.5" customHeight="1">
      <c r="A480" s="62"/>
      <c r="B480" s="62"/>
      <c r="C480" s="62"/>
      <c r="D480" s="62"/>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row>
    <row r="481" spans="1:61" ht="16.5" customHeight="1">
      <c r="A481" s="62"/>
      <c r="B481" s="62"/>
      <c r="C481" s="62"/>
      <c r="D481" s="62"/>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row>
    <row r="482" spans="1:61" ht="16.5" customHeight="1">
      <c r="A482" s="62"/>
      <c r="B482" s="62"/>
      <c r="C482" s="62"/>
      <c r="D482" s="62"/>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row>
    <row r="483" spans="1:61" ht="16.5" customHeight="1">
      <c r="A483" s="62"/>
      <c r="B483" s="62"/>
      <c r="C483" s="62"/>
      <c r="D483" s="62"/>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row>
    <row r="484" spans="1:61" ht="16.5" customHeight="1">
      <c r="A484" s="62"/>
      <c r="B484" s="62"/>
      <c r="C484" s="62"/>
      <c r="D484" s="62"/>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row>
    <row r="485" spans="1:61" ht="16.5" customHeight="1">
      <c r="A485" s="62"/>
      <c r="B485" s="62"/>
      <c r="C485" s="62"/>
      <c r="D485" s="62"/>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row>
    <row r="486" spans="1:61" ht="16.5" customHeight="1">
      <c r="A486" s="62"/>
      <c r="B486" s="62"/>
      <c r="C486" s="62"/>
      <c r="D486" s="62"/>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row>
    <row r="487" spans="1:61" ht="16.5" customHeight="1">
      <c r="A487" s="62"/>
      <c r="B487" s="62"/>
      <c r="C487" s="62"/>
      <c r="D487" s="62"/>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row>
    <row r="488" spans="1:61" ht="16.5" customHeight="1">
      <c r="A488" s="62"/>
      <c r="B488" s="62"/>
      <c r="C488" s="62"/>
      <c r="D488" s="62"/>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row>
    <row r="489" spans="1:61" ht="16.5" customHeight="1">
      <c r="A489" s="62"/>
      <c r="B489" s="62"/>
      <c r="C489" s="62"/>
      <c r="D489" s="62"/>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row>
    <row r="490" spans="1:61" ht="16.5" customHeight="1">
      <c r="A490" s="62"/>
      <c r="B490" s="62"/>
      <c r="C490" s="62"/>
      <c r="D490" s="62"/>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row>
    <row r="491" spans="1:61" ht="16.5" customHeight="1">
      <c r="A491" s="62"/>
      <c r="B491" s="62"/>
      <c r="C491" s="62"/>
      <c r="D491" s="62"/>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row>
    <row r="492" spans="1:61" ht="16.5" customHeight="1">
      <c r="A492" s="62"/>
      <c r="B492" s="62"/>
      <c r="C492" s="62"/>
      <c r="D492" s="62"/>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row>
    <row r="493" spans="1:61" ht="16.5" customHeight="1">
      <c r="A493" s="62"/>
      <c r="B493" s="62"/>
      <c r="C493" s="62"/>
      <c r="D493" s="62"/>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row>
    <row r="494" spans="1:61" ht="16.5" customHeight="1">
      <c r="A494" s="62"/>
      <c r="B494" s="62"/>
      <c r="C494" s="62"/>
      <c r="D494" s="62"/>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row>
    <row r="495" spans="1:61" ht="16.5" customHeight="1">
      <c r="A495" s="62"/>
      <c r="B495" s="62"/>
      <c r="C495" s="62"/>
      <c r="D495" s="62"/>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row>
    <row r="496" spans="1:61" ht="16.5" customHeight="1">
      <c r="A496" s="62"/>
      <c r="B496" s="62"/>
      <c r="C496" s="62"/>
      <c r="D496" s="62"/>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row>
    <row r="497" spans="1:61" ht="16.5" customHeight="1">
      <c r="A497" s="62"/>
      <c r="B497" s="62"/>
      <c r="C497" s="62"/>
      <c r="D497" s="62"/>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row>
    <row r="498" spans="1:61" ht="16.5" customHeight="1">
      <c r="A498" s="62"/>
      <c r="B498" s="62"/>
      <c r="C498" s="62"/>
      <c r="D498" s="62"/>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row>
    <row r="499" spans="1:61" ht="16.5" customHeight="1">
      <c r="A499" s="62"/>
      <c r="B499" s="62"/>
      <c r="C499" s="62"/>
      <c r="D499" s="62"/>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row>
    <row r="500" spans="1:61" ht="16.5" customHeight="1">
      <c r="A500" s="62"/>
      <c r="B500" s="62"/>
      <c r="C500" s="62"/>
      <c r="D500" s="62"/>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row>
    <row r="501" spans="1:61" ht="16.5" customHeight="1">
      <c r="A501" s="62"/>
      <c r="B501" s="62"/>
      <c r="C501" s="62"/>
      <c r="D501" s="62"/>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row>
    <row r="502" spans="1:61" ht="16.5" customHeight="1">
      <c r="A502" s="62"/>
      <c r="B502" s="62"/>
      <c r="C502" s="62"/>
      <c r="D502" s="62"/>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row>
    <row r="503" spans="1:61" ht="16.5" customHeight="1">
      <c r="A503" s="62"/>
      <c r="B503" s="62"/>
      <c r="C503" s="62"/>
      <c r="D503" s="62"/>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row>
    <row r="504" spans="1:61" ht="16.5" customHeight="1">
      <c r="A504" s="62"/>
      <c r="B504" s="62"/>
      <c r="C504" s="62"/>
      <c r="D504" s="62"/>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5"/>
      <c r="AW504" s="165"/>
      <c r="AX504" s="165"/>
      <c r="AY504" s="165"/>
      <c r="AZ504" s="165"/>
      <c r="BA504" s="165"/>
      <c r="BB504" s="165"/>
      <c r="BC504" s="165"/>
      <c r="BD504" s="165"/>
      <c r="BE504" s="165"/>
      <c r="BF504" s="165"/>
      <c r="BG504" s="165"/>
      <c r="BH504" s="165"/>
      <c r="BI504" s="165"/>
    </row>
    <row r="505" spans="1:61" ht="16.5" customHeight="1">
      <c r="A505" s="62"/>
      <c r="B505" s="62"/>
      <c r="C505" s="62"/>
      <c r="D505" s="62"/>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5"/>
      <c r="AW505" s="165"/>
      <c r="AX505" s="165"/>
      <c r="AY505" s="165"/>
      <c r="AZ505" s="165"/>
      <c r="BA505" s="165"/>
      <c r="BB505" s="165"/>
      <c r="BC505" s="165"/>
      <c r="BD505" s="165"/>
      <c r="BE505" s="165"/>
      <c r="BF505" s="165"/>
      <c r="BG505" s="165"/>
      <c r="BH505" s="165"/>
      <c r="BI505" s="165"/>
    </row>
    <row r="506" spans="1:61" ht="16.5" customHeight="1">
      <c r="A506" s="62"/>
      <c r="B506" s="62"/>
      <c r="C506" s="62"/>
      <c r="D506" s="62"/>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5"/>
      <c r="AW506" s="165"/>
      <c r="AX506" s="165"/>
      <c r="AY506" s="165"/>
      <c r="AZ506" s="165"/>
      <c r="BA506" s="165"/>
      <c r="BB506" s="165"/>
      <c r="BC506" s="165"/>
      <c r="BD506" s="165"/>
      <c r="BE506" s="165"/>
      <c r="BF506" s="165"/>
      <c r="BG506" s="165"/>
      <c r="BH506" s="165"/>
      <c r="BI506" s="165"/>
    </row>
    <row r="507" spans="1:61" ht="16.5" customHeight="1">
      <c r="A507" s="62"/>
      <c r="B507" s="62"/>
      <c r="C507" s="62"/>
      <c r="D507" s="62"/>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5"/>
      <c r="AW507" s="165"/>
      <c r="AX507" s="165"/>
      <c r="AY507" s="165"/>
      <c r="AZ507" s="165"/>
      <c r="BA507" s="165"/>
      <c r="BB507" s="165"/>
      <c r="BC507" s="165"/>
      <c r="BD507" s="165"/>
      <c r="BE507" s="165"/>
      <c r="BF507" s="165"/>
      <c r="BG507" s="165"/>
      <c r="BH507" s="165"/>
      <c r="BI507" s="165"/>
    </row>
    <row r="508" spans="1:61" ht="16.5" customHeight="1">
      <c r="A508" s="62"/>
      <c r="B508" s="62"/>
      <c r="C508" s="62"/>
      <c r="D508" s="62"/>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5"/>
      <c r="AW508" s="165"/>
      <c r="AX508" s="165"/>
      <c r="AY508" s="165"/>
      <c r="AZ508" s="165"/>
      <c r="BA508" s="165"/>
      <c r="BB508" s="165"/>
      <c r="BC508" s="165"/>
      <c r="BD508" s="165"/>
      <c r="BE508" s="165"/>
      <c r="BF508" s="165"/>
      <c r="BG508" s="165"/>
      <c r="BH508" s="165"/>
      <c r="BI508" s="165"/>
    </row>
    <row r="509" spans="1:61" ht="16.5" customHeight="1">
      <c r="A509" s="62"/>
      <c r="B509" s="62"/>
      <c r="C509" s="62"/>
      <c r="D509" s="62"/>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5"/>
      <c r="AW509" s="165"/>
      <c r="AX509" s="165"/>
      <c r="AY509" s="165"/>
      <c r="AZ509" s="165"/>
      <c r="BA509" s="165"/>
      <c r="BB509" s="165"/>
      <c r="BC509" s="165"/>
      <c r="BD509" s="165"/>
      <c r="BE509" s="165"/>
      <c r="BF509" s="165"/>
      <c r="BG509" s="165"/>
      <c r="BH509" s="165"/>
      <c r="BI509" s="165"/>
    </row>
    <row r="510" spans="1:61" ht="16.5" customHeight="1">
      <c r="A510" s="62"/>
      <c r="B510" s="62"/>
      <c r="C510" s="62"/>
      <c r="D510" s="62"/>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5"/>
      <c r="AW510" s="165"/>
      <c r="AX510" s="165"/>
      <c r="AY510" s="165"/>
      <c r="AZ510" s="165"/>
      <c r="BA510" s="165"/>
      <c r="BB510" s="165"/>
      <c r="BC510" s="165"/>
      <c r="BD510" s="165"/>
      <c r="BE510" s="165"/>
      <c r="BF510" s="165"/>
      <c r="BG510" s="165"/>
      <c r="BH510" s="165"/>
      <c r="BI510" s="165"/>
    </row>
    <row r="511" spans="1:61" ht="16.5" customHeight="1">
      <c r="A511" s="62"/>
      <c r="B511" s="62"/>
      <c r="C511" s="62"/>
      <c r="D511" s="62"/>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5"/>
      <c r="AW511" s="165"/>
      <c r="AX511" s="165"/>
      <c r="AY511" s="165"/>
      <c r="AZ511" s="165"/>
      <c r="BA511" s="165"/>
      <c r="BB511" s="165"/>
      <c r="BC511" s="165"/>
      <c r="BD511" s="165"/>
      <c r="BE511" s="165"/>
      <c r="BF511" s="165"/>
      <c r="BG511" s="165"/>
      <c r="BH511" s="165"/>
      <c r="BI511" s="165"/>
    </row>
    <row r="512" spans="1:61" ht="16.5" customHeight="1">
      <c r="A512" s="62"/>
      <c r="B512" s="62"/>
      <c r="C512" s="62"/>
      <c r="D512" s="62"/>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5"/>
      <c r="AW512" s="165"/>
      <c r="AX512" s="165"/>
      <c r="AY512" s="165"/>
      <c r="AZ512" s="165"/>
      <c r="BA512" s="165"/>
      <c r="BB512" s="165"/>
      <c r="BC512" s="165"/>
      <c r="BD512" s="165"/>
      <c r="BE512" s="165"/>
      <c r="BF512" s="165"/>
      <c r="BG512" s="165"/>
      <c r="BH512" s="165"/>
      <c r="BI512" s="165"/>
    </row>
    <row r="513" spans="1:61" ht="16.5" customHeight="1">
      <c r="A513" s="62"/>
      <c r="B513" s="62"/>
      <c r="C513" s="62"/>
      <c r="D513" s="62"/>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5"/>
      <c r="AW513" s="165"/>
      <c r="AX513" s="165"/>
      <c r="AY513" s="165"/>
      <c r="AZ513" s="165"/>
      <c r="BA513" s="165"/>
      <c r="BB513" s="165"/>
      <c r="BC513" s="165"/>
      <c r="BD513" s="165"/>
      <c r="BE513" s="165"/>
      <c r="BF513" s="165"/>
      <c r="BG513" s="165"/>
      <c r="BH513" s="165"/>
      <c r="BI513" s="165"/>
    </row>
    <row r="514" spans="1:61" ht="16.5" customHeight="1">
      <c r="A514" s="62"/>
      <c r="B514" s="62"/>
      <c r="C514" s="62"/>
      <c r="D514" s="62"/>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5"/>
      <c r="BH514" s="165"/>
      <c r="BI514" s="165"/>
    </row>
    <row r="515" spans="1:61" ht="16.5" customHeight="1">
      <c r="A515" s="62"/>
      <c r="B515" s="62"/>
      <c r="C515" s="62"/>
      <c r="D515" s="62"/>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row>
    <row r="516" spans="1:61" ht="16.5" customHeight="1">
      <c r="A516" s="62"/>
      <c r="B516" s="62"/>
      <c r="C516" s="62"/>
      <c r="D516" s="62"/>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row>
    <row r="517" spans="1:61" ht="16.5" customHeight="1">
      <c r="A517" s="62"/>
      <c r="B517" s="62"/>
      <c r="C517" s="62"/>
      <c r="D517" s="62"/>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row>
    <row r="518" spans="1:61" ht="16.5" customHeight="1">
      <c r="A518" s="62"/>
      <c r="B518" s="62"/>
      <c r="C518" s="62"/>
      <c r="D518" s="62"/>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row>
    <row r="519" spans="1:61" ht="16.5" customHeight="1">
      <c r="A519" s="62"/>
      <c r="B519" s="62"/>
      <c r="C519" s="62"/>
      <c r="D519" s="62"/>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row>
    <row r="520" spans="1:61" ht="16.5" customHeight="1">
      <c r="A520" s="62"/>
      <c r="B520" s="62"/>
      <c r="C520" s="62"/>
      <c r="D520" s="62"/>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row>
    <row r="521" spans="1:61" ht="16.5" customHeight="1">
      <c r="A521" s="62"/>
      <c r="B521" s="62"/>
      <c r="C521" s="62"/>
      <c r="D521" s="62"/>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row>
    <row r="522" spans="1:61" ht="16.5" customHeight="1">
      <c r="A522" s="62"/>
      <c r="B522" s="62"/>
      <c r="C522" s="62"/>
      <c r="D522" s="62"/>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row>
    <row r="523" spans="1:61" ht="16.5" customHeight="1">
      <c r="A523" s="62"/>
      <c r="B523" s="62"/>
      <c r="C523" s="62"/>
      <c r="D523" s="62"/>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row>
    <row r="524" spans="1:61" ht="16.5" customHeight="1">
      <c r="A524" s="62"/>
      <c r="B524" s="62"/>
      <c r="C524" s="62"/>
      <c r="D524" s="62"/>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row>
    <row r="525" spans="1:61" ht="16.5" customHeight="1">
      <c r="A525" s="62"/>
      <c r="B525" s="62"/>
      <c r="C525" s="62"/>
      <c r="D525" s="62"/>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row>
    <row r="526" spans="1:61" ht="16.5" customHeight="1">
      <c r="A526" s="62"/>
      <c r="B526" s="62"/>
      <c r="C526" s="62"/>
      <c r="D526" s="62"/>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row>
    <row r="527" spans="1:61" ht="16.5" customHeight="1">
      <c r="A527" s="62"/>
      <c r="B527" s="62"/>
      <c r="C527" s="62"/>
      <c r="D527" s="62"/>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row>
    <row r="528" spans="1:61" ht="16.5" customHeight="1">
      <c r="A528" s="62"/>
      <c r="B528" s="62"/>
      <c r="C528" s="62"/>
      <c r="D528" s="62"/>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row>
    <row r="529" spans="1:61" ht="16.5" customHeight="1">
      <c r="A529" s="62"/>
      <c r="B529" s="62"/>
      <c r="C529" s="62"/>
      <c r="D529" s="62"/>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row>
    <row r="530" spans="1:61" ht="16.5" customHeight="1">
      <c r="A530" s="62"/>
      <c r="B530" s="62"/>
      <c r="C530" s="62"/>
      <c r="D530" s="62"/>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row>
    <row r="531" spans="1:61" ht="16.5" customHeight="1">
      <c r="A531" s="62"/>
      <c r="B531" s="62"/>
      <c r="C531" s="62"/>
      <c r="D531" s="62"/>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row>
    <row r="532" spans="1:61" ht="16.5" customHeight="1">
      <c r="A532" s="62"/>
      <c r="B532" s="62"/>
      <c r="C532" s="62"/>
      <c r="D532" s="62"/>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row>
    <row r="533" spans="1:61" ht="16.5" customHeight="1">
      <c r="A533" s="62"/>
      <c r="B533" s="62"/>
      <c r="C533" s="62"/>
      <c r="D533" s="62"/>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row>
    <row r="534" spans="1:61" ht="16.5" customHeight="1">
      <c r="A534" s="62"/>
      <c r="B534" s="62"/>
      <c r="C534" s="62"/>
      <c r="D534" s="62"/>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row>
    <row r="535" spans="1:61" ht="16.5" customHeight="1">
      <c r="A535" s="62"/>
      <c r="B535" s="62"/>
      <c r="C535" s="62"/>
      <c r="D535" s="62"/>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row>
    <row r="536" spans="1:61" ht="16.5" customHeight="1">
      <c r="A536" s="62"/>
      <c r="B536" s="62"/>
      <c r="C536" s="62"/>
      <c r="D536" s="62"/>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row>
    <row r="537" spans="1:61" ht="16.5" customHeight="1">
      <c r="A537" s="62"/>
      <c r="B537" s="62"/>
      <c r="C537" s="62"/>
      <c r="D537" s="62"/>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row>
    <row r="538" spans="1:61" ht="16.5" customHeight="1">
      <c r="A538" s="62"/>
      <c r="B538" s="62"/>
      <c r="C538" s="62"/>
      <c r="D538" s="62"/>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5"/>
      <c r="AW538" s="165"/>
      <c r="AX538" s="165"/>
      <c r="AY538" s="165"/>
      <c r="AZ538" s="165"/>
      <c r="BA538" s="165"/>
      <c r="BB538" s="165"/>
      <c r="BC538" s="165"/>
      <c r="BD538" s="165"/>
      <c r="BE538" s="165"/>
      <c r="BF538" s="165"/>
      <c r="BG538" s="165"/>
      <c r="BH538" s="165"/>
      <c r="BI538" s="165"/>
    </row>
    <row r="539" spans="1:61" ht="16.5" customHeight="1">
      <c r="A539" s="62"/>
      <c r="B539" s="62"/>
      <c r="C539" s="62"/>
      <c r="D539" s="62"/>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5"/>
      <c r="AW539" s="165"/>
      <c r="AX539" s="165"/>
      <c r="AY539" s="165"/>
      <c r="AZ539" s="165"/>
      <c r="BA539" s="165"/>
      <c r="BB539" s="165"/>
      <c r="BC539" s="165"/>
      <c r="BD539" s="165"/>
      <c r="BE539" s="165"/>
      <c r="BF539" s="165"/>
      <c r="BG539" s="165"/>
      <c r="BH539" s="165"/>
      <c r="BI539" s="165"/>
    </row>
    <row r="540" spans="1:61" ht="16.5" customHeight="1">
      <c r="A540" s="62"/>
      <c r="B540" s="62"/>
      <c r="C540" s="62"/>
      <c r="D540" s="62"/>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5"/>
      <c r="AW540" s="165"/>
      <c r="AX540" s="165"/>
      <c r="AY540" s="165"/>
      <c r="AZ540" s="165"/>
      <c r="BA540" s="165"/>
      <c r="BB540" s="165"/>
      <c r="BC540" s="165"/>
      <c r="BD540" s="165"/>
      <c r="BE540" s="165"/>
      <c r="BF540" s="165"/>
      <c r="BG540" s="165"/>
      <c r="BH540" s="165"/>
      <c r="BI540" s="165"/>
    </row>
    <row r="541" spans="1:61" ht="16.5" customHeight="1">
      <c r="A541" s="62"/>
      <c r="B541" s="62"/>
      <c r="C541" s="62"/>
      <c r="D541" s="62"/>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row>
    <row r="542" spans="1:61" ht="16.5" customHeight="1">
      <c r="A542" s="62"/>
      <c r="B542" s="62"/>
      <c r="C542" s="62"/>
      <c r="D542" s="62"/>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row>
    <row r="543" spans="1:61" ht="16.5" customHeight="1">
      <c r="A543" s="62"/>
      <c r="B543" s="62"/>
      <c r="C543" s="62"/>
      <c r="D543" s="62"/>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row>
    <row r="544" spans="1:61" ht="16.5" customHeight="1">
      <c r="A544" s="62"/>
      <c r="B544" s="62"/>
      <c r="C544" s="62"/>
      <c r="D544" s="62"/>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row>
    <row r="545" spans="1:61" ht="16.5" customHeight="1">
      <c r="A545" s="62"/>
      <c r="B545" s="62"/>
      <c r="C545" s="62"/>
      <c r="D545" s="62"/>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row>
    <row r="546" spans="1:61" ht="16.5" customHeight="1">
      <c r="A546" s="62"/>
      <c r="B546" s="62"/>
      <c r="C546" s="62"/>
      <c r="D546" s="62"/>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row>
    <row r="547" spans="1:61" ht="16.5" customHeight="1">
      <c r="A547" s="62"/>
      <c r="B547" s="62"/>
      <c r="C547" s="62"/>
      <c r="D547" s="62"/>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row>
    <row r="548" spans="1:61" ht="16.5" customHeight="1">
      <c r="A548" s="62"/>
      <c r="B548" s="62"/>
      <c r="C548" s="62"/>
      <c r="D548" s="62"/>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row>
    <row r="549" spans="1:61" ht="16.5" customHeight="1">
      <c r="A549" s="62"/>
      <c r="B549" s="62"/>
      <c r="C549" s="62"/>
      <c r="D549" s="62"/>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5"/>
      <c r="AW549" s="165"/>
      <c r="AX549" s="165"/>
      <c r="AY549" s="165"/>
      <c r="AZ549" s="165"/>
      <c r="BA549" s="165"/>
      <c r="BB549" s="165"/>
      <c r="BC549" s="165"/>
      <c r="BD549" s="165"/>
      <c r="BE549" s="165"/>
      <c r="BF549" s="165"/>
      <c r="BG549" s="165"/>
      <c r="BH549" s="165"/>
      <c r="BI549" s="165"/>
    </row>
    <row r="550" spans="1:61" ht="16.5" customHeight="1">
      <c r="A550" s="62"/>
      <c r="B550" s="62"/>
      <c r="C550" s="62"/>
      <c r="D550" s="62"/>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5"/>
      <c r="AW550" s="165"/>
      <c r="AX550" s="165"/>
      <c r="AY550" s="165"/>
      <c r="AZ550" s="165"/>
      <c r="BA550" s="165"/>
      <c r="BB550" s="165"/>
      <c r="BC550" s="165"/>
      <c r="BD550" s="165"/>
      <c r="BE550" s="165"/>
      <c r="BF550" s="165"/>
      <c r="BG550" s="165"/>
      <c r="BH550" s="165"/>
      <c r="BI550" s="165"/>
    </row>
    <row r="551" spans="1:61" ht="16.5" customHeight="1">
      <c r="A551" s="62"/>
      <c r="B551" s="62"/>
      <c r="C551" s="62"/>
      <c r="D551" s="62"/>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5"/>
      <c r="AW551" s="165"/>
      <c r="AX551" s="165"/>
      <c r="AY551" s="165"/>
      <c r="AZ551" s="165"/>
      <c r="BA551" s="165"/>
      <c r="BB551" s="165"/>
      <c r="BC551" s="165"/>
      <c r="BD551" s="165"/>
      <c r="BE551" s="165"/>
      <c r="BF551" s="165"/>
      <c r="BG551" s="165"/>
      <c r="BH551" s="165"/>
      <c r="BI551" s="165"/>
    </row>
    <row r="552" spans="1:61" ht="16.5" customHeight="1">
      <c r="A552" s="62"/>
      <c r="B552" s="62"/>
      <c r="C552" s="62"/>
      <c r="D552" s="62"/>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5"/>
      <c r="AW552" s="165"/>
      <c r="AX552" s="165"/>
      <c r="AY552" s="165"/>
      <c r="AZ552" s="165"/>
      <c r="BA552" s="165"/>
      <c r="BB552" s="165"/>
      <c r="BC552" s="165"/>
      <c r="BD552" s="165"/>
      <c r="BE552" s="165"/>
      <c r="BF552" s="165"/>
      <c r="BG552" s="165"/>
      <c r="BH552" s="165"/>
      <c r="BI552" s="165"/>
    </row>
    <row r="553" spans="1:61" ht="16.5" customHeight="1">
      <c r="A553" s="62"/>
      <c r="B553" s="62"/>
      <c r="C553" s="62"/>
      <c r="D553" s="62"/>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5"/>
      <c r="AW553" s="165"/>
      <c r="AX553" s="165"/>
      <c r="AY553" s="165"/>
      <c r="AZ553" s="165"/>
      <c r="BA553" s="165"/>
      <c r="BB553" s="165"/>
      <c r="BC553" s="165"/>
      <c r="BD553" s="165"/>
      <c r="BE553" s="165"/>
      <c r="BF553" s="165"/>
      <c r="BG553" s="165"/>
      <c r="BH553" s="165"/>
      <c r="BI553" s="165"/>
    </row>
    <row r="554" spans="1:61" ht="16.5" customHeight="1">
      <c r="A554" s="62"/>
      <c r="B554" s="62"/>
      <c r="C554" s="62"/>
      <c r="D554" s="62"/>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5"/>
      <c r="AW554" s="165"/>
      <c r="AX554" s="165"/>
      <c r="AY554" s="165"/>
      <c r="AZ554" s="165"/>
      <c r="BA554" s="165"/>
      <c r="BB554" s="165"/>
      <c r="BC554" s="165"/>
      <c r="BD554" s="165"/>
      <c r="BE554" s="165"/>
      <c r="BF554" s="165"/>
      <c r="BG554" s="165"/>
      <c r="BH554" s="165"/>
      <c r="BI554" s="165"/>
    </row>
    <row r="555" spans="1:61" ht="16.5" customHeight="1">
      <c r="A555" s="62"/>
      <c r="B555" s="62"/>
      <c r="C555" s="62"/>
      <c r="D555" s="62"/>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5"/>
      <c r="AW555" s="165"/>
      <c r="AX555" s="165"/>
      <c r="AY555" s="165"/>
      <c r="AZ555" s="165"/>
      <c r="BA555" s="165"/>
      <c r="BB555" s="165"/>
      <c r="BC555" s="165"/>
      <c r="BD555" s="165"/>
      <c r="BE555" s="165"/>
      <c r="BF555" s="165"/>
      <c r="BG555" s="165"/>
      <c r="BH555" s="165"/>
      <c r="BI555" s="165"/>
    </row>
    <row r="556" spans="1:61" ht="16.5" customHeight="1">
      <c r="A556" s="62"/>
      <c r="B556" s="62"/>
      <c r="C556" s="62"/>
      <c r="D556" s="62"/>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row>
    <row r="557" spans="1:61" ht="16.5" customHeight="1">
      <c r="A557" s="62"/>
      <c r="B557" s="62"/>
      <c r="C557" s="62"/>
      <c r="D557" s="62"/>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row>
    <row r="558" spans="1:61" ht="16.5" customHeight="1">
      <c r="A558" s="62"/>
      <c r="B558" s="62"/>
      <c r="C558" s="62"/>
      <c r="D558" s="62"/>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row>
    <row r="559" spans="1:61" ht="16.5" customHeight="1">
      <c r="A559" s="62"/>
      <c r="B559" s="62"/>
      <c r="C559" s="62"/>
      <c r="D559" s="62"/>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row>
    <row r="560" spans="1:61" ht="16.5" customHeight="1">
      <c r="A560" s="62"/>
      <c r="B560" s="62"/>
      <c r="C560" s="62"/>
      <c r="D560" s="62"/>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row>
    <row r="561" spans="1:61" ht="16.5" customHeight="1">
      <c r="A561" s="62"/>
      <c r="B561" s="62"/>
      <c r="C561" s="62"/>
      <c r="D561" s="62"/>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row>
    <row r="562" spans="1:61" ht="16.5" customHeight="1">
      <c r="A562" s="62"/>
      <c r="B562" s="62"/>
      <c r="C562" s="62"/>
      <c r="D562" s="62"/>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5"/>
      <c r="AW562" s="165"/>
      <c r="AX562" s="165"/>
      <c r="AY562" s="165"/>
      <c r="AZ562" s="165"/>
      <c r="BA562" s="165"/>
      <c r="BB562" s="165"/>
      <c r="BC562" s="165"/>
      <c r="BD562" s="165"/>
      <c r="BE562" s="165"/>
      <c r="BF562" s="165"/>
      <c r="BG562" s="165"/>
      <c r="BH562" s="165"/>
      <c r="BI562" s="165"/>
    </row>
    <row r="563" spans="1:61" ht="16.5" customHeight="1">
      <c r="A563" s="62"/>
      <c r="B563" s="62"/>
      <c r="C563" s="62"/>
      <c r="D563" s="62"/>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5"/>
      <c r="AW563" s="165"/>
      <c r="AX563" s="165"/>
      <c r="AY563" s="165"/>
      <c r="AZ563" s="165"/>
      <c r="BA563" s="165"/>
      <c r="BB563" s="165"/>
      <c r="BC563" s="165"/>
      <c r="BD563" s="165"/>
      <c r="BE563" s="165"/>
      <c r="BF563" s="165"/>
      <c r="BG563" s="165"/>
      <c r="BH563" s="165"/>
      <c r="BI563" s="165"/>
    </row>
    <row r="564" spans="1:61" ht="16.5" customHeight="1">
      <c r="A564" s="62"/>
      <c r="B564" s="62"/>
      <c r="C564" s="62"/>
      <c r="D564" s="62"/>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row>
    <row r="565" spans="1:61" ht="16.5" customHeight="1">
      <c r="A565" s="62"/>
      <c r="B565" s="62"/>
      <c r="C565" s="62"/>
      <c r="D565" s="62"/>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row>
    <row r="566" spans="1:61" ht="16.5" customHeight="1">
      <c r="A566" s="62"/>
      <c r="B566" s="62"/>
      <c r="C566" s="62"/>
      <c r="D566" s="62"/>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5"/>
      <c r="AW566" s="165"/>
      <c r="AX566" s="165"/>
      <c r="AY566" s="165"/>
      <c r="AZ566" s="165"/>
      <c r="BA566" s="165"/>
      <c r="BB566" s="165"/>
      <c r="BC566" s="165"/>
      <c r="BD566" s="165"/>
      <c r="BE566" s="165"/>
      <c r="BF566" s="165"/>
      <c r="BG566" s="165"/>
      <c r="BH566" s="165"/>
      <c r="BI566" s="165"/>
    </row>
    <row r="567" spans="1:61" ht="16.5" customHeight="1">
      <c r="A567" s="62"/>
      <c r="B567" s="62"/>
      <c r="C567" s="62"/>
      <c r="D567" s="62"/>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5"/>
      <c r="AW567" s="165"/>
      <c r="AX567" s="165"/>
      <c r="AY567" s="165"/>
      <c r="AZ567" s="165"/>
      <c r="BA567" s="165"/>
      <c r="BB567" s="165"/>
      <c r="BC567" s="165"/>
      <c r="BD567" s="165"/>
      <c r="BE567" s="165"/>
      <c r="BF567" s="165"/>
      <c r="BG567" s="165"/>
      <c r="BH567" s="165"/>
      <c r="BI567" s="165"/>
    </row>
    <row r="568" spans="1:61" ht="16.5" customHeight="1">
      <c r="A568" s="62"/>
      <c r="B568" s="62"/>
      <c r="C568" s="62"/>
      <c r="D568" s="62"/>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5"/>
      <c r="AW568" s="165"/>
      <c r="AX568" s="165"/>
      <c r="AY568" s="165"/>
      <c r="AZ568" s="165"/>
      <c r="BA568" s="165"/>
      <c r="BB568" s="165"/>
      <c r="BC568" s="165"/>
      <c r="BD568" s="165"/>
      <c r="BE568" s="165"/>
      <c r="BF568" s="165"/>
      <c r="BG568" s="165"/>
      <c r="BH568" s="165"/>
      <c r="BI568" s="165"/>
    </row>
    <row r="569" spans="1:61" ht="16.5" customHeight="1">
      <c r="A569" s="62"/>
      <c r="B569" s="62"/>
      <c r="C569" s="62"/>
      <c r="D569" s="62"/>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5"/>
      <c r="AW569" s="165"/>
      <c r="AX569" s="165"/>
      <c r="AY569" s="165"/>
      <c r="AZ569" s="165"/>
      <c r="BA569" s="165"/>
      <c r="BB569" s="165"/>
      <c r="BC569" s="165"/>
      <c r="BD569" s="165"/>
      <c r="BE569" s="165"/>
      <c r="BF569" s="165"/>
      <c r="BG569" s="165"/>
      <c r="BH569" s="165"/>
      <c r="BI569" s="165"/>
    </row>
    <row r="570" spans="1:61" ht="16.5" customHeight="1">
      <c r="A570" s="62"/>
      <c r="B570" s="62"/>
      <c r="C570" s="62"/>
      <c r="D570" s="62"/>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5"/>
      <c r="AW570" s="165"/>
      <c r="AX570" s="165"/>
      <c r="AY570" s="165"/>
      <c r="AZ570" s="165"/>
      <c r="BA570" s="165"/>
      <c r="BB570" s="165"/>
      <c r="BC570" s="165"/>
      <c r="BD570" s="165"/>
      <c r="BE570" s="165"/>
      <c r="BF570" s="165"/>
      <c r="BG570" s="165"/>
      <c r="BH570" s="165"/>
      <c r="BI570" s="165"/>
    </row>
    <row r="571" spans="1:61" ht="16.5" customHeight="1">
      <c r="A571" s="62"/>
      <c r="B571" s="62"/>
      <c r="C571" s="62"/>
      <c r="D571" s="62"/>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5"/>
      <c r="AW571" s="165"/>
      <c r="AX571" s="165"/>
      <c r="AY571" s="165"/>
      <c r="AZ571" s="165"/>
      <c r="BA571" s="165"/>
      <c r="BB571" s="165"/>
      <c r="BC571" s="165"/>
      <c r="BD571" s="165"/>
      <c r="BE571" s="165"/>
      <c r="BF571" s="165"/>
      <c r="BG571" s="165"/>
      <c r="BH571" s="165"/>
      <c r="BI571" s="165"/>
    </row>
    <row r="572" spans="1:61" ht="16.5" customHeight="1">
      <c r="A572" s="62"/>
      <c r="B572" s="62"/>
      <c r="C572" s="62"/>
      <c r="D572" s="62"/>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5"/>
      <c r="AW572" s="165"/>
      <c r="AX572" s="165"/>
      <c r="AY572" s="165"/>
      <c r="AZ572" s="165"/>
      <c r="BA572" s="165"/>
      <c r="BB572" s="165"/>
      <c r="BC572" s="165"/>
      <c r="BD572" s="165"/>
      <c r="BE572" s="165"/>
      <c r="BF572" s="165"/>
      <c r="BG572" s="165"/>
      <c r="BH572" s="165"/>
      <c r="BI572" s="165"/>
    </row>
    <row r="573" spans="1:61" ht="16.5" customHeight="1">
      <c r="A573" s="62"/>
      <c r="B573" s="62"/>
      <c r="C573" s="62"/>
      <c r="D573" s="62"/>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5"/>
      <c r="AW573" s="165"/>
      <c r="AX573" s="165"/>
      <c r="AY573" s="165"/>
      <c r="AZ573" s="165"/>
      <c r="BA573" s="165"/>
      <c r="BB573" s="165"/>
      <c r="BC573" s="165"/>
      <c r="BD573" s="165"/>
      <c r="BE573" s="165"/>
      <c r="BF573" s="165"/>
      <c r="BG573" s="165"/>
      <c r="BH573" s="165"/>
      <c r="BI573" s="165"/>
    </row>
    <row r="574" spans="1:61" ht="16.5" customHeight="1">
      <c r="A574" s="62"/>
      <c r="B574" s="62"/>
      <c r="C574" s="62"/>
      <c r="D574" s="62"/>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5"/>
      <c r="AW574" s="165"/>
      <c r="AX574" s="165"/>
      <c r="AY574" s="165"/>
      <c r="AZ574" s="165"/>
      <c r="BA574" s="165"/>
      <c r="BB574" s="165"/>
      <c r="BC574" s="165"/>
      <c r="BD574" s="165"/>
      <c r="BE574" s="165"/>
      <c r="BF574" s="165"/>
      <c r="BG574" s="165"/>
      <c r="BH574" s="165"/>
      <c r="BI574" s="165"/>
    </row>
    <row r="575" spans="1:61" ht="16.5" customHeight="1">
      <c r="A575" s="62"/>
      <c r="B575" s="62"/>
      <c r="C575" s="62"/>
      <c r="D575" s="62"/>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5"/>
      <c r="AW575" s="165"/>
      <c r="AX575" s="165"/>
      <c r="AY575" s="165"/>
      <c r="AZ575" s="165"/>
      <c r="BA575" s="165"/>
      <c r="BB575" s="165"/>
      <c r="BC575" s="165"/>
      <c r="BD575" s="165"/>
      <c r="BE575" s="165"/>
      <c r="BF575" s="165"/>
      <c r="BG575" s="165"/>
      <c r="BH575" s="165"/>
      <c r="BI575" s="165"/>
    </row>
    <row r="576" spans="1:61" ht="16.5" customHeight="1">
      <c r="A576" s="62"/>
      <c r="B576" s="62"/>
      <c r="C576" s="62"/>
      <c r="D576" s="62"/>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5"/>
      <c r="AW576" s="165"/>
      <c r="AX576" s="165"/>
      <c r="AY576" s="165"/>
      <c r="AZ576" s="165"/>
      <c r="BA576" s="165"/>
      <c r="BB576" s="165"/>
      <c r="BC576" s="165"/>
      <c r="BD576" s="165"/>
      <c r="BE576" s="165"/>
      <c r="BF576" s="165"/>
      <c r="BG576" s="165"/>
      <c r="BH576" s="165"/>
      <c r="BI576" s="165"/>
    </row>
    <row r="577" spans="1:61" ht="16.5" customHeight="1">
      <c r="A577" s="62"/>
      <c r="B577" s="62"/>
      <c r="C577" s="62"/>
      <c r="D577" s="62"/>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5"/>
      <c r="AW577" s="165"/>
      <c r="AX577" s="165"/>
      <c r="AY577" s="165"/>
      <c r="AZ577" s="165"/>
      <c r="BA577" s="165"/>
      <c r="BB577" s="165"/>
      <c r="BC577" s="165"/>
      <c r="BD577" s="165"/>
      <c r="BE577" s="165"/>
      <c r="BF577" s="165"/>
      <c r="BG577" s="165"/>
      <c r="BH577" s="165"/>
      <c r="BI577" s="165"/>
    </row>
    <row r="578" spans="1:61" ht="16.5" customHeight="1">
      <c r="A578" s="62"/>
      <c r="B578" s="62"/>
      <c r="C578" s="62"/>
      <c r="D578" s="62"/>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5"/>
      <c r="AW578" s="165"/>
      <c r="AX578" s="165"/>
      <c r="AY578" s="165"/>
      <c r="AZ578" s="165"/>
      <c r="BA578" s="165"/>
      <c r="BB578" s="165"/>
      <c r="BC578" s="165"/>
      <c r="BD578" s="165"/>
      <c r="BE578" s="165"/>
      <c r="BF578" s="165"/>
      <c r="BG578" s="165"/>
      <c r="BH578" s="165"/>
      <c r="BI578" s="165"/>
    </row>
    <row r="579" spans="1:61" ht="16.5" customHeight="1">
      <c r="A579" s="62"/>
      <c r="B579" s="62"/>
      <c r="C579" s="62"/>
      <c r="D579" s="62"/>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row>
    <row r="580" spans="1:61" ht="16.5" customHeight="1">
      <c r="A580" s="62"/>
      <c r="B580" s="62"/>
      <c r="C580" s="62"/>
      <c r="D580" s="62"/>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row>
    <row r="581" spans="1:61" ht="16.5" customHeight="1">
      <c r="A581" s="62"/>
      <c r="B581" s="62"/>
      <c r="C581" s="62"/>
      <c r="D581" s="62"/>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row>
    <row r="582" spans="1:61" ht="16.5" customHeight="1">
      <c r="A582" s="62"/>
      <c r="B582" s="62"/>
      <c r="C582" s="62"/>
      <c r="D582" s="62"/>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row>
    <row r="583" spans="1:61" ht="16.5" customHeight="1">
      <c r="A583" s="62"/>
      <c r="B583" s="62"/>
      <c r="C583" s="62"/>
      <c r="D583" s="62"/>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row>
    <row r="584" spans="1:61" ht="16.5" customHeight="1">
      <c r="A584" s="62"/>
      <c r="B584" s="62"/>
      <c r="C584" s="62"/>
      <c r="D584" s="62"/>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row>
    <row r="585" spans="1:61" ht="16.5" customHeight="1">
      <c r="A585" s="62"/>
      <c r="B585" s="62"/>
      <c r="C585" s="62"/>
      <c r="D585" s="62"/>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row>
    <row r="586" spans="1:61" ht="16.5" customHeight="1">
      <c r="A586" s="62"/>
      <c r="B586" s="62"/>
      <c r="C586" s="62"/>
      <c r="D586" s="62"/>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row>
    <row r="587" spans="1:61" ht="16.5" customHeight="1">
      <c r="A587" s="62"/>
      <c r="B587" s="62"/>
      <c r="C587" s="62"/>
      <c r="D587" s="62"/>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row>
    <row r="588" spans="1:61" ht="16.5" customHeight="1">
      <c r="A588" s="62"/>
      <c r="B588" s="62"/>
      <c r="C588" s="62"/>
      <c r="D588" s="62"/>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row>
    <row r="589" spans="1:61" ht="16.5" customHeight="1">
      <c r="A589" s="62"/>
      <c r="B589" s="62"/>
      <c r="C589" s="62"/>
      <c r="D589" s="62"/>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5"/>
      <c r="AY589" s="165"/>
      <c r="AZ589" s="165"/>
      <c r="BA589" s="165"/>
      <c r="BB589" s="165"/>
      <c r="BC589" s="165"/>
      <c r="BD589" s="165"/>
      <c r="BE589" s="165"/>
      <c r="BF589" s="165"/>
      <c r="BG589" s="165"/>
      <c r="BH589" s="165"/>
      <c r="BI589" s="165"/>
    </row>
    <row r="590" spans="1:61" ht="16.5" customHeight="1">
      <c r="A590" s="62"/>
      <c r="B590" s="62"/>
      <c r="C590" s="62"/>
      <c r="D590" s="62"/>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5"/>
      <c r="AY590" s="165"/>
      <c r="AZ590" s="165"/>
      <c r="BA590" s="165"/>
      <c r="BB590" s="165"/>
      <c r="BC590" s="165"/>
      <c r="BD590" s="165"/>
      <c r="BE590" s="165"/>
      <c r="BF590" s="165"/>
      <c r="BG590" s="165"/>
      <c r="BH590" s="165"/>
      <c r="BI590" s="165"/>
    </row>
    <row r="591" spans="1:61" ht="16.5" customHeight="1">
      <c r="A591" s="62"/>
      <c r="B591" s="62"/>
      <c r="C591" s="62"/>
      <c r="D591" s="62"/>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5"/>
      <c r="BH591" s="165"/>
      <c r="BI591" s="165"/>
    </row>
    <row r="592" spans="1:61" ht="16.5" customHeight="1">
      <c r="A592" s="62"/>
      <c r="B592" s="62"/>
      <c r="C592" s="62"/>
      <c r="D592" s="62"/>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5"/>
      <c r="AW592" s="165"/>
      <c r="AX592" s="165"/>
      <c r="AY592" s="165"/>
      <c r="AZ592" s="165"/>
      <c r="BA592" s="165"/>
      <c r="BB592" s="165"/>
      <c r="BC592" s="165"/>
      <c r="BD592" s="165"/>
      <c r="BE592" s="165"/>
      <c r="BF592" s="165"/>
      <c r="BG592" s="165"/>
      <c r="BH592" s="165"/>
      <c r="BI592" s="165"/>
    </row>
    <row r="593" spans="1:61" ht="16.5" customHeight="1">
      <c r="A593" s="62"/>
      <c r="B593" s="62"/>
      <c r="C593" s="62"/>
      <c r="D593" s="62"/>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5"/>
      <c r="AW593" s="165"/>
      <c r="AX593" s="165"/>
      <c r="AY593" s="165"/>
      <c r="AZ593" s="165"/>
      <c r="BA593" s="165"/>
      <c r="BB593" s="165"/>
      <c r="BC593" s="165"/>
      <c r="BD593" s="165"/>
      <c r="BE593" s="165"/>
      <c r="BF593" s="165"/>
      <c r="BG593" s="165"/>
      <c r="BH593" s="165"/>
      <c r="BI593" s="165"/>
    </row>
    <row r="594" spans="1:61" ht="16.5" customHeight="1">
      <c r="A594" s="62"/>
      <c r="B594" s="62"/>
      <c r="C594" s="62"/>
      <c r="D594" s="62"/>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row>
    <row r="595" spans="1:61" ht="16.5" customHeight="1">
      <c r="A595" s="62"/>
      <c r="B595" s="62"/>
      <c r="C595" s="62"/>
      <c r="D595" s="62"/>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row>
    <row r="596" spans="1:61" ht="16.5" customHeight="1">
      <c r="A596" s="62"/>
      <c r="B596" s="62"/>
      <c r="C596" s="62"/>
      <c r="D596" s="62"/>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row>
    <row r="597" spans="1:61" ht="16.5" customHeight="1">
      <c r="A597" s="62"/>
      <c r="B597" s="62"/>
      <c r="C597" s="62"/>
      <c r="D597" s="62"/>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row>
    <row r="598" spans="1:61" ht="16.5" customHeight="1">
      <c r="A598" s="62"/>
      <c r="B598" s="62"/>
      <c r="C598" s="62"/>
      <c r="D598" s="62"/>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row>
    <row r="599" spans="1:61" ht="16.5" customHeight="1">
      <c r="A599" s="62"/>
      <c r="B599" s="62"/>
      <c r="C599" s="62"/>
      <c r="D599" s="62"/>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row>
    <row r="600" spans="1:61" ht="16.5" customHeight="1">
      <c r="A600" s="62"/>
      <c r="B600" s="62"/>
      <c r="C600" s="62"/>
      <c r="D600" s="62"/>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row>
    <row r="601" spans="1:61" ht="16.5" customHeight="1">
      <c r="A601" s="62"/>
      <c r="B601" s="62"/>
      <c r="C601" s="62"/>
      <c r="D601" s="62"/>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row>
    <row r="602" spans="1:61" ht="16.5" customHeight="1">
      <c r="A602" s="62"/>
      <c r="B602" s="62"/>
      <c r="C602" s="62"/>
      <c r="D602" s="62"/>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row>
    <row r="603" spans="1:61" ht="16.5" customHeight="1">
      <c r="A603" s="62"/>
      <c r="B603" s="62"/>
      <c r="C603" s="62"/>
      <c r="D603" s="62"/>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row>
    <row r="604" spans="1:61" ht="16.5" customHeight="1">
      <c r="A604" s="62"/>
      <c r="B604" s="62"/>
      <c r="C604" s="62"/>
      <c r="D604" s="62"/>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row>
    <row r="605" spans="1:61" ht="16.5" customHeight="1">
      <c r="A605" s="62"/>
      <c r="B605" s="62"/>
      <c r="C605" s="62"/>
      <c r="D605" s="62"/>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5"/>
      <c r="AW605" s="165"/>
      <c r="AX605" s="165"/>
      <c r="AY605" s="165"/>
      <c r="AZ605" s="165"/>
      <c r="BA605" s="165"/>
      <c r="BB605" s="165"/>
      <c r="BC605" s="165"/>
      <c r="BD605" s="165"/>
      <c r="BE605" s="165"/>
      <c r="BF605" s="165"/>
      <c r="BG605" s="165"/>
      <c r="BH605" s="165"/>
      <c r="BI605" s="165"/>
    </row>
    <row r="606" spans="1:61" ht="16.5" customHeight="1">
      <c r="A606" s="62"/>
      <c r="B606" s="62"/>
      <c r="C606" s="62"/>
      <c r="D606" s="62"/>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5"/>
      <c r="AW606" s="165"/>
      <c r="AX606" s="165"/>
      <c r="AY606" s="165"/>
      <c r="AZ606" s="165"/>
      <c r="BA606" s="165"/>
      <c r="BB606" s="165"/>
      <c r="BC606" s="165"/>
      <c r="BD606" s="165"/>
      <c r="BE606" s="165"/>
      <c r="BF606" s="165"/>
      <c r="BG606" s="165"/>
      <c r="BH606" s="165"/>
      <c r="BI606" s="165"/>
    </row>
    <row r="607" spans="1:61" ht="16.5" customHeight="1">
      <c r="A607" s="62"/>
      <c r="B607" s="62"/>
      <c r="C607" s="62"/>
      <c r="D607" s="62"/>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5"/>
      <c r="AW607" s="165"/>
      <c r="AX607" s="165"/>
      <c r="AY607" s="165"/>
      <c r="AZ607" s="165"/>
      <c r="BA607" s="165"/>
      <c r="BB607" s="165"/>
      <c r="BC607" s="165"/>
      <c r="BD607" s="165"/>
      <c r="BE607" s="165"/>
      <c r="BF607" s="165"/>
      <c r="BG607" s="165"/>
      <c r="BH607" s="165"/>
      <c r="BI607" s="165"/>
    </row>
    <row r="608" spans="1:61" ht="16.5" customHeight="1">
      <c r="A608" s="62"/>
      <c r="B608" s="62"/>
      <c r="C608" s="62"/>
      <c r="D608" s="62"/>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5"/>
      <c r="AW608" s="165"/>
      <c r="AX608" s="165"/>
      <c r="AY608" s="165"/>
      <c r="AZ608" s="165"/>
      <c r="BA608" s="165"/>
      <c r="BB608" s="165"/>
      <c r="BC608" s="165"/>
      <c r="BD608" s="165"/>
      <c r="BE608" s="165"/>
      <c r="BF608" s="165"/>
      <c r="BG608" s="165"/>
      <c r="BH608" s="165"/>
      <c r="BI608" s="165"/>
    </row>
    <row r="609" spans="1:61" ht="16.5" customHeight="1">
      <c r="A609" s="62"/>
      <c r="B609" s="62"/>
      <c r="C609" s="62"/>
      <c r="D609" s="62"/>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5"/>
      <c r="AW609" s="165"/>
      <c r="AX609" s="165"/>
      <c r="AY609" s="165"/>
      <c r="AZ609" s="165"/>
      <c r="BA609" s="165"/>
      <c r="BB609" s="165"/>
      <c r="BC609" s="165"/>
      <c r="BD609" s="165"/>
      <c r="BE609" s="165"/>
      <c r="BF609" s="165"/>
      <c r="BG609" s="165"/>
      <c r="BH609" s="165"/>
      <c r="BI609" s="165"/>
    </row>
    <row r="610" spans="1:61" ht="16.5" customHeight="1">
      <c r="A610" s="62"/>
      <c r="B610" s="62"/>
      <c r="C610" s="62"/>
      <c r="D610" s="62"/>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row>
    <row r="611" spans="1:61" ht="16.5" customHeight="1">
      <c r="A611" s="62"/>
      <c r="B611" s="62"/>
      <c r="C611" s="62"/>
      <c r="D611" s="62"/>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5"/>
      <c r="AW611" s="165"/>
      <c r="AX611" s="165"/>
      <c r="AY611" s="165"/>
      <c r="AZ611" s="165"/>
      <c r="BA611" s="165"/>
      <c r="BB611" s="165"/>
      <c r="BC611" s="165"/>
      <c r="BD611" s="165"/>
      <c r="BE611" s="165"/>
      <c r="BF611" s="165"/>
      <c r="BG611" s="165"/>
      <c r="BH611" s="165"/>
      <c r="BI611" s="165"/>
    </row>
    <row r="612" spans="1:61" ht="16.5" customHeight="1">
      <c r="A612" s="62"/>
      <c r="B612" s="62"/>
      <c r="C612" s="62"/>
      <c r="D612" s="62"/>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5"/>
      <c r="AW612" s="165"/>
      <c r="AX612" s="165"/>
      <c r="AY612" s="165"/>
      <c r="AZ612" s="165"/>
      <c r="BA612" s="165"/>
      <c r="BB612" s="165"/>
      <c r="BC612" s="165"/>
      <c r="BD612" s="165"/>
      <c r="BE612" s="165"/>
      <c r="BF612" s="165"/>
      <c r="BG612" s="165"/>
      <c r="BH612" s="165"/>
      <c r="BI612" s="165"/>
    </row>
    <row r="613" spans="1:61" ht="16.5" customHeight="1">
      <c r="A613" s="62"/>
      <c r="B613" s="62"/>
      <c r="C613" s="62"/>
      <c r="D613" s="62"/>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5"/>
      <c r="AW613" s="165"/>
      <c r="AX613" s="165"/>
      <c r="AY613" s="165"/>
      <c r="AZ613" s="165"/>
      <c r="BA613" s="165"/>
      <c r="BB613" s="165"/>
      <c r="BC613" s="165"/>
      <c r="BD613" s="165"/>
      <c r="BE613" s="165"/>
      <c r="BF613" s="165"/>
      <c r="BG613" s="165"/>
      <c r="BH613" s="165"/>
      <c r="BI613" s="165"/>
    </row>
    <row r="614" spans="1:61" ht="16.5" customHeight="1">
      <c r="A614" s="62"/>
      <c r="B614" s="62"/>
      <c r="C614" s="62"/>
      <c r="D614" s="62"/>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row>
    <row r="615" spans="1:61" ht="16.5" customHeight="1">
      <c r="A615" s="62"/>
      <c r="B615" s="62"/>
      <c r="C615" s="62"/>
      <c r="D615" s="62"/>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row>
    <row r="616" spans="1:61" ht="16.5" customHeight="1">
      <c r="A616" s="62"/>
      <c r="B616" s="62"/>
      <c r="C616" s="62"/>
      <c r="D616" s="62"/>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row>
    <row r="617" spans="1:61" ht="16.5" customHeight="1">
      <c r="A617" s="62"/>
      <c r="B617" s="62"/>
      <c r="C617" s="62"/>
      <c r="D617" s="62"/>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row>
    <row r="618" spans="1:61" ht="16.5" customHeight="1">
      <c r="A618" s="62"/>
      <c r="B618" s="62"/>
      <c r="C618" s="62"/>
      <c r="D618" s="62"/>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row>
    <row r="619" spans="1:61" ht="16.5" customHeight="1">
      <c r="A619" s="62"/>
      <c r="B619" s="62"/>
      <c r="C619" s="62"/>
      <c r="D619" s="62"/>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row>
    <row r="620" spans="1:61" ht="16.5" customHeight="1">
      <c r="A620" s="62"/>
      <c r="B620" s="62"/>
      <c r="C620" s="62"/>
      <c r="D620" s="62"/>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row>
    <row r="621" spans="1:61" ht="16.5" customHeight="1">
      <c r="A621" s="62"/>
      <c r="B621" s="62"/>
      <c r="C621" s="62"/>
      <c r="D621" s="62"/>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row>
    <row r="622" spans="1:61" ht="16.5" customHeight="1">
      <c r="A622" s="62"/>
      <c r="B622" s="62"/>
      <c r="C622" s="62"/>
      <c r="D622" s="62"/>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row>
    <row r="623" spans="1:61" ht="16.5" customHeight="1">
      <c r="A623" s="62"/>
      <c r="B623" s="62"/>
      <c r="C623" s="62"/>
      <c r="D623" s="62"/>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row>
    <row r="624" spans="1:61" ht="16.5" customHeight="1">
      <c r="A624" s="62"/>
      <c r="B624" s="62"/>
      <c r="C624" s="62"/>
      <c r="D624" s="62"/>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5"/>
      <c r="AW624" s="165"/>
      <c r="AX624" s="165"/>
      <c r="AY624" s="165"/>
      <c r="AZ624" s="165"/>
      <c r="BA624" s="165"/>
      <c r="BB624" s="165"/>
      <c r="BC624" s="165"/>
      <c r="BD624" s="165"/>
      <c r="BE624" s="165"/>
      <c r="BF624" s="165"/>
      <c r="BG624" s="165"/>
      <c r="BH624" s="165"/>
      <c r="BI624" s="165"/>
    </row>
    <row r="625" spans="1:61" ht="16.5" customHeight="1">
      <c r="A625" s="62"/>
      <c r="B625" s="62"/>
      <c r="C625" s="62"/>
      <c r="D625" s="62"/>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5"/>
      <c r="AW625" s="165"/>
      <c r="AX625" s="165"/>
      <c r="AY625" s="165"/>
      <c r="AZ625" s="165"/>
      <c r="BA625" s="165"/>
      <c r="BB625" s="165"/>
      <c r="BC625" s="165"/>
      <c r="BD625" s="165"/>
      <c r="BE625" s="165"/>
      <c r="BF625" s="165"/>
      <c r="BG625" s="165"/>
      <c r="BH625" s="165"/>
      <c r="BI625" s="165"/>
    </row>
    <row r="626" spans="1:61" ht="16.5" customHeight="1">
      <c r="A626" s="62"/>
      <c r="B626" s="62"/>
      <c r="C626" s="62"/>
      <c r="D626" s="62"/>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5"/>
      <c r="AW626" s="165"/>
      <c r="AX626" s="165"/>
      <c r="AY626" s="165"/>
      <c r="AZ626" s="165"/>
      <c r="BA626" s="165"/>
      <c r="BB626" s="165"/>
      <c r="BC626" s="165"/>
      <c r="BD626" s="165"/>
      <c r="BE626" s="165"/>
      <c r="BF626" s="165"/>
      <c r="BG626" s="165"/>
      <c r="BH626" s="165"/>
      <c r="BI626" s="165"/>
    </row>
    <row r="627" spans="1:61" ht="16.5" customHeight="1">
      <c r="A627" s="62"/>
      <c r="B627" s="62"/>
      <c r="C627" s="62"/>
      <c r="D627" s="62"/>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5"/>
      <c r="AW627" s="165"/>
      <c r="AX627" s="165"/>
      <c r="AY627" s="165"/>
      <c r="AZ627" s="165"/>
      <c r="BA627" s="165"/>
      <c r="BB627" s="165"/>
      <c r="BC627" s="165"/>
      <c r="BD627" s="165"/>
      <c r="BE627" s="165"/>
      <c r="BF627" s="165"/>
      <c r="BG627" s="165"/>
      <c r="BH627" s="165"/>
      <c r="BI627" s="165"/>
    </row>
    <row r="628" spans="1:61" ht="16.5" customHeight="1">
      <c r="A628" s="62"/>
      <c r="B628" s="62"/>
      <c r="C628" s="62"/>
      <c r="D628" s="62"/>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5"/>
      <c r="AW628" s="165"/>
      <c r="AX628" s="165"/>
      <c r="AY628" s="165"/>
      <c r="AZ628" s="165"/>
      <c r="BA628" s="165"/>
      <c r="BB628" s="165"/>
      <c r="BC628" s="165"/>
      <c r="BD628" s="165"/>
      <c r="BE628" s="165"/>
      <c r="BF628" s="165"/>
      <c r="BG628" s="165"/>
      <c r="BH628" s="165"/>
      <c r="BI628" s="165"/>
    </row>
    <row r="629" spans="1:61" ht="16.5" customHeight="1">
      <c r="A629" s="62"/>
      <c r="B629" s="62"/>
      <c r="C629" s="62"/>
      <c r="D629" s="62"/>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5"/>
      <c r="AW629" s="165"/>
      <c r="AX629" s="165"/>
      <c r="AY629" s="165"/>
      <c r="AZ629" s="165"/>
      <c r="BA629" s="165"/>
      <c r="BB629" s="165"/>
      <c r="BC629" s="165"/>
      <c r="BD629" s="165"/>
      <c r="BE629" s="165"/>
      <c r="BF629" s="165"/>
      <c r="BG629" s="165"/>
      <c r="BH629" s="165"/>
      <c r="BI629" s="165"/>
    </row>
    <row r="630" spans="1:61" ht="16.5" customHeight="1">
      <c r="A630" s="62"/>
      <c r="B630" s="62"/>
      <c r="C630" s="62"/>
      <c r="D630" s="62"/>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5"/>
      <c r="AW630" s="165"/>
      <c r="AX630" s="165"/>
      <c r="AY630" s="165"/>
      <c r="AZ630" s="165"/>
      <c r="BA630" s="165"/>
      <c r="BB630" s="165"/>
      <c r="BC630" s="165"/>
      <c r="BD630" s="165"/>
      <c r="BE630" s="165"/>
      <c r="BF630" s="165"/>
      <c r="BG630" s="165"/>
      <c r="BH630" s="165"/>
      <c r="BI630" s="165"/>
    </row>
    <row r="631" spans="1:61" ht="16.5" customHeight="1">
      <c r="A631" s="62"/>
      <c r="B631" s="62"/>
      <c r="C631" s="62"/>
      <c r="D631" s="62"/>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5"/>
      <c r="AW631" s="165"/>
      <c r="AX631" s="165"/>
      <c r="AY631" s="165"/>
      <c r="AZ631" s="165"/>
      <c r="BA631" s="165"/>
      <c r="BB631" s="165"/>
      <c r="BC631" s="165"/>
      <c r="BD631" s="165"/>
      <c r="BE631" s="165"/>
      <c r="BF631" s="165"/>
      <c r="BG631" s="165"/>
      <c r="BH631" s="165"/>
      <c r="BI631" s="165"/>
    </row>
    <row r="632" spans="1:61" ht="16.5" customHeight="1">
      <c r="A632" s="62"/>
      <c r="B632" s="62"/>
      <c r="C632" s="62"/>
      <c r="D632" s="62"/>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row>
    <row r="633" spans="1:61" ht="16.5" customHeight="1">
      <c r="A633" s="62"/>
      <c r="B633" s="62"/>
      <c r="C633" s="62"/>
      <c r="D633" s="62"/>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row>
    <row r="634" spans="1:61" ht="16.5" customHeight="1">
      <c r="A634" s="62"/>
      <c r="B634" s="62"/>
      <c r="C634" s="62"/>
      <c r="D634" s="62"/>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row>
    <row r="635" spans="1:61" ht="16.5" customHeight="1">
      <c r="A635" s="62"/>
      <c r="B635" s="62"/>
      <c r="C635" s="62"/>
      <c r="D635" s="62"/>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row>
    <row r="636" spans="1:61" ht="16.5" customHeight="1">
      <c r="A636" s="62"/>
      <c r="B636" s="62"/>
      <c r="C636" s="62"/>
      <c r="D636" s="62"/>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row>
    <row r="637" spans="1:61" ht="16.5" customHeight="1">
      <c r="A637" s="62"/>
      <c r="B637" s="62"/>
      <c r="C637" s="62"/>
      <c r="D637" s="62"/>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row>
    <row r="638" spans="1:61" ht="16.5" customHeight="1">
      <c r="A638" s="62"/>
      <c r="B638" s="62"/>
      <c r="C638" s="62"/>
      <c r="D638" s="62"/>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row>
    <row r="639" spans="1:61" ht="16.5" customHeight="1">
      <c r="A639" s="62"/>
      <c r="B639" s="62"/>
      <c r="C639" s="62"/>
      <c r="D639" s="62"/>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row>
    <row r="640" spans="1:61" ht="16.5" customHeight="1">
      <c r="A640" s="62"/>
      <c r="B640" s="62"/>
      <c r="C640" s="62"/>
      <c r="D640" s="62"/>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row>
    <row r="641" spans="1:61" ht="16.5" customHeight="1">
      <c r="A641" s="62"/>
      <c r="B641" s="62"/>
      <c r="C641" s="62"/>
      <c r="D641" s="62"/>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row>
    <row r="642" spans="1:61" ht="16.5" customHeight="1">
      <c r="A642" s="62"/>
      <c r="B642" s="62"/>
      <c r="C642" s="62"/>
      <c r="D642" s="62"/>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row>
    <row r="643" spans="1:61" ht="16.5" customHeight="1">
      <c r="A643" s="62"/>
      <c r="B643" s="62"/>
      <c r="C643" s="62"/>
      <c r="D643" s="62"/>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row>
    <row r="644" spans="1:61" ht="16.5" customHeight="1">
      <c r="A644" s="62"/>
      <c r="B644" s="62"/>
      <c r="C644" s="62"/>
      <c r="D644" s="62"/>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5"/>
      <c r="AY644" s="165"/>
      <c r="AZ644" s="165"/>
      <c r="BA644" s="165"/>
      <c r="BB644" s="165"/>
      <c r="BC644" s="165"/>
      <c r="BD644" s="165"/>
      <c r="BE644" s="165"/>
      <c r="BF644" s="165"/>
      <c r="BG644" s="165"/>
      <c r="BH644" s="165"/>
      <c r="BI644" s="165"/>
    </row>
    <row r="645" spans="1:61" ht="16.5" customHeight="1">
      <c r="A645" s="62"/>
      <c r="B645" s="62"/>
      <c r="C645" s="62"/>
      <c r="D645" s="62"/>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5"/>
      <c r="AW645" s="165"/>
      <c r="AX645" s="165"/>
      <c r="AY645" s="165"/>
      <c r="AZ645" s="165"/>
      <c r="BA645" s="165"/>
      <c r="BB645" s="165"/>
      <c r="BC645" s="165"/>
      <c r="BD645" s="165"/>
      <c r="BE645" s="165"/>
      <c r="BF645" s="165"/>
      <c r="BG645" s="165"/>
      <c r="BH645" s="165"/>
      <c r="BI645" s="165"/>
    </row>
    <row r="646" spans="1:61" ht="16.5" customHeight="1">
      <c r="A646" s="62"/>
      <c r="B646" s="62"/>
      <c r="C646" s="62"/>
      <c r="D646" s="62"/>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5"/>
      <c r="AW646" s="165"/>
      <c r="AX646" s="165"/>
      <c r="AY646" s="165"/>
      <c r="AZ646" s="165"/>
      <c r="BA646" s="165"/>
      <c r="BB646" s="165"/>
      <c r="BC646" s="165"/>
      <c r="BD646" s="165"/>
      <c r="BE646" s="165"/>
      <c r="BF646" s="165"/>
      <c r="BG646" s="165"/>
      <c r="BH646" s="165"/>
      <c r="BI646" s="165"/>
    </row>
    <row r="647" spans="1:61" ht="16.5" customHeight="1">
      <c r="A647" s="62"/>
      <c r="B647" s="62"/>
      <c r="C647" s="62"/>
      <c r="D647" s="62"/>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5"/>
      <c r="AW647" s="165"/>
      <c r="AX647" s="165"/>
      <c r="AY647" s="165"/>
      <c r="AZ647" s="165"/>
      <c r="BA647" s="165"/>
      <c r="BB647" s="165"/>
      <c r="BC647" s="165"/>
      <c r="BD647" s="165"/>
      <c r="BE647" s="165"/>
      <c r="BF647" s="165"/>
      <c r="BG647" s="165"/>
      <c r="BH647" s="165"/>
      <c r="BI647" s="165"/>
    </row>
    <row r="648" spans="1:61" ht="16.5" customHeight="1">
      <c r="A648" s="62"/>
      <c r="B648" s="62"/>
      <c r="C648" s="62"/>
      <c r="D648" s="62"/>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5"/>
      <c r="AW648" s="165"/>
      <c r="AX648" s="165"/>
      <c r="AY648" s="165"/>
      <c r="AZ648" s="165"/>
      <c r="BA648" s="165"/>
      <c r="BB648" s="165"/>
      <c r="BC648" s="165"/>
      <c r="BD648" s="165"/>
      <c r="BE648" s="165"/>
      <c r="BF648" s="165"/>
      <c r="BG648" s="165"/>
      <c r="BH648" s="165"/>
      <c r="BI648" s="165"/>
    </row>
    <row r="649" spans="1:61" ht="16.5" customHeight="1">
      <c r="A649" s="62"/>
      <c r="B649" s="62"/>
      <c r="C649" s="62"/>
      <c r="D649" s="62"/>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5"/>
      <c r="AW649" s="165"/>
      <c r="AX649" s="165"/>
      <c r="AY649" s="165"/>
      <c r="AZ649" s="165"/>
      <c r="BA649" s="165"/>
      <c r="BB649" s="165"/>
      <c r="BC649" s="165"/>
      <c r="BD649" s="165"/>
      <c r="BE649" s="165"/>
      <c r="BF649" s="165"/>
      <c r="BG649" s="165"/>
      <c r="BH649" s="165"/>
      <c r="BI649" s="165"/>
    </row>
    <row r="650" spans="1:61" ht="16.5" customHeight="1">
      <c r="A650" s="62"/>
      <c r="B650" s="62"/>
      <c r="C650" s="62"/>
      <c r="D650" s="62"/>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5"/>
      <c r="AW650" s="165"/>
      <c r="AX650" s="165"/>
      <c r="AY650" s="165"/>
      <c r="AZ650" s="165"/>
      <c r="BA650" s="165"/>
      <c r="BB650" s="165"/>
      <c r="BC650" s="165"/>
      <c r="BD650" s="165"/>
      <c r="BE650" s="165"/>
      <c r="BF650" s="165"/>
      <c r="BG650" s="165"/>
      <c r="BH650" s="165"/>
      <c r="BI650" s="165"/>
    </row>
    <row r="651" spans="1:61" ht="16.5" customHeight="1">
      <c r="A651" s="62"/>
      <c r="B651" s="62"/>
      <c r="C651" s="62"/>
      <c r="D651" s="62"/>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5"/>
      <c r="AW651" s="165"/>
      <c r="AX651" s="165"/>
      <c r="AY651" s="165"/>
      <c r="AZ651" s="165"/>
      <c r="BA651" s="165"/>
      <c r="BB651" s="165"/>
      <c r="BC651" s="165"/>
      <c r="BD651" s="165"/>
      <c r="BE651" s="165"/>
      <c r="BF651" s="165"/>
      <c r="BG651" s="165"/>
      <c r="BH651" s="165"/>
      <c r="BI651" s="165"/>
    </row>
    <row r="652" spans="1:61" ht="16.5" customHeight="1">
      <c r="A652" s="62"/>
      <c r="B652" s="62"/>
      <c r="C652" s="62"/>
      <c r="D652" s="62"/>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5"/>
      <c r="AW652" s="165"/>
      <c r="AX652" s="165"/>
      <c r="AY652" s="165"/>
      <c r="AZ652" s="165"/>
      <c r="BA652" s="165"/>
      <c r="BB652" s="165"/>
      <c r="BC652" s="165"/>
      <c r="BD652" s="165"/>
      <c r="BE652" s="165"/>
      <c r="BF652" s="165"/>
      <c r="BG652" s="165"/>
      <c r="BH652" s="165"/>
      <c r="BI652" s="165"/>
    </row>
    <row r="653" spans="1:61" ht="16.5" customHeight="1">
      <c r="A653" s="62"/>
      <c r="B653" s="62"/>
      <c r="C653" s="62"/>
      <c r="D653" s="62"/>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5"/>
      <c r="AW653" s="165"/>
      <c r="AX653" s="165"/>
      <c r="AY653" s="165"/>
      <c r="AZ653" s="165"/>
      <c r="BA653" s="165"/>
      <c r="BB653" s="165"/>
      <c r="BC653" s="165"/>
      <c r="BD653" s="165"/>
      <c r="BE653" s="165"/>
      <c r="BF653" s="165"/>
      <c r="BG653" s="165"/>
      <c r="BH653" s="165"/>
      <c r="BI653" s="165"/>
    </row>
    <row r="654" spans="1:61" ht="16.5" customHeight="1">
      <c r="A654" s="62"/>
      <c r="B654" s="62"/>
      <c r="C654" s="62"/>
      <c r="D654" s="62"/>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5"/>
      <c r="AW654" s="165"/>
      <c r="AX654" s="165"/>
      <c r="AY654" s="165"/>
      <c r="AZ654" s="165"/>
      <c r="BA654" s="165"/>
      <c r="BB654" s="165"/>
      <c r="BC654" s="165"/>
      <c r="BD654" s="165"/>
      <c r="BE654" s="165"/>
      <c r="BF654" s="165"/>
      <c r="BG654" s="165"/>
      <c r="BH654" s="165"/>
      <c r="BI654" s="165"/>
    </row>
    <row r="655" spans="1:61" ht="16.5" customHeight="1">
      <c r="A655" s="62"/>
      <c r="B655" s="62"/>
      <c r="C655" s="62"/>
      <c r="D655" s="62"/>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5"/>
      <c r="AW655" s="165"/>
      <c r="AX655" s="165"/>
      <c r="AY655" s="165"/>
      <c r="AZ655" s="165"/>
      <c r="BA655" s="165"/>
      <c r="BB655" s="165"/>
      <c r="BC655" s="165"/>
      <c r="BD655" s="165"/>
      <c r="BE655" s="165"/>
      <c r="BF655" s="165"/>
      <c r="BG655" s="165"/>
      <c r="BH655" s="165"/>
      <c r="BI655" s="165"/>
    </row>
    <row r="656" spans="1:61" ht="16.5" customHeight="1">
      <c r="A656" s="62"/>
      <c r="B656" s="62"/>
      <c r="C656" s="62"/>
      <c r="D656" s="62"/>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5"/>
      <c r="AW656" s="165"/>
      <c r="AX656" s="165"/>
      <c r="AY656" s="165"/>
      <c r="AZ656" s="165"/>
      <c r="BA656" s="165"/>
      <c r="BB656" s="165"/>
      <c r="BC656" s="165"/>
      <c r="BD656" s="165"/>
      <c r="BE656" s="165"/>
      <c r="BF656" s="165"/>
      <c r="BG656" s="165"/>
      <c r="BH656" s="165"/>
      <c r="BI656" s="165"/>
    </row>
    <row r="657" spans="1:61" ht="16.5" customHeight="1">
      <c r="A657" s="62"/>
      <c r="B657" s="62"/>
      <c r="C657" s="62"/>
      <c r="D657" s="62"/>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row>
    <row r="658" spans="1:61" ht="16.5" customHeight="1">
      <c r="A658" s="62"/>
      <c r="B658" s="62"/>
      <c r="C658" s="62"/>
      <c r="D658" s="62"/>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5"/>
      <c r="AW658" s="165"/>
      <c r="AX658" s="165"/>
      <c r="AY658" s="165"/>
      <c r="AZ658" s="165"/>
      <c r="BA658" s="165"/>
      <c r="BB658" s="165"/>
      <c r="BC658" s="165"/>
      <c r="BD658" s="165"/>
      <c r="BE658" s="165"/>
      <c r="BF658" s="165"/>
      <c r="BG658" s="165"/>
      <c r="BH658" s="165"/>
      <c r="BI658" s="165"/>
    </row>
    <row r="659" spans="1:61" ht="16.5" customHeight="1">
      <c r="A659" s="62"/>
      <c r="B659" s="62"/>
      <c r="C659" s="62"/>
      <c r="D659" s="62"/>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5"/>
      <c r="AW659" s="165"/>
      <c r="AX659" s="165"/>
      <c r="AY659" s="165"/>
      <c r="AZ659" s="165"/>
      <c r="BA659" s="165"/>
      <c r="BB659" s="165"/>
      <c r="BC659" s="165"/>
      <c r="BD659" s="165"/>
      <c r="BE659" s="165"/>
      <c r="BF659" s="165"/>
      <c r="BG659" s="165"/>
      <c r="BH659" s="165"/>
      <c r="BI659" s="165"/>
    </row>
    <row r="660" spans="1:61" ht="16.5" customHeight="1">
      <c r="A660" s="62"/>
      <c r="B660" s="62"/>
      <c r="C660" s="62"/>
      <c r="D660" s="62"/>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5"/>
      <c r="AW660" s="165"/>
      <c r="AX660" s="165"/>
      <c r="AY660" s="165"/>
      <c r="AZ660" s="165"/>
      <c r="BA660" s="165"/>
      <c r="BB660" s="165"/>
      <c r="BC660" s="165"/>
      <c r="BD660" s="165"/>
      <c r="BE660" s="165"/>
      <c r="BF660" s="165"/>
      <c r="BG660" s="165"/>
      <c r="BH660" s="165"/>
      <c r="BI660" s="165"/>
    </row>
    <row r="661" spans="1:61" ht="16.5" customHeight="1">
      <c r="A661" s="62"/>
      <c r="B661" s="62"/>
      <c r="C661" s="62"/>
      <c r="D661" s="62"/>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5"/>
      <c r="AW661" s="165"/>
      <c r="AX661" s="165"/>
      <c r="AY661" s="165"/>
      <c r="AZ661" s="165"/>
      <c r="BA661" s="165"/>
      <c r="BB661" s="165"/>
      <c r="BC661" s="165"/>
      <c r="BD661" s="165"/>
      <c r="BE661" s="165"/>
      <c r="BF661" s="165"/>
      <c r="BG661" s="165"/>
      <c r="BH661" s="165"/>
      <c r="BI661" s="165"/>
    </row>
    <row r="662" spans="1:61" ht="16.5" customHeight="1">
      <c r="A662" s="62"/>
      <c r="B662" s="62"/>
      <c r="C662" s="62"/>
      <c r="D662" s="62"/>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5"/>
      <c r="AW662" s="165"/>
      <c r="AX662" s="165"/>
      <c r="AY662" s="165"/>
      <c r="AZ662" s="165"/>
      <c r="BA662" s="165"/>
      <c r="BB662" s="165"/>
      <c r="BC662" s="165"/>
      <c r="BD662" s="165"/>
      <c r="BE662" s="165"/>
      <c r="BF662" s="165"/>
      <c r="BG662" s="165"/>
      <c r="BH662" s="165"/>
      <c r="BI662" s="165"/>
    </row>
    <row r="663" spans="1:61" ht="16.5" customHeight="1">
      <c r="A663" s="62"/>
      <c r="B663" s="62"/>
      <c r="C663" s="62"/>
      <c r="D663" s="62"/>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5"/>
      <c r="AW663" s="165"/>
      <c r="AX663" s="165"/>
      <c r="AY663" s="165"/>
      <c r="AZ663" s="165"/>
      <c r="BA663" s="165"/>
      <c r="BB663" s="165"/>
      <c r="BC663" s="165"/>
      <c r="BD663" s="165"/>
      <c r="BE663" s="165"/>
      <c r="BF663" s="165"/>
      <c r="BG663" s="165"/>
      <c r="BH663" s="165"/>
      <c r="BI663" s="165"/>
    </row>
    <row r="664" spans="1:61" ht="16.5" customHeight="1">
      <c r="A664" s="62"/>
      <c r="B664" s="62"/>
      <c r="C664" s="62"/>
      <c r="D664" s="62"/>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5"/>
      <c r="AW664" s="165"/>
      <c r="AX664" s="165"/>
      <c r="AY664" s="165"/>
      <c r="AZ664" s="165"/>
      <c r="BA664" s="165"/>
      <c r="BB664" s="165"/>
      <c r="BC664" s="165"/>
      <c r="BD664" s="165"/>
      <c r="BE664" s="165"/>
      <c r="BF664" s="165"/>
      <c r="BG664" s="165"/>
      <c r="BH664" s="165"/>
      <c r="BI664" s="165"/>
    </row>
    <row r="665" spans="1:61" ht="16.5" customHeight="1">
      <c r="A665" s="62"/>
      <c r="B665" s="62"/>
      <c r="C665" s="62"/>
      <c r="D665" s="62"/>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5"/>
      <c r="AW665" s="165"/>
      <c r="AX665" s="165"/>
      <c r="AY665" s="165"/>
      <c r="AZ665" s="165"/>
      <c r="BA665" s="165"/>
      <c r="BB665" s="165"/>
      <c r="BC665" s="165"/>
      <c r="BD665" s="165"/>
      <c r="BE665" s="165"/>
      <c r="BF665" s="165"/>
      <c r="BG665" s="165"/>
      <c r="BH665" s="165"/>
      <c r="BI665" s="165"/>
    </row>
    <row r="666" spans="1:61" ht="16.5" customHeight="1">
      <c r="A666" s="62"/>
      <c r="B666" s="62"/>
      <c r="C666" s="62"/>
      <c r="D666" s="62"/>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row>
    <row r="667" spans="1:61" ht="16.5" customHeight="1">
      <c r="A667" s="62"/>
      <c r="B667" s="62"/>
      <c r="C667" s="62"/>
      <c r="D667" s="62"/>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row>
    <row r="668" spans="1:61" ht="16.5" customHeight="1">
      <c r="A668" s="62"/>
      <c r="B668" s="62"/>
      <c r="C668" s="62"/>
      <c r="D668" s="62"/>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row>
    <row r="669" spans="1:61" ht="16.5" customHeight="1">
      <c r="A669" s="62"/>
      <c r="B669" s="62"/>
      <c r="C669" s="62"/>
      <c r="D669" s="62"/>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row>
    <row r="670" spans="1:61" ht="16.5" customHeight="1">
      <c r="A670" s="62"/>
      <c r="B670" s="62"/>
      <c r="C670" s="62"/>
      <c r="D670" s="62"/>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row>
    <row r="671" spans="1:61" ht="16.5" customHeight="1">
      <c r="A671" s="62"/>
      <c r="B671" s="62"/>
      <c r="C671" s="62"/>
      <c r="D671" s="62"/>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row>
    <row r="672" spans="1:61" ht="16.5" customHeight="1">
      <c r="A672" s="62"/>
      <c r="B672" s="62"/>
      <c r="C672" s="62"/>
      <c r="D672" s="62"/>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5"/>
      <c r="AW672" s="165"/>
      <c r="AX672" s="165"/>
      <c r="AY672" s="165"/>
      <c r="AZ672" s="165"/>
      <c r="BA672" s="165"/>
      <c r="BB672" s="165"/>
      <c r="BC672" s="165"/>
      <c r="BD672" s="165"/>
      <c r="BE672" s="165"/>
      <c r="BF672" s="165"/>
      <c r="BG672" s="165"/>
      <c r="BH672" s="165"/>
      <c r="BI672" s="165"/>
    </row>
    <row r="673" spans="1:61" ht="16.5" customHeight="1">
      <c r="A673" s="62"/>
      <c r="B673" s="62"/>
      <c r="C673" s="62"/>
      <c r="D673" s="62"/>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5"/>
      <c r="AW673" s="165"/>
      <c r="AX673" s="165"/>
      <c r="AY673" s="165"/>
      <c r="AZ673" s="165"/>
      <c r="BA673" s="165"/>
      <c r="BB673" s="165"/>
      <c r="BC673" s="165"/>
      <c r="BD673" s="165"/>
      <c r="BE673" s="165"/>
      <c r="BF673" s="165"/>
      <c r="BG673" s="165"/>
      <c r="BH673" s="165"/>
      <c r="BI673" s="165"/>
    </row>
    <row r="674" spans="1:61" ht="16.5" customHeight="1">
      <c r="A674" s="62"/>
      <c r="B674" s="62"/>
      <c r="C674" s="62"/>
      <c r="D674" s="62"/>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5"/>
      <c r="AW674" s="165"/>
      <c r="AX674" s="165"/>
      <c r="AY674" s="165"/>
      <c r="AZ674" s="165"/>
      <c r="BA674" s="165"/>
      <c r="BB674" s="165"/>
      <c r="BC674" s="165"/>
      <c r="BD674" s="165"/>
      <c r="BE674" s="165"/>
      <c r="BF674" s="165"/>
      <c r="BG674" s="165"/>
      <c r="BH674" s="165"/>
      <c r="BI674" s="165"/>
    </row>
    <row r="675" spans="1:61" ht="16.5" customHeight="1">
      <c r="A675" s="62"/>
      <c r="B675" s="62"/>
      <c r="C675" s="62"/>
      <c r="D675" s="62"/>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5"/>
      <c r="AW675" s="165"/>
      <c r="AX675" s="165"/>
      <c r="AY675" s="165"/>
      <c r="AZ675" s="165"/>
      <c r="BA675" s="165"/>
      <c r="BB675" s="165"/>
      <c r="BC675" s="165"/>
      <c r="BD675" s="165"/>
      <c r="BE675" s="165"/>
      <c r="BF675" s="165"/>
      <c r="BG675" s="165"/>
      <c r="BH675" s="165"/>
      <c r="BI675" s="165"/>
    </row>
    <row r="676" spans="1:61" ht="16.5" customHeight="1">
      <c r="A676" s="62"/>
      <c r="B676" s="62"/>
      <c r="C676" s="62"/>
      <c r="D676" s="62"/>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5"/>
      <c r="AW676" s="165"/>
      <c r="AX676" s="165"/>
      <c r="AY676" s="165"/>
      <c r="AZ676" s="165"/>
      <c r="BA676" s="165"/>
      <c r="BB676" s="165"/>
      <c r="BC676" s="165"/>
      <c r="BD676" s="165"/>
      <c r="BE676" s="165"/>
      <c r="BF676" s="165"/>
      <c r="BG676" s="165"/>
      <c r="BH676" s="165"/>
      <c r="BI676" s="165"/>
    </row>
    <row r="677" spans="1:61" ht="16.5" customHeight="1">
      <c r="A677" s="62"/>
      <c r="B677" s="62"/>
      <c r="C677" s="62"/>
      <c r="D677" s="62"/>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5"/>
      <c r="AW677" s="165"/>
      <c r="AX677" s="165"/>
      <c r="AY677" s="165"/>
      <c r="AZ677" s="165"/>
      <c r="BA677" s="165"/>
      <c r="BB677" s="165"/>
      <c r="BC677" s="165"/>
      <c r="BD677" s="165"/>
      <c r="BE677" s="165"/>
      <c r="BF677" s="165"/>
      <c r="BG677" s="165"/>
      <c r="BH677" s="165"/>
      <c r="BI677" s="165"/>
    </row>
    <row r="678" spans="1:61" ht="16.5" customHeight="1">
      <c r="A678" s="62"/>
      <c r="B678" s="62"/>
      <c r="C678" s="62"/>
      <c r="D678" s="62"/>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5"/>
      <c r="AW678" s="165"/>
      <c r="AX678" s="165"/>
      <c r="AY678" s="165"/>
      <c r="AZ678" s="165"/>
      <c r="BA678" s="165"/>
      <c r="BB678" s="165"/>
      <c r="BC678" s="165"/>
      <c r="BD678" s="165"/>
      <c r="BE678" s="165"/>
      <c r="BF678" s="165"/>
      <c r="BG678" s="165"/>
      <c r="BH678" s="165"/>
      <c r="BI678" s="165"/>
    </row>
    <row r="679" spans="1:61" ht="16.5" customHeight="1">
      <c r="A679" s="62"/>
      <c r="B679" s="62"/>
      <c r="C679" s="62"/>
      <c r="D679" s="62"/>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5"/>
      <c r="AW679" s="165"/>
      <c r="AX679" s="165"/>
      <c r="AY679" s="165"/>
      <c r="AZ679" s="165"/>
      <c r="BA679" s="165"/>
      <c r="BB679" s="165"/>
      <c r="BC679" s="165"/>
      <c r="BD679" s="165"/>
      <c r="BE679" s="165"/>
      <c r="BF679" s="165"/>
      <c r="BG679" s="165"/>
      <c r="BH679" s="165"/>
      <c r="BI679" s="165"/>
    </row>
    <row r="680" spans="1:61" ht="16.5" customHeight="1">
      <c r="A680" s="62"/>
      <c r="B680" s="62"/>
      <c r="C680" s="62"/>
      <c r="D680" s="62"/>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5"/>
      <c r="AW680" s="165"/>
      <c r="AX680" s="165"/>
      <c r="AY680" s="165"/>
      <c r="AZ680" s="165"/>
      <c r="BA680" s="165"/>
      <c r="BB680" s="165"/>
      <c r="BC680" s="165"/>
      <c r="BD680" s="165"/>
      <c r="BE680" s="165"/>
      <c r="BF680" s="165"/>
      <c r="BG680" s="165"/>
      <c r="BH680" s="165"/>
      <c r="BI680" s="165"/>
    </row>
    <row r="681" spans="1:61" ht="16.5" customHeight="1">
      <c r="A681" s="62"/>
      <c r="B681" s="62"/>
      <c r="C681" s="62"/>
      <c r="D681" s="62"/>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row>
    <row r="682" spans="1:61" ht="16.5" customHeight="1">
      <c r="A682" s="62"/>
      <c r="B682" s="62"/>
      <c r="C682" s="62"/>
      <c r="D682" s="62"/>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row>
    <row r="683" spans="1:61" ht="16.5" customHeight="1">
      <c r="A683" s="62"/>
      <c r="B683" s="62"/>
      <c r="C683" s="62"/>
      <c r="D683" s="62"/>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row>
    <row r="684" spans="1:61" ht="16.5" customHeight="1">
      <c r="A684" s="62"/>
      <c r="B684" s="62"/>
      <c r="C684" s="62"/>
      <c r="D684" s="62"/>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row>
    <row r="685" spans="1:61" ht="16.5" customHeight="1">
      <c r="A685" s="62"/>
      <c r="B685" s="62"/>
      <c r="C685" s="62"/>
      <c r="D685" s="62"/>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5"/>
      <c r="AW685" s="165"/>
      <c r="AX685" s="165"/>
      <c r="AY685" s="165"/>
      <c r="AZ685" s="165"/>
      <c r="BA685" s="165"/>
      <c r="BB685" s="165"/>
      <c r="BC685" s="165"/>
      <c r="BD685" s="165"/>
      <c r="BE685" s="165"/>
      <c r="BF685" s="165"/>
      <c r="BG685" s="165"/>
      <c r="BH685" s="165"/>
      <c r="BI685" s="165"/>
    </row>
    <row r="686" spans="1:61" ht="16.5" customHeight="1">
      <c r="A686" s="62"/>
      <c r="B686" s="62"/>
      <c r="C686" s="62"/>
      <c r="D686" s="62"/>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row>
    <row r="687" spans="1:61" ht="16.5" customHeight="1">
      <c r="A687" s="62"/>
      <c r="B687" s="62"/>
      <c r="C687" s="62"/>
      <c r="D687" s="62"/>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row>
    <row r="688" spans="1:61" ht="16.5" customHeight="1">
      <c r="A688" s="62"/>
      <c r="B688" s="62"/>
      <c r="C688" s="62"/>
      <c r="D688" s="62"/>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row>
    <row r="689" spans="1:61" ht="16.5" customHeight="1">
      <c r="A689" s="62"/>
      <c r="B689" s="62"/>
      <c r="C689" s="62"/>
      <c r="D689" s="62"/>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row>
    <row r="690" spans="1:61" ht="16.5" customHeight="1">
      <c r="A690" s="62"/>
      <c r="B690" s="62"/>
      <c r="C690" s="62"/>
      <c r="D690" s="62"/>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row>
    <row r="691" spans="1:61" ht="16.5" customHeight="1">
      <c r="A691" s="62"/>
      <c r="B691" s="62"/>
      <c r="C691" s="62"/>
      <c r="D691" s="62"/>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row>
    <row r="692" spans="1:61" ht="16.5" customHeight="1">
      <c r="A692" s="62"/>
      <c r="B692" s="62"/>
      <c r="C692" s="62"/>
      <c r="D692" s="62"/>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row>
    <row r="693" spans="1:61" ht="16.5" customHeight="1">
      <c r="A693" s="62"/>
      <c r="B693" s="62"/>
      <c r="C693" s="62"/>
      <c r="D693" s="62"/>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row>
    <row r="694" spans="1:61" ht="16.5" customHeight="1">
      <c r="A694" s="62"/>
      <c r="B694" s="62"/>
      <c r="C694" s="62"/>
      <c r="D694" s="62"/>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5"/>
      <c r="AW694" s="165"/>
      <c r="AX694" s="165"/>
      <c r="AY694" s="165"/>
      <c r="AZ694" s="165"/>
      <c r="BA694" s="165"/>
      <c r="BB694" s="165"/>
      <c r="BC694" s="165"/>
      <c r="BD694" s="165"/>
      <c r="BE694" s="165"/>
      <c r="BF694" s="165"/>
      <c r="BG694" s="165"/>
      <c r="BH694" s="165"/>
      <c r="BI694" s="165"/>
    </row>
    <row r="695" spans="1:61" ht="16.5" customHeight="1">
      <c r="A695" s="62"/>
      <c r="B695" s="62"/>
      <c r="C695" s="62"/>
      <c r="D695" s="62"/>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row>
    <row r="696" spans="1:61" ht="16.5" customHeight="1">
      <c r="A696" s="62"/>
      <c r="B696" s="62"/>
      <c r="C696" s="62"/>
      <c r="D696" s="62"/>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row>
    <row r="697" spans="1:61" ht="16.5" customHeight="1">
      <c r="A697" s="62"/>
      <c r="B697" s="62"/>
      <c r="C697" s="62"/>
      <c r="D697" s="62"/>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row>
    <row r="698" spans="1:61" ht="16.5" customHeight="1">
      <c r="A698" s="62"/>
      <c r="B698" s="62"/>
      <c r="C698" s="62"/>
      <c r="D698" s="62"/>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row>
    <row r="699" spans="1:61" ht="16.5" customHeight="1">
      <c r="A699" s="62"/>
      <c r="B699" s="62"/>
      <c r="C699" s="62"/>
      <c r="D699" s="62"/>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row>
    <row r="700" spans="1:61" ht="16.5" customHeight="1">
      <c r="A700" s="62"/>
      <c r="B700" s="62"/>
      <c r="C700" s="62"/>
      <c r="D700" s="62"/>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row>
    <row r="701" spans="1:61" ht="16.5" customHeight="1">
      <c r="A701" s="62"/>
      <c r="B701" s="62"/>
      <c r="C701" s="62"/>
      <c r="D701" s="62"/>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row>
    <row r="702" spans="1:61" ht="16.5" customHeight="1">
      <c r="A702" s="62"/>
      <c r="B702" s="62"/>
      <c r="C702" s="62"/>
      <c r="D702" s="62"/>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5"/>
      <c r="AW702" s="165"/>
      <c r="AX702" s="165"/>
      <c r="AY702" s="165"/>
      <c r="AZ702" s="165"/>
      <c r="BA702" s="165"/>
      <c r="BB702" s="165"/>
      <c r="BC702" s="165"/>
      <c r="BD702" s="165"/>
      <c r="BE702" s="165"/>
      <c r="BF702" s="165"/>
      <c r="BG702" s="165"/>
      <c r="BH702" s="165"/>
      <c r="BI702" s="165"/>
    </row>
    <row r="703" spans="1:61" ht="16.5" customHeight="1">
      <c r="A703" s="62"/>
      <c r="B703" s="62"/>
      <c r="C703" s="62"/>
      <c r="D703" s="62"/>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5"/>
      <c r="AW703" s="165"/>
      <c r="AX703" s="165"/>
      <c r="AY703" s="165"/>
      <c r="AZ703" s="165"/>
      <c r="BA703" s="165"/>
      <c r="BB703" s="165"/>
      <c r="BC703" s="165"/>
      <c r="BD703" s="165"/>
      <c r="BE703" s="165"/>
      <c r="BF703" s="165"/>
      <c r="BG703" s="165"/>
      <c r="BH703" s="165"/>
      <c r="BI703" s="165"/>
    </row>
    <row r="704" spans="1:61" ht="16.5" customHeight="1">
      <c r="A704" s="62"/>
      <c r="B704" s="62"/>
      <c r="C704" s="62"/>
      <c r="D704" s="62"/>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5"/>
      <c r="AW704" s="165"/>
      <c r="AX704" s="165"/>
      <c r="AY704" s="165"/>
      <c r="AZ704" s="165"/>
      <c r="BA704" s="165"/>
      <c r="BB704" s="165"/>
      <c r="BC704" s="165"/>
      <c r="BD704" s="165"/>
      <c r="BE704" s="165"/>
      <c r="BF704" s="165"/>
      <c r="BG704" s="165"/>
      <c r="BH704" s="165"/>
      <c r="BI704" s="165"/>
    </row>
    <row r="705" spans="1:61" ht="16.5" customHeight="1">
      <c r="A705" s="62"/>
      <c r="B705" s="62"/>
      <c r="C705" s="62"/>
      <c r="D705" s="62"/>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row>
    <row r="706" spans="1:61" ht="16.5" customHeight="1">
      <c r="A706" s="62"/>
      <c r="B706" s="62"/>
      <c r="C706" s="62"/>
      <c r="D706" s="62"/>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row>
    <row r="707" spans="1:61" ht="16.5" customHeight="1">
      <c r="A707" s="62"/>
      <c r="B707" s="62"/>
      <c r="C707" s="62"/>
      <c r="D707" s="62"/>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row>
    <row r="708" spans="1:61" ht="16.5" customHeight="1">
      <c r="A708" s="62"/>
      <c r="B708" s="62"/>
      <c r="C708" s="62"/>
      <c r="D708" s="62"/>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row>
    <row r="709" spans="1:61" ht="16.5" customHeight="1">
      <c r="A709" s="62"/>
      <c r="B709" s="62"/>
      <c r="C709" s="62"/>
      <c r="D709" s="62"/>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row>
    <row r="710" spans="1:61" ht="16.5" customHeight="1">
      <c r="A710" s="62"/>
      <c r="B710" s="62"/>
      <c r="C710" s="62"/>
      <c r="D710" s="62"/>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row>
    <row r="711" spans="1:61" ht="16.5" customHeight="1">
      <c r="A711" s="62"/>
      <c r="B711" s="62"/>
      <c r="C711" s="62"/>
      <c r="D711" s="62"/>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row>
    <row r="712" spans="1:61" ht="16.5" customHeight="1">
      <c r="A712" s="62"/>
      <c r="B712" s="62"/>
      <c r="C712" s="62"/>
      <c r="D712" s="62"/>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5"/>
      <c r="AW712" s="165"/>
      <c r="AX712" s="165"/>
      <c r="AY712" s="165"/>
      <c r="AZ712" s="165"/>
      <c r="BA712" s="165"/>
      <c r="BB712" s="165"/>
      <c r="BC712" s="165"/>
      <c r="BD712" s="165"/>
      <c r="BE712" s="165"/>
      <c r="BF712" s="165"/>
      <c r="BG712" s="165"/>
      <c r="BH712" s="165"/>
      <c r="BI712" s="165"/>
    </row>
    <row r="713" spans="1:61" ht="16.5" customHeight="1">
      <c r="A713" s="62"/>
      <c r="B713" s="62"/>
      <c r="C713" s="62"/>
      <c r="D713" s="62"/>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c r="AZ713" s="165"/>
      <c r="BA713" s="165"/>
      <c r="BB713" s="165"/>
      <c r="BC713" s="165"/>
      <c r="BD713" s="165"/>
      <c r="BE713" s="165"/>
      <c r="BF713" s="165"/>
      <c r="BG713" s="165"/>
      <c r="BH713" s="165"/>
      <c r="BI713" s="165"/>
    </row>
    <row r="714" spans="1:61" ht="16.5" customHeight="1">
      <c r="A714" s="62"/>
      <c r="B714" s="62"/>
      <c r="C714" s="62"/>
      <c r="D714" s="62"/>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5"/>
      <c r="AW714" s="165"/>
      <c r="AX714" s="165"/>
      <c r="AY714" s="165"/>
      <c r="AZ714" s="165"/>
      <c r="BA714" s="165"/>
      <c r="BB714" s="165"/>
      <c r="BC714" s="165"/>
      <c r="BD714" s="165"/>
      <c r="BE714" s="165"/>
      <c r="BF714" s="165"/>
      <c r="BG714" s="165"/>
      <c r="BH714" s="165"/>
      <c r="BI714" s="165"/>
    </row>
    <row r="715" spans="1:61" ht="16.5" customHeight="1">
      <c r="A715" s="62"/>
      <c r="B715" s="62"/>
      <c r="C715" s="62"/>
      <c r="D715" s="62"/>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5"/>
      <c r="AW715" s="165"/>
      <c r="AX715" s="165"/>
      <c r="AY715" s="165"/>
      <c r="AZ715" s="165"/>
      <c r="BA715" s="165"/>
      <c r="BB715" s="165"/>
      <c r="BC715" s="165"/>
      <c r="BD715" s="165"/>
      <c r="BE715" s="165"/>
      <c r="BF715" s="165"/>
      <c r="BG715" s="165"/>
      <c r="BH715" s="165"/>
      <c r="BI715" s="165"/>
    </row>
    <row r="716" spans="1:61" ht="16.5" customHeight="1">
      <c r="A716" s="62"/>
      <c r="B716" s="62"/>
      <c r="C716" s="62"/>
      <c r="D716" s="62"/>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5"/>
      <c r="AW716" s="165"/>
      <c r="AX716" s="165"/>
      <c r="AY716" s="165"/>
      <c r="AZ716" s="165"/>
      <c r="BA716" s="165"/>
      <c r="BB716" s="165"/>
      <c r="BC716" s="165"/>
      <c r="BD716" s="165"/>
      <c r="BE716" s="165"/>
      <c r="BF716" s="165"/>
      <c r="BG716" s="165"/>
      <c r="BH716" s="165"/>
      <c r="BI716" s="165"/>
    </row>
    <row r="717" spans="1:61" ht="16.5" customHeight="1">
      <c r="A717" s="62"/>
      <c r="B717" s="62"/>
      <c r="C717" s="62"/>
      <c r="D717" s="62"/>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5"/>
      <c r="AW717" s="165"/>
      <c r="AX717" s="165"/>
      <c r="AY717" s="165"/>
      <c r="AZ717" s="165"/>
      <c r="BA717" s="165"/>
      <c r="BB717" s="165"/>
      <c r="BC717" s="165"/>
      <c r="BD717" s="165"/>
      <c r="BE717" s="165"/>
      <c r="BF717" s="165"/>
      <c r="BG717" s="165"/>
      <c r="BH717" s="165"/>
      <c r="BI717" s="165"/>
    </row>
    <row r="718" spans="1:61" ht="16.5" customHeight="1">
      <c r="A718" s="62"/>
      <c r="B718" s="62"/>
      <c r="C718" s="62"/>
      <c r="D718" s="62"/>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5"/>
      <c r="AW718" s="165"/>
      <c r="AX718" s="165"/>
      <c r="AY718" s="165"/>
      <c r="AZ718" s="165"/>
      <c r="BA718" s="165"/>
      <c r="BB718" s="165"/>
      <c r="BC718" s="165"/>
      <c r="BD718" s="165"/>
      <c r="BE718" s="165"/>
      <c r="BF718" s="165"/>
      <c r="BG718" s="165"/>
      <c r="BH718" s="165"/>
      <c r="BI718" s="165"/>
    </row>
    <row r="719" spans="1:61" ht="16.5" customHeight="1">
      <c r="A719" s="62"/>
      <c r="B719" s="62"/>
      <c r="C719" s="62"/>
      <c r="D719" s="62"/>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5"/>
      <c r="AW719" s="165"/>
      <c r="AX719" s="165"/>
      <c r="AY719" s="165"/>
      <c r="AZ719" s="165"/>
      <c r="BA719" s="165"/>
      <c r="BB719" s="165"/>
      <c r="BC719" s="165"/>
      <c r="BD719" s="165"/>
      <c r="BE719" s="165"/>
      <c r="BF719" s="165"/>
      <c r="BG719" s="165"/>
      <c r="BH719" s="165"/>
      <c r="BI719" s="165"/>
    </row>
    <row r="720" spans="1:61" ht="16.5" customHeight="1">
      <c r="A720" s="62"/>
      <c r="B720" s="62"/>
      <c r="C720" s="62"/>
      <c r="D720" s="62"/>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5"/>
      <c r="AW720" s="165"/>
      <c r="AX720" s="165"/>
      <c r="AY720" s="165"/>
      <c r="AZ720" s="165"/>
      <c r="BA720" s="165"/>
      <c r="BB720" s="165"/>
      <c r="BC720" s="165"/>
      <c r="BD720" s="165"/>
      <c r="BE720" s="165"/>
      <c r="BF720" s="165"/>
      <c r="BG720" s="165"/>
      <c r="BH720" s="165"/>
      <c r="BI720" s="165"/>
    </row>
    <row r="721" spans="1:61" ht="16.5" customHeight="1">
      <c r="A721" s="62"/>
      <c r="B721" s="62"/>
      <c r="C721" s="62"/>
      <c r="D721" s="62"/>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5"/>
      <c r="AW721" s="165"/>
      <c r="AX721" s="165"/>
      <c r="AY721" s="165"/>
      <c r="AZ721" s="165"/>
      <c r="BA721" s="165"/>
      <c r="BB721" s="165"/>
      <c r="BC721" s="165"/>
      <c r="BD721" s="165"/>
      <c r="BE721" s="165"/>
      <c r="BF721" s="165"/>
      <c r="BG721" s="165"/>
      <c r="BH721" s="165"/>
      <c r="BI721" s="165"/>
    </row>
    <row r="722" spans="1:61" ht="16.5" customHeight="1">
      <c r="A722" s="62"/>
      <c r="B722" s="62"/>
      <c r="C722" s="62"/>
      <c r="D722" s="62"/>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5"/>
      <c r="AW722" s="165"/>
      <c r="AX722" s="165"/>
      <c r="AY722" s="165"/>
      <c r="AZ722" s="165"/>
      <c r="BA722" s="165"/>
      <c r="BB722" s="165"/>
      <c r="BC722" s="165"/>
      <c r="BD722" s="165"/>
      <c r="BE722" s="165"/>
      <c r="BF722" s="165"/>
      <c r="BG722" s="165"/>
      <c r="BH722" s="165"/>
      <c r="BI722" s="165"/>
    </row>
    <row r="723" spans="1:61" ht="16.5" customHeight="1">
      <c r="A723" s="62"/>
      <c r="B723" s="62"/>
      <c r="C723" s="62"/>
      <c r="D723" s="62"/>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5"/>
      <c r="AW723" s="165"/>
      <c r="AX723" s="165"/>
      <c r="AY723" s="165"/>
      <c r="AZ723" s="165"/>
      <c r="BA723" s="165"/>
      <c r="BB723" s="165"/>
      <c r="BC723" s="165"/>
      <c r="BD723" s="165"/>
      <c r="BE723" s="165"/>
      <c r="BF723" s="165"/>
      <c r="BG723" s="165"/>
      <c r="BH723" s="165"/>
      <c r="BI723" s="165"/>
    </row>
    <row r="724" spans="1:61" ht="16.5" customHeight="1">
      <c r="A724" s="62"/>
      <c r="B724" s="62"/>
      <c r="C724" s="62"/>
      <c r="D724" s="62"/>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5"/>
      <c r="AW724" s="165"/>
      <c r="AX724" s="165"/>
      <c r="AY724" s="165"/>
      <c r="AZ724" s="165"/>
      <c r="BA724" s="165"/>
      <c r="BB724" s="165"/>
      <c r="BC724" s="165"/>
      <c r="BD724" s="165"/>
      <c r="BE724" s="165"/>
      <c r="BF724" s="165"/>
      <c r="BG724" s="165"/>
      <c r="BH724" s="165"/>
      <c r="BI724" s="165"/>
    </row>
    <row r="725" spans="1:61" ht="16.5" customHeight="1">
      <c r="A725" s="62"/>
      <c r="B725" s="62"/>
      <c r="C725" s="62"/>
      <c r="D725" s="62"/>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5"/>
      <c r="AW725" s="165"/>
      <c r="AX725" s="165"/>
      <c r="AY725" s="165"/>
      <c r="AZ725" s="165"/>
      <c r="BA725" s="165"/>
      <c r="BB725" s="165"/>
      <c r="BC725" s="165"/>
      <c r="BD725" s="165"/>
      <c r="BE725" s="165"/>
      <c r="BF725" s="165"/>
      <c r="BG725" s="165"/>
      <c r="BH725" s="165"/>
      <c r="BI725" s="165"/>
    </row>
    <row r="726" spans="1:61" ht="16.5" customHeight="1">
      <c r="A726" s="62"/>
      <c r="B726" s="62"/>
      <c r="C726" s="62"/>
      <c r="D726" s="62"/>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5"/>
      <c r="AW726" s="165"/>
      <c r="AX726" s="165"/>
      <c r="AY726" s="165"/>
      <c r="AZ726" s="165"/>
      <c r="BA726" s="165"/>
      <c r="BB726" s="165"/>
      <c r="BC726" s="165"/>
      <c r="BD726" s="165"/>
      <c r="BE726" s="165"/>
      <c r="BF726" s="165"/>
      <c r="BG726" s="165"/>
      <c r="BH726" s="165"/>
      <c r="BI726" s="165"/>
    </row>
    <row r="727" spans="1:61" ht="16.5" customHeight="1">
      <c r="A727" s="62"/>
      <c r="B727" s="62"/>
      <c r="C727" s="62"/>
      <c r="D727" s="62"/>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5"/>
      <c r="AW727" s="165"/>
      <c r="AX727" s="165"/>
      <c r="AY727" s="165"/>
      <c r="AZ727" s="165"/>
      <c r="BA727" s="165"/>
      <c r="BB727" s="165"/>
      <c r="BC727" s="165"/>
      <c r="BD727" s="165"/>
      <c r="BE727" s="165"/>
      <c r="BF727" s="165"/>
      <c r="BG727" s="165"/>
      <c r="BH727" s="165"/>
      <c r="BI727" s="165"/>
    </row>
    <row r="728" spans="1:61" ht="16.5" customHeight="1">
      <c r="A728" s="62"/>
      <c r="B728" s="62"/>
      <c r="C728" s="62"/>
      <c r="D728" s="62"/>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5"/>
      <c r="AW728" s="165"/>
      <c r="AX728" s="165"/>
      <c r="AY728" s="165"/>
      <c r="AZ728" s="165"/>
      <c r="BA728" s="165"/>
      <c r="BB728" s="165"/>
      <c r="BC728" s="165"/>
      <c r="BD728" s="165"/>
      <c r="BE728" s="165"/>
      <c r="BF728" s="165"/>
      <c r="BG728" s="165"/>
      <c r="BH728" s="165"/>
      <c r="BI728" s="165"/>
    </row>
    <row r="729" spans="1:61" ht="16.5" customHeight="1">
      <c r="A729" s="62"/>
      <c r="B729" s="62"/>
      <c r="C729" s="62"/>
      <c r="D729" s="62"/>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5"/>
      <c r="AW729" s="165"/>
      <c r="AX729" s="165"/>
      <c r="AY729" s="165"/>
      <c r="AZ729" s="165"/>
      <c r="BA729" s="165"/>
      <c r="BB729" s="165"/>
      <c r="BC729" s="165"/>
      <c r="BD729" s="165"/>
      <c r="BE729" s="165"/>
      <c r="BF729" s="165"/>
      <c r="BG729" s="165"/>
      <c r="BH729" s="165"/>
      <c r="BI729" s="165"/>
    </row>
    <row r="730" spans="1:61" ht="16.5" customHeight="1">
      <c r="A730" s="62"/>
      <c r="B730" s="62"/>
      <c r="C730" s="62"/>
      <c r="D730" s="62"/>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5"/>
      <c r="AW730" s="165"/>
      <c r="AX730" s="165"/>
      <c r="AY730" s="165"/>
      <c r="AZ730" s="165"/>
      <c r="BA730" s="165"/>
      <c r="BB730" s="165"/>
      <c r="BC730" s="165"/>
      <c r="BD730" s="165"/>
      <c r="BE730" s="165"/>
      <c r="BF730" s="165"/>
      <c r="BG730" s="165"/>
      <c r="BH730" s="165"/>
      <c r="BI730" s="165"/>
    </row>
    <row r="731" spans="1:61" ht="16.5" customHeight="1">
      <c r="A731" s="62"/>
      <c r="B731" s="62"/>
      <c r="C731" s="62"/>
      <c r="D731" s="62"/>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5"/>
      <c r="AW731" s="165"/>
      <c r="AX731" s="165"/>
      <c r="AY731" s="165"/>
      <c r="AZ731" s="165"/>
      <c r="BA731" s="165"/>
      <c r="BB731" s="165"/>
      <c r="BC731" s="165"/>
      <c r="BD731" s="165"/>
      <c r="BE731" s="165"/>
      <c r="BF731" s="165"/>
      <c r="BG731" s="165"/>
      <c r="BH731" s="165"/>
      <c r="BI731" s="165"/>
    </row>
    <row r="732" spans="1:61" ht="16.5" customHeight="1">
      <c r="A732" s="62"/>
      <c r="B732" s="62"/>
      <c r="C732" s="62"/>
      <c r="D732" s="62"/>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5"/>
      <c r="AW732" s="165"/>
      <c r="AX732" s="165"/>
      <c r="AY732" s="165"/>
      <c r="AZ732" s="165"/>
      <c r="BA732" s="165"/>
      <c r="BB732" s="165"/>
      <c r="BC732" s="165"/>
      <c r="BD732" s="165"/>
      <c r="BE732" s="165"/>
      <c r="BF732" s="165"/>
      <c r="BG732" s="165"/>
      <c r="BH732" s="165"/>
      <c r="BI732" s="165"/>
    </row>
    <row r="733" spans="1:61" ht="16.5" customHeight="1">
      <c r="A733" s="62"/>
      <c r="B733" s="62"/>
      <c r="C733" s="62"/>
      <c r="D733" s="62"/>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5"/>
      <c r="AW733" s="165"/>
      <c r="AX733" s="165"/>
      <c r="AY733" s="165"/>
      <c r="AZ733" s="165"/>
      <c r="BA733" s="165"/>
      <c r="BB733" s="165"/>
      <c r="BC733" s="165"/>
      <c r="BD733" s="165"/>
      <c r="BE733" s="165"/>
      <c r="BF733" s="165"/>
      <c r="BG733" s="165"/>
      <c r="BH733" s="165"/>
      <c r="BI733" s="165"/>
    </row>
    <row r="734" spans="1:61" ht="16.5" customHeight="1">
      <c r="A734" s="62"/>
      <c r="B734" s="62"/>
      <c r="C734" s="62"/>
      <c r="D734" s="62"/>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row>
    <row r="735" spans="1:61" ht="16.5" customHeight="1">
      <c r="A735" s="62"/>
      <c r="B735" s="62"/>
      <c r="C735" s="62"/>
      <c r="D735" s="62"/>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row>
    <row r="736" spans="1:61" ht="16.5" customHeight="1">
      <c r="A736" s="62"/>
      <c r="B736" s="62"/>
      <c r="C736" s="62"/>
      <c r="D736" s="62"/>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row>
    <row r="737" spans="1:61" ht="16.5" customHeight="1">
      <c r="A737" s="62"/>
      <c r="B737" s="62"/>
      <c r="C737" s="62"/>
      <c r="D737" s="62"/>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5"/>
      <c r="AW737" s="165"/>
      <c r="AX737" s="165"/>
      <c r="AY737" s="165"/>
      <c r="AZ737" s="165"/>
      <c r="BA737" s="165"/>
      <c r="BB737" s="165"/>
      <c r="BC737" s="165"/>
      <c r="BD737" s="165"/>
      <c r="BE737" s="165"/>
      <c r="BF737" s="165"/>
      <c r="BG737" s="165"/>
      <c r="BH737" s="165"/>
      <c r="BI737" s="165"/>
    </row>
    <row r="738" spans="1:61" ht="16.5" customHeight="1">
      <c r="A738" s="62"/>
      <c r="B738" s="62"/>
      <c r="C738" s="62"/>
      <c r="D738" s="62"/>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5"/>
      <c r="AW738" s="165"/>
      <c r="AX738" s="165"/>
      <c r="AY738" s="165"/>
      <c r="AZ738" s="165"/>
      <c r="BA738" s="165"/>
      <c r="BB738" s="165"/>
      <c r="BC738" s="165"/>
      <c r="BD738" s="165"/>
      <c r="BE738" s="165"/>
      <c r="BF738" s="165"/>
      <c r="BG738" s="165"/>
      <c r="BH738" s="165"/>
      <c r="BI738" s="165"/>
    </row>
    <row r="739" spans="1:61" ht="16.5" customHeight="1">
      <c r="A739" s="62"/>
      <c r="B739" s="62"/>
      <c r="C739" s="62"/>
      <c r="D739" s="62"/>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5"/>
      <c r="AW739" s="165"/>
      <c r="AX739" s="165"/>
      <c r="AY739" s="165"/>
      <c r="AZ739" s="165"/>
      <c r="BA739" s="165"/>
      <c r="BB739" s="165"/>
      <c r="BC739" s="165"/>
      <c r="BD739" s="165"/>
      <c r="BE739" s="165"/>
      <c r="BF739" s="165"/>
      <c r="BG739" s="165"/>
      <c r="BH739" s="165"/>
      <c r="BI739" s="165"/>
    </row>
    <row r="740" spans="1:61" ht="16.5" customHeight="1">
      <c r="A740" s="62"/>
      <c r="B740" s="62"/>
      <c r="C740" s="62"/>
      <c r="D740" s="62"/>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5"/>
      <c r="AW740" s="165"/>
      <c r="AX740" s="165"/>
      <c r="AY740" s="165"/>
      <c r="AZ740" s="165"/>
      <c r="BA740" s="165"/>
      <c r="BB740" s="165"/>
      <c r="BC740" s="165"/>
      <c r="BD740" s="165"/>
      <c r="BE740" s="165"/>
      <c r="BF740" s="165"/>
      <c r="BG740" s="165"/>
      <c r="BH740" s="165"/>
      <c r="BI740" s="165"/>
    </row>
    <row r="741" spans="1:61" ht="16.5" customHeight="1">
      <c r="A741" s="62"/>
      <c r="B741" s="62"/>
      <c r="C741" s="62"/>
      <c r="D741" s="62"/>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5"/>
      <c r="AW741" s="165"/>
      <c r="AX741" s="165"/>
      <c r="AY741" s="165"/>
      <c r="AZ741" s="165"/>
      <c r="BA741" s="165"/>
      <c r="BB741" s="165"/>
      <c r="BC741" s="165"/>
      <c r="BD741" s="165"/>
      <c r="BE741" s="165"/>
      <c r="BF741" s="165"/>
      <c r="BG741" s="165"/>
      <c r="BH741" s="165"/>
      <c r="BI741" s="165"/>
    </row>
    <row r="742" spans="1:61" ht="16.5" customHeight="1">
      <c r="A742" s="62"/>
      <c r="B742" s="62"/>
      <c r="C742" s="62"/>
      <c r="D742" s="62"/>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5"/>
      <c r="AW742" s="165"/>
      <c r="AX742" s="165"/>
      <c r="AY742" s="165"/>
      <c r="AZ742" s="165"/>
      <c r="BA742" s="165"/>
      <c r="BB742" s="165"/>
      <c r="BC742" s="165"/>
      <c r="BD742" s="165"/>
      <c r="BE742" s="165"/>
      <c r="BF742" s="165"/>
      <c r="BG742" s="165"/>
      <c r="BH742" s="165"/>
      <c r="BI742" s="165"/>
    </row>
    <row r="743" spans="1:61" ht="16.5" customHeight="1">
      <c r="A743" s="62"/>
      <c r="B743" s="62"/>
      <c r="C743" s="62"/>
      <c r="D743" s="62"/>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5"/>
      <c r="AW743" s="165"/>
      <c r="AX743" s="165"/>
      <c r="AY743" s="165"/>
      <c r="AZ743" s="165"/>
      <c r="BA743" s="165"/>
      <c r="BB743" s="165"/>
      <c r="BC743" s="165"/>
      <c r="BD743" s="165"/>
      <c r="BE743" s="165"/>
      <c r="BF743" s="165"/>
      <c r="BG743" s="165"/>
      <c r="BH743" s="165"/>
      <c r="BI743" s="165"/>
    </row>
    <row r="744" spans="1:61" ht="16.5" customHeight="1">
      <c r="A744" s="62"/>
      <c r="B744" s="62"/>
      <c r="C744" s="62"/>
      <c r="D744" s="62"/>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5"/>
      <c r="BH744" s="165"/>
      <c r="BI744" s="165"/>
    </row>
    <row r="745" spans="1:61" ht="16.5" customHeight="1">
      <c r="A745" s="62"/>
      <c r="B745" s="62"/>
      <c r="C745" s="62"/>
      <c r="D745" s="62"/>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5"/>
      <c r="AW745" s="165"/>
      <c r="AX745" s="165"/>
      <c r="AY745" s="165"/>
      <c r="AZ745" s="165"/>
      <c r="BA745" s="165"/>
      <c r="BB745" s="165"/>
      <c r="BC745" s="165"/>
      <c r="BD745" s="165"/>
      <c r="BE745" s="165"/>
      <c r="BF745" s="165"/>
      <c r="BG745" s="165"/>
      <c r="BH745" s="165"/>
      <c r="BI745" s="165"/>
    </row>
    <row r="746" spans="1:61" ht="16.5" customHeight="1">
      <c r="A746" s="62"/>
      <c r="B746" s="62"/>
      <c r="C746" s="62"/>
      <c r="D746" s="62"/>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5"/>
      <c r="AW746" s="165"/>
      <c r="AX746" s="165"/>
      <c r="AY746" s="165"/>
      <c r="AZ746" s="165"/>
      <c r="BA746" s="165"/>
      <c r="BB746" s="165"/>
      <c r="BC746" s="165"/>
      <c r="BD746" s="165"/>
      <c r="BE746" s="165"/>
      <c r="BF746" s="165"/>
      <c r="BG746" s="165"/>
      <c r="BH746" s="165"/>
      <c r="BI746" s="165"/>
    </row>
    <row r="747" spans="1:61" ht="16.5" customHeight="1">
      <c r="A747" s="62"/>
      <c r="B747" s="62"/>
      <c r="C747" s="62"/>
      <c r="D747" s="62"/>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5"/>
      <c r="AW747" s="165"/>
      <c r="AX747" s="165"/>
      <c r="AY747" s="165"/>
      <c r="AZ747" s="165"/>
      <c r="BA747" s="165"/>
      <c r="BB747" s="165"/>
      <c r="BC747" s="165"/>
      <c r="BD747" s="165"/>
      <c r="BE747" s="165"/>
      <c r="BF747" s="165"/>
      <c r="BG747" s="165"/>
      <c r="BH747" s="165"/>
      <c r="BI747" s="165"/>
    </row>
    <row r="748" spans="1:61" ht="16.5" customHeight="1">
      <c r="A748" s="62"/>
      <c r="B748" s="62"/>
      <c r="C748" s="62"/>
      <c r="D748" s="62"/>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row>
    <row r="749" spans="1:61" ht="16.5" customHeight="1">
      <c r="A749" s="62"/>
      <c r="B749" s="62"/>
      <c r="C749" s="62"/>
      <c r="D749" s="62"/>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row>
    <row r="750" spans="1:61" ht="16.5" customHeight="1">
      <c r="A750" s="62"/>
      <c r="B750" s="62"/>
      <c r="C750" s="62"/>
      <c r="D750" s="62"/>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row>
    <row r="751" spans="1:61" ht="16.5" customHeight="1">
      <c r="A751" s="62"/>
      <c r="B751" s="62"/>
      <c r="C751" s="62"/>
      <c r="D751" s="62"/>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row>
    <row r="752" spans="1:61" ht="16.5" customHeight="1">
      <c r="A752" s="62"/>
      <c r="B752" s="62"/>
      <c r="C752" s="62"/>
      <c r="D752" s="62"/>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row>
    <row r="753" spans="1:61" ht="16.5" customHeight="1">
      <c r="A753" s="62"/>
      <c r="B753" s="62"/>
      <c r="C753" s="62"/>
      <c r="D753" s="62"/>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row>
    <row r="754" spans="1:61" ht="16.5" customHeight="1">
      <c r="A754" s="62"/>
      <c r="B754" s="62"/>
      <c r="C754" s="62"/>
      <c r="D754" s="62"/>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row>
    <row r="755" spans="1:61" ht="16.5" customHeight="1">
      <c r="A755" s="62"/>
      <c r="B755" s="62"/>
      <c r="C755" s="62"/>
      <c r="D755" s="62"/>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5"/>
      <c r="AW755" s="165"/>
      <c r="AX755" s="165"/>
      <c r="AY755" s="165"/>
      <c r="AZ755" s="165"/>
      <c r="BA755" s="165"/>
      <c r="BB755" s="165"/>
      <c r="BC755" s="165"/>
      <c r="BD755" s="165"/>
      <c r="BE755" s="165"/>
      <c r="BF755" s="165"/>
      <c r="BG755" s="165"/>
      <c r="BH755" s="165"/>
      <c r="BI755" s="165"/>
    </row>
    <row r="756" spans="1:61" ht="16.5" customHeight="1">
      <c r="A756" s="62"/>
      <c r="B756" s="62"/>
      <c r="C756" s="62"/>
      <c r="D756" s="62"/>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5"/>
      <c r="AW756" s="165"/>
      <c r="AX756" s="165"/>
      <c r="AY756" s="165"/>
      <c r="AZ756" s="165"/>
      <c r="BA756" s="165"/>
      <c r="BB756" s="165"/>
      <c r="BC756" s="165"/>
      <c r="BD756" s="165"/>
      <c r="BE756" s="165"/>
      <c r="BF756" s="165"/>
      <c r="BG756" s="165"/>
      <c r="BH756" s="165"/>
      <c r="BI756" s="165"/>
    </row>
    <row r="757" spans="1:61" ht="16.5" customHeight="1">
      <c r="A757" s="62"/>
      <c r="B757" s="62"/>
      <c r="C757" s="62"/>
      <c r="D757" s="62"/>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5"/>
      <c r="AW757" s="165"/>
      <c r="AX757" s="165"/>
      <c r="AY757" s="165"/>
      <c r="AZ757" s="165"/>
      <c r="BA757" s="165"/>
      <c r="BB757" s="165"/>
      <c r="BC757" s="165"/>
      <c r="BD757" s="165"/>
      <c r="BE757" s="165"/>
      <c r="BF757" s="165"/>
      <c r="BG757" s="165"/>
      <c r="BH757" s="165"/>
      <c r="BI757" s="165"/>
    </row>
    <row r="758" spans="1:61" ht="16.5" customHeight="1">
      <c r="A758" s="62"/>
      <c r="B758" s="62"/>
      <c r="C758" s="62"/>
      <c r="D758" s="62"/>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5"/>
      <c r="AW758" s="165"/>
      <c r="AX758" s="165"/>
      <c r="AY758" s="165"/>
      <c r="AZ758" s="165"/>
      <c r="BA758" s="165"/>
      <c r="BB758" s="165"/>
      <c r="BC758" s="165"/>
      <c r="BD758" s="165"/>
      <c r="BE758" s="165"/>
      <c r="BF758" s="165"/>
      <c r="BG758" s="165"/>
      <c r="BH758" s="165"/>
      <c r="BI758" s="165"/>
    </row>
    <row r="759" spans="1:61" ht="16.5" customHeight="1">
      <c r="A759" s="62"/>
      <c r="B759" s="62"/>
      <c r="C759" s="62"/>
      <c r="D759" s="62"/>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5"/>
      <c r="AW759" s="165"/>
      <c r="AX759" s="165"/>
      <c r="AY759" s="165"/>
      <c r="AZ759" s="165"/>
      <c r="BA759" s="165"/>
      <c r="BB759" s="165"/>
      <c r="BC759" s="165"/>
      <c r="BD759" s="165"/>
      <c r="BE759" s="165"/>
      <c r="BF759" s="165"/>
      <c r="BG759" s="165"/>
      <c r="BH759" s="165"/>
      <c r="BI759" s="165"/>
    </row>
    <row r="760" spans="1:61" ht="16.5" customHeight="1">
      <c r="A760" s="62"/>
      <c r="B760" s="62"/>
      <c r="C760" s="62"/>
      <c r="D760" s="62"/>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5"/>
      <c r="AW760" s="165"/>
      <c r="AX760" s="165"/>
      <c r="AY760" s="165"/>
      <c r="AZ760" s="165"/>
      <c r="BA760" s="165"/>
      <c r="BB760" s="165"/>
      <c r="BC760" s="165"/>
      <c r="BD760" s="165"/>
      <c r="BE760" s="165"/>
      <c r="BF760" s="165"/>
      <c r="BG760" s="165"/>
      <c r="BH760" s="165"/>
      <c r="BI760" s="165"/>
    </row>
    <row r="761" spans="1:61" ht="16.5" customHeight="1">
      <c r="A761" s="62"/>
      <c r="B761" s="62"/>
      <c r="C761" s="62"/>
      <c r="D761" s="62"/>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5"/>
      <c r="AW761" s="165"/>
      <c r="AX761" s="165"/>
      <c r="AY761" s="165"/>
      <c r="AZ761" s="165"/>
      <c r="BA761" s="165"/>
      <c r="BB761" s="165"/>
      <c r="BC761" s="165"/>
      <c r="BD761" s="165"/>
      <c r="BE761" s="165"/>
      <c r="BF761" s="165"/>
      <c r="BG761" s="165"/>
      <c r="BH761" s="165"/>
      <c r="BI761" s="165"/>
    </row>
    <row r="762" spans="1:61" ht="16.5" customHeight="1">
      <c r="A762" s="62"/>
      <c r="B762" s="62"/>
      <c r="C762" s="62"/>
      <c r="D762" s="62"/>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5"/>
      <c r="AW762" s="165"/>
      <c r="AX762" s="165"/>
      <c r="AY762" s="165"/>
      <c r="AZ762" s="165"/>
      <c r="BA762" s="165"/>
      <c r="BB762" s="165"/>
      <c r="BC762" s="165"/>
      <c r="BD762" s="165"/>
      <c r="BE762" s="165"/>
      <c r="BF762" s="165"/>
      <c r="BG762" s="165"/>
      <c r="BH762" s="165"/>
      <c r="BI762" s="165"/>
    </row>
    <row r="763" spans="1:61" ht="16.5" customHeight="1">
      <c r="A763" s="62"/>
      <c r="B763" s="62"/>
      <c r="C763" s="62"/>
      <c r="D763" s="62"/>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5"/>
      <c r="AW763" s="165"/>
      <c r="AX763" s="165"/>
      <c r="AY763" s="165"/>
      <c r="AZ763" s="165"/>
      <c r="BA763" s="165"/>
      <c r="BB763" s="165"/>
      <c r="BC763" s="165"/>
      <c r="BD763" s="165"/>
      <c r="BE763" s="165"/>
      <c r="BF763" s="165"/>
      <c r="BG763" s="165"/>
      <c r="BH763" s="165"/>
      <c r="BI763" s="165"/>
    </row>
    <row r="764" spans="1:61" ht="16.5" customHeight="1">
      <c r="A764" s="62"/>
      <c r="B764" s="62"/>
      <c r="C764" s="62"/>
      <c r="D764" s="62"/>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row>
    <row r="765" spans="1:61" ht="16.5" customHeight="1">
      <c r="A765" s="62"/>
      <c r="B765" s="62"/>
      <c r="C765" s="62"/>
      <c r="D765" s="62"/>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row>
    <row r="766" spans="1:61" ht="16.5" customHeight="1">
      <c r="A766" s="62"/>
      <c r="B766" s="62"/>
      <c r="C766" s="62"/>
      <c r="D766" s="62"/>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row>
    <row r="767" spans="1:61" ht="16.5" customHeight="1">
      <c r="A767" s="62"/>
      <c r="B767" s="62"/>
      <c r="C767" s="62"/>
      <c r="D767" s="62"/>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row>
    <row r="768" spans="1:61" ht="16.5" customHeight="1">
      <c r="A768" s="62"/>
      <c r="B768" s="62"/>
      <c r="C768" s="62"/>
      <c r="D768" s="62"/>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row>
    <row r="769" spans="1:61" ht="16.5" customHeight="1">
      <c r="A769" s="62"/>
      <c r="B769" s="62"/>
      <c r="C769" s="62"/>
      <c r="D769" s="62"/>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row>
    <row r="770" spans="1:61" ht="16.5" customHeight="1">
      <c r="A770" s="62"/>
      <c r="B770" s="62"/>
      <c r="C770" s="62"/>
      <c r="D770" s="62"/>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row>
    <row r="771" spans="1:61" ht="16.5" customHeight="1">
      <c r="A771" s="62"/>
      <c r="B771" s="62"/>
      <c r="C771" s="62"/>
      <c r="D771" s="62"/>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row>
    <row r="772" spans="1:61" ht="16.5" customHeight="1">
      <c r="A772" s="62"/>
      <c r="B772" s="62"/>
      <c r="C772" s="62"/>
      <c r="D772" s="62"/>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row>
    <row r="773" spans="1:61" ht="16.5" customHeight="1">
      <c r="A773" s="62"/>
      <c r="B773" s="62"/>
      <c r="C773" s="62"/>
      <c r="D773" s="62"/>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row>
    <row r="774" spans="1:61" ht="16.5" customHeight="1">
      <c r="A774" s="62"/>
      <c r="B774" s="62"/>
      <c r="C774" s="62"/>
      <c r="D774" s="62"/>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row>
    <row r="775" spans="1:61" ht="16.5" customHeight="1">
      <c r="A775" s="62"/>
      <c r="B775" s="62"/>
      <c r="C775" s="62"/>
      <c r="D775" s="62"/>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row>
    <row r="776" spans="1:61" ht="16.5" customHeight="1">
      <c r="A776" s="62"/>
      <c r="B776" s="62"/>
      <c r="C776" s="62"/>
      <c r="D776" s="62"/>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row>
    <row r="777" spans="1:61" ht="16.5" customHeight="1">
      <c r="A777" s="62"/>
      <c r="B777" s="62"/>
      <c r="C777" s="62"/>
      <c r="D777" s="62"/>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row>
    <row r="778" spans="1:61" ht="16.5" customHeight="1">
      <c r="A778" s="62"/>
      <c r="B778" s="62"/>
      <c r="C778" s="62"/>
      <c r="D778" s="62"/>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row>
    <row r="779" spans="1:61" ht="16.5" customHeight="1">
      <c r="A779" s="62"/>
      <c r="B779" s="62"/>
      <c r="C779" s="62"/>
      <c r="D779" s="62"/>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row>
    <row r="780" spans="1:61" ht="16.5" customHeight="1">
      <c r="A780" s="62"/>
      <c r="B780" s="62"/>
      <c r="C780" s="62"/>
      <c r="D780" s="62"/>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row>
    <row r="781" spans="1:61" ht="16.5" customHeight="1">
      <c r="A781" s="62"/>
      <c r="B781" s="62"/>
      <c r="C781" s="62"/>
      <c r="D781" s="62"/>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5"/>
      <c r="AW781" s="165"/>
      <c r="AX781" s="165"/>
      <c r="AY781" s="165"/>
      <c r="AZ781" s="165"/>
      <c r="BA781" s="165"/>
      <c r="BB781" s="165"/>
      <c r="BC781" s="165"/>
      <c r="BD781" s="165"/>
      <c r="BE781" s="165"/>
      <c r="BF781" s="165"/>
      <c r="BG781" s="165"/>
      <c r="BH781" s="165"/>
      <c r="BI781" s="165"/>
    </row>
    <row r="782" spans="1:61" ht="16.5" customHeight="1">
      <c r="A782" s="62"/>
      <c r="B782" s="62"/>
      <c r="C782" s="62"/>
      <c r="D782" s="62"/>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5"/>
      <c r="AW782" s="165"/>
      <c r="AX782" s="165"/>
      <c r="AY782" s="165"/>
      <c r="AZ782" s="165"/>
      <c r="BA782" s="165"/>
      <c r="BB782" s="165"/>
      <c r="BC782" s="165"/>
      <c r="BD782" s="165"/>
      <c r="BE782" s="165"/>
      <c r="BF782" s="165"/>
      <c r="BG782" s="165"/>
      <c r="BH782" s="165"/>
      <c r="BI782" s="165"/>
    </row>
    <row r="783" spans="1:61" ht="16.5" customHeight="1">
      <c r="A783" s="62"/>
      <c r="B783" s="62"/>
      <c r="C783" s="62"/>
      <c r="D783" s="62"/>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5"/>
      <c r="AW783" s="165"/>
      <c r="AX783" s="165"/>
      <c r="AY783" s="165"/>
      <c r="AZ783" s="165"/>
      <c r="BA783" s="165"/>
      <c r="BB783" s="165"/>
      <c r="BC783" s="165"/>
      <c r="BD783" s="165"/>
      <c r="BE783" s="165"/>
      <c r="BF783" s="165"/>
      <c r="BG783" s="165"/>
      <c r="BH783" s="165"/>
      <c r="BI783" s="165"/>
    </row>
    <row r="784" spans="1:61" ht="16.5" customHeight="1">
      <c r="A784" s="62"/>
      <c r="B784" s="62"/>
      <c r="C784" s="62"/>
      <c r="D784" s="62"/>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5"/>
      <c r="AW784" s="165"/>
      <c r="AX784" s="165"/>
      <c r="AY784" s="165"/>
      <c r="AZ784" s="165"/>
      <c r="BA784" s="165"/>
      <c r="BB784" s="165"/>
      <c r="BC784" s="165"/>
      <c r="BD784" s="165"/>
      <c r="BE784" s="165"/>
      <c r="BF784" s="165"/>
      <c r="BG784" s="165"/>
      <c r="BH784" s="165"/>
      <c r="BI784" s="165"/>
    </row>
    <row r="785" spans="1:61" ht="16.5" customHeight="1">
      <c r="A785" s="62"/>
      <c r="B785" s="62"/>
      <c r="C785" s="62"/>
      <c r="D785" s="62"/>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5"/>
      <c r="AW785" s="165"/>
      <c r="AX785" s="165"/>
      <c r="AY785" s="165"/>
      <c r="AZ785" s="165"/>
      <c r="BA785" s="165"/>
      <c r="BB785" s="165"/>
      <c r="BC785" s="165"/>
      <c r="BD785" s="165"/>
      <c r="BE785" s="165"/>
      <c r="BF785" s="165"/>
      <c r="BG785" s="165"/>
      <c r="BH785" s="165"/>
      <c r="BI785" s="165"/>
    </row>
    <row r="786" spans="1:61" ht="16.5" customHeight="1">
      <c r="A786" s="62"/>
      <c r="B786" s="62"/>
      <c r="C786" s="62"/>
      <c r="D786" s="62"/>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5"/>
      <c r="AW786" s="165"/>
      <c r="AX786" s="165"/>
      <c r="AY786" s="165"/>
      <c r="AZ786" s="165"/>
      <c r="BA786" s="165"/>
      <c r="BB786" s="165"/>
      <c r="BC786" s="165"/>
      <c r="BD786" s="165"/>
      <c r="BE786" s="165"/>
      <c r="BF786" s="165"/>
      <c r="BG786" s="165"/>
      <c r="BH786" s="165"/>
      <c r="BI786" s="165"/>
    </row>
    <row r="787" spans="1:61" ht="16.5" customHeight="1">
      <c r="A787" s="62"/>
      <c r="B787" s="62"/>
      <c r="C787" s="62"/>
      <c r="D787" s="62"/>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5"/>
      <c r="AW787" s="165"/>
      <c r="AX787" s="165"/>
      <c r="AY787" s="165"/>
      <c r="AZ787" s="165"/>
      <c r="BA787" s="165"/>
      <c r="BB787" s="165"/>
      <c r="BC787" s="165"/>
      <c r="BD787" s="165"/>
      <c r="BE787" s="165"/>
      <c r="BF787" s="165"/>
      <c r="BG787" s="165"/>
      <c r="BH787" s="165"/>
      <c r="BI787" s="165"/>
    </row>
    <row r="788" spans="1:61" ht="16.5" customHeight="1">
      <c r="A788" s="62"/>
      <c r="B788" s="62"/>
      <c r="C788" s="62"/>
      <c r="D788" s="62"/>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5"/>
      <c r="AW788" s="165"/>
      <c r="AX788" s="165"/>
      <c r="AY788" s="165"/>
      <c r="AZ788" s="165"/>
      <c r="BA788" s="165"/>
      <c r="BB788" s="165"/>
      <c r="BC788" s="165"/>
      <c r="BD788" s="165"/>
      <c r="BE788" s="165"/>
      <c r="BF788" s="165"/>
      <c r="BG788" s="165"/>
      <c r="BH788" s="165"/>
      <c r="BI788" s="165"/>
    </row>
    <row r="789" spans="1:61" ht="16.5" customHeight="1">
      <c r="A789" s="62"/>
      <c r="B789" s="62"/>
      <c r="C789" s="62"/>
      <c r="D789" s="62"/>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row>
    <row r="790" spans="1:61" ht="16.5" customHeight="1">
      <c r="A790" s="62"/>
      <c r="B790" s="62"/>
      <c r="C790" s="62"/>
      <c r="D790" s="62"/>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row>
    <row r="791" spans="1:61" ht="16.5" customHeight="1">
      <c r="A791" s="62"/>
      <c r="B791" s="62"/>
      <c r="C791" s="62"/>
      <c r="D791" s="62"/>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row>
    <row r="792" spans="1:61" ht="16.5" customHeight="1">
      <c r="A792" s="62"/>
      <c r="B792" s="62"/>
      <c r="C792" s="62"/>
      <c r="D792" s="62"/>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row>
    <row r="793" spans="1:61" ht="16.5" customHeight="1">
      <c r="A793" s="62"/>
      <c r="B793" s="62"/>
      <c r="C793" s="62"/>
      <c r="D793" s="62"/>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row>
    <row r="794" spans="1:61" ht="16.5" customHeight="1">
      <c r="A794" s="62"/>
      <c r="B794" s="62"/>
      <c r="C794" s="62"/>
      <c r="D794" s="62"/>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row>
    <row r="795" spans="1:61" ht="16.5" customHeight="1">
      <c r="A795" s="62"/>
      <c r="B795" s="62"/>
      <c r="C795" s="62"/>
      <c r="D795" s="62"/>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row>
    <row r="796" spans="1:61" ht="16.5" customHeight="1">
      <c r="A796" s="62"/>
      <c r="B796" s="62"/>
      <c r="C796" s="62"/>
      <c r="D796" s="62"/>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row>
    <row r="797" spans="1:61" ht="16.5" customHeight="1">
      <c r="A797" s="62"/>
      <c r="B797" s="62"/>
      <c r="C797" s="62"/>
      <c r="D797" s="62"/>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row>
    <row r="798" spans="1:61" ht="16.5" customHeight="1">
      <c r="A798" s="62"/>
      <c r="B798" s="62"/>
      <c r="C798" s="62"/>
      <c r="D798" s="62"/>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row>
    <row r="799" spans="1:61" ht="16.5" customHeight="1">
      <c r="A799" s="62"/>
      <c r="B799" s="62"/>
      <c r="C799" s="62"/>
      <c r="D799" s="62"/>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row>
    <row r="800" spans="1:61" ht="16.5" customHeight="1">
      <c r="A800" s="62"/>
      <c r="B800" s="62"/>
      <c r="C800" s="62"/>
      <c r="D800" s="62"/>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row>
    <row r="801" spans="1:61" ht="16.5" customHeight="1">
      <c r="A801" s="62"/>
      <c r="B801" s="62"/>
      <c r="C801" s="62"/>
      <c r="D801" s="62"/>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row>
    <row r="802" spans="1:61" ht="16.5" customHeight="1">
      <c r="A802" s="62"/>
      <c r="B802" s="62"/>
      <c r="C802" s="62"/>
      <c r="D802" s="62"/>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row>
    <row r="803" spans="1:61" ht="16.5" customHeight="1">
      <c r="A803" s="62"/>
      <c r="B803" s="62"/>
      <c r="C803" s="62"/>
      <c r="D803" s="62"/>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row>
    <row r="804" spans="1:61" ht="16.5" customHeight="1">
      <c r="A804" s="62"/>
      <c r="B804" s="62"/>
      <c r="C804" s="62"/>
      <c r="D804" s="62"/>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row>
    <row r="805" spans="1:61" ht="16.5" customHeight="1">
      <c r="A805" s="62"/>
      <c r="B805" s="62"/>
      <c r="C805" s="62"/>
      <c r="D805" s="62"/>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row>
    <row r="806" spans="1:61" ht="16.5" customHeight="1">
      <c r="A806" s="62"/>
      <c r="B806" s="62"/>
      <c r="C806" s="62"/>
      <c r="D806" s="62"/>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row>
    <row r="807" spans="1:61" ht="16.5" customHeight="1">
      <c r="A807" s="62"/>
      <c r="B807" s="62"/>
      <c r="C807" s="62"/>
      <c r="D807" s="62"/>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row>
    <row r="808" spans="1:61" ht="16.5" customHeight="1">
      <c r="A808" s="62"/>
      <c r="B808" s="62"/>
      <c r="C808" s="62"/>
      <c r="D808" s="62"/>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row>
    <row r="809" spans="1:61" ht="16.5" customHeight="1">
      <c r="A809" s="62"/>
      <c r="B809" s="62"/>
      <c r="C809" s="62"/>
      <c r="D809" s="62"/>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row>
    <row r="810" spans="1:61" ht="16.5" customHeight="1">
      <c r="A810" s="62"/>
      <c r="B810" s="62"/>
      <c r="C810" s="62"/>
      <c r="D810" s="62"/>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row>
    <row r="811" spans="1:61" ht="16.5" customHeight="1">
      <c r="A811" s="62"/>
      <c r="B811" s="62"/>
      <c r="C811" s="62"/>
      <c r="D811" s="62"/>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row>
    <row r="812" spans="1:61" ht="16.5" customHeight="1">
      <c r="A812" s="62"/>
      <c r="B812" s="62"/>
      <c r="C812" s="62"/>
      <c r="D812" s="62"/>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5"/>
      <c r="AW812" s="165"/>
      <c r="AX812" s="165"/>
      <c r="AY812" s="165"/>
      <c r="AZ812" s="165"/>
      <c r="BA812" s="165"/>
      <c r="BB812" s="165"/>
      <c r="BC812" s="165"/>
      <c r="BD812" s="165"/>
      <c r="BE812" s="165"/>
      <c r="BF812" s="165"/>
      <c r="BG812" s="165"/>
      <c r="BH812" s="165"/>
      <c r="BI812" s="165"/>
    </row>
    <row r="813" spans="1:61" ht="16.5" customHeight="1">
      <c r="A813" s="62"/>
      <c r="B813" s="62"/>
      <c r="C813" s="62"/>
      <c r="D813" s="62"/>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5"/>
      <c r="AW813" s="165"/>
      <c r="AX813" s="165"/>
      <c r="AY813" s="165"/>
      <c r="AZ813" s="165"/>
      <c r="BA813" s="165"/>
      <c r="BB813" s="165"/>
      <c r="BC813" s="165"/>
      <c r="BD813" s="165"/>
      <c r="BE813" s="165"/>
      <c r="BF813" s="165"/>
      <c r="BG813" s="165"/>
      <c r="BH813" s="165"/>
      <c r="BI813" s="165"/>
    </row>
    <row r="814" spans="1:61" ht="16.5" customHeight="1">
      <c r="A814" s="62"/>
      <c r="B814" s="62"/>
      <c r="C814" s="62"/>
      <c r="D814" s="62"/>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5"/>
      <c r="AW814" s="165"/>
      <c r="AX814" s="165"/>
      <c r="AY814" s="165"/>
      <c r="AZ814" s="165"/>
      <c r="BA814" s="165"/>
      <c r="BB814" s="165"/>
      <c r="BC814" s="165"/>
      <c r="BD814" s="165"/>
      <c r="BE814" s="165"/>
      <c r="BF814" s="165"/>
      <c r="BG814" s="165"/>
      <c r="BH814" s="165"/>
      <c r="BI814" s="165"/>
    </row>
    <row r="815" spans="1:61" ht="16.5" customHeight="1">
      <c r="A815" s="62"/>
      <c r="B815" s="62"/>
      <c r="C815" s="62"/>
      <c r="D815" s="62"/>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5"/>
      <c r="AW815" s="165"/>
      <c r="AX815" s="165"/>
      <c r="AY815" s="165"/>
      <c r="AZ815" s="165"/>
      <c r="BA815" s="165"/>
      <c r="BB815" s="165"/>
      <c r="BC815" s="165"/>
      <c r="BD815" s="165"/>
      <c r="BE815" s="165"/>
      <c r="BF815" s="165"/>
      <c r="BG815" s="165"/>
      <c r="BH815" s="165"/>
      <c r="BI815" s="165"/>
    </row>
    <row r="816" spans="1:61" ht="16.5" customHeight="1">
      <c r="A816" s="62"/>
      <c r="B816" s="62"/>
      <c r="C816" s="62"/>
      <c r="D816" s="62"/>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5"/>
      <c r="AW816" s="165"/>
      <c r="AX816" s="165"/>
      <c r="AY816" s="165"/>
      <c r="AZ816" s="165"/>
      <c r="BA816" s="165"/>
      <c r="BB816" s="165"/>
      <c r="BC816" s="165"/>
      <c r="BD816" s="165"/>
      <c r="BE816" s="165"/>
      <c r="BF816" s="165"/>
      <c r="BG816" s="165"/>
      <c r="BH816" s="165"/>
      <c r="BI816" s="165"/>
    </row>
    <row r="817" spans="1:61" ht="16.5" customHeight="1">
      <c r="A817" s="62"/>
      <c r="B817" s="62"/>
      <c r="C817" s="62"/>
      <c r="D817" s="62"/>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165"/>
      <c r="BD817" s="165"/>
      <c r="BE817" s="165"/>
      <c r="BF817" s="165"/>
      <c r="BG817" s="165"/>
      <c r="BH817" s="165"/>
      <c r="BI817" s="165"/>
    </row>
    <row r="818" spans="1:61" ht="16.5" customHeight="1">
      <c r="A818" s="62"/>
      <c r="B818" s="62"/>
      <c r="C818" s="62"/>
      <c r="D818" s="62"/>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5"/>
      <c r="AW818" s="165"/>
      <c r="AX818" s="165"/>
      <c r="AY818" s="165"/>
      <c r="AZ818" s="165"/>
      <c r="BA818" s="165"/>
      <c r="BB818" s="165"/>
      <c r="BC818" s="165"/>
      <c r="BD818" s="165"/>
      <c r="BE818" s="165"/>
      <c r="BF818" s="165"/>
      <c r="BG818" s="165"/>
      <c r="BH818" s="165"/>
      <c r="BI818" s="165"/>
    </row>
    <row r="819" spans="1:61" ht="16.5" customHeight="1">
      <c r="A819" s="62"/>
      <c r="B819" s="62"/>
      <c r="C819" s="62"/>
      <c r="D819" s="62"/>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5"/>
      <c r="AW819" s="165"/>
      <c r="AX819" s="165"/>
      <c r="AY819" s="165"/>
      <c r="AZ819" s="165"/>
      <c r="BA819" s="165"/>
      <c r="BB819" s="165"/>
      <c r="BC819" s="165"/>
      <c r="BD819" s="165"/>
      <c r="BE819" s="165"/>
      <c r="BF819" s="165"/>
      <c r="BG819" s="165"/>
      <c r="BH819" s="165"/>
      <c r="BI819" s="165"/>
    </row>
    <row r="820" spans="1:61" ht="16.5" customHeight="1">
      <c r="A820" s="62"/>
      <c r="B820" s="62"/>
      <c r="C820" s="62"/>
      <c r="D820" s="62"/>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5"/>
      <c r="BH820" s="165"/>
      <c r="BI820" s="165"/>
    </row>
    <row r="821" spans="1:61" ht="16.5" customHeight="1">
      <c r="A821" s="62"/>
      <c r="B821" s="62"/>
      <c r="C821" s="62"/>
      <c r="D821" s="62"/>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row>
    <row r="822" spans="1:61" ht="16.5" customHeight="1">
      <c r="A822" s="62"/>
      <c r="B822" s="62"/>
      <c r="C822" s="62"/>
      <c r="D822" s="62"/>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row>
    <row r="823" spans="1:61" ht="16.5" customHeight="1">
      <c r="A823" s="62"/>
      <c r="B823" s="62"/>
      <c r="C823" s="62"/>
      <c r="D823" s="62"/>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row>
    <row r="824" spans="1:61" ht="16.5" customHeight="1">
      <c r="A824" s="62"/>
      <c r="B824" s="62"/>
      <c r="C824" s="62"/>
      <c r="D824" s="62"/>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5"/>
      <c r="AW824" s="165"/>
      <c r="AX824" s="165"/>
      <c r="AY824" s="165"/>
      <c r="AZ824" s="165"/>
      <c r="BA824" s="165"/>
      <c r="BB824" s="165"/>
      <c r="BC824" s="165"/>
      <c r="BD824" s="165"/>
      <c r="BE824" s="165"/>
      <c r="BF824" s="165"/>
      <c r="BG824" s="165"/>
      <c r="BH824" s="165"/>
      <c r="BI824" s="165"/>
    </row>
    <row r="825" spans="1:61" ht="16.5" customHeight="1">
      <c r="A825" s="62"/>
      <c r="B825" s="62"/>
      <c r="C825" s="62"/>
      <c r="D825" s="62"/>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5"/>
      <c r="AW825" s="165"/>
      <c r="AX825" s="165"/>
      <c r="AY825" s="165"/>
      <c r="AZ825" s="165"/>
      <c r="BA825" s="165"/>
      <c r="BB825" s="165"/>
      <c r="BC825" s="165"/>
      <c r="BD825" s="165"/>
      <c r="BE825" s="165"/>
      <c r="BF825" s="165"/>
      <c r="BG825" s="165"/>
      <c r="BH825" s="165"/>
      <c r="BI825" s="165"/>
    </row>
    <row r="826" spans="1:61" ht="16.5" customHeight="1">
      <c r="A826" s="62"/>
      <c r="B826" s="62"/>
      <c r="C826" s="62"/>
      <c r="D826" s="62"/>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5"/>
      <c r="AW826" s="165"/>
      <c r="AX826" s="165"/>
      <c r="AY826" s="165"/>
      <c r="AZ826" s="165"/>
      <c r="BA826" s="165"/>
      <c r="BB826" s="165"/>
      <c r="BC826" s="165"/>
      <c r="BD826" s="165"/>
      <c r="BE826" s="165"/>
      <c r="BF826" s="165"/>
      <c r="BG826" s="165"/>
      <c r="BH826" s="165"/>
      <c r="BI826" s="165"/>
    </row>
    <row r="827" spans="1:61" ht="16.5" customHeight="1">
      <c r="A827" s="62"/>
      <c r="B827" s="62"/>
      <c r="C827" s="62"/>
      <c r="D827" s="62"/>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5"/>
      <c r="AW827" s="165"/>
      <c r="AX827" s="165"/>
      <c r="AY827" s="165"/>
      <c r="AZ827" s="165"/>
      <c r="BA827" s="165"/>
      <c r="BB827" s="165"/>
      <c r="BC827" s="165"/>
      <c r="BD827" s="165"/>
      <c r="BE827" s="165"/>
      <c r="BF827" s="165"/>
      <c r="BG827" s="165"/>
      <c r="BH827" s="165"/>
      <c r="BI827" s="165"/>
    </row>
    <row r="828" spans="1:61" ht="16.5" customHeight="1">
      <c r="A828" s="62"/>
      <c r="B828" s="62"/>
      <c r="C828" s="62"/>
      <c r="D828" s="62"/>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5"/>
      <c r="AW828" s="165"/>
      <c r="AX828" s="165"/>
      <c r="AY828" s="165"/>
      <c r="AZ828" s="165"/>
      <c r="BA828" s="165"/>
      <c r="BB828" s="165"/>
      <c r="BC828" s="165"/>
      <c r="BD828" s="165"/>
      <c r="BE828" s="165"/>
      <c r="BF828" s="165"/>
      <c r="BG828" s="165"/>
      <c r="BH828" s="165"/>
      <c r="BI828" s="165"/>
    </row>
    <row r="829" spans="1:61" ht="16.5" customHeight="1">
      <c r="A829" s="62"/>
      <c r="B829" s="62"/>
      <c r="C829" s="62"/>
      <c r="D829" s="62"/>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5"/>
      <c r="AW829" s="165"/>
      <c r="AX829" s="165"/>
      <c r="AY829" s="165"/>
      <c r="AZ829" s="165"/>
      <c r="BA829" s="165"/>
      <c r="BB829" s="165"/>
      <c r="BC829" s="165"/>
      <c r="BD829" s="165"/>
      <c r="BE829" s="165"/>
      <c r="BF829" s="165"/>
      <c r="BG829" s="165"/>
      <c r="BH829" s="165"/>
      <c r="BI829" s="165"/>
    </row>
    <row r="830" spans="1:61" ht="16.5" customHeight="1">
      <c r="A830" s="62"/>
      <c r="B830" s="62"/>
      <c r="C830" s="62"/>
      <c r="D830" s="62"/>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5"/>
      <c r="AW830" s="165"/>
      <c r="AX830" s="165"/>
      <c r="AY830" s="165"/>
      <c r="AZ830" s="165"/>
      <c r="BA830" s="165"/>
      <c r="BB830" s="165"/>
      <c r="BC830" s="165"/>
      <c r="BD830" s="165"/>
      <c r="BE830" s="165"/>
      <c r="BF830" s="165"/>
      <c r="BG830" s="165"/>
      <c r="BH830" s="165"/>
      <c r="BI830" s="165"/>
    </row>
    <row r="831" spans="1:61" ht="16.5" customHeight="1">
      <c r="A831" s="62"/>
      <c r="B831" s="62"/>
      <c r="C831" s="62"/>
      <c r="D831" s="62"/>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5"/>
      <c r="AW831" s="165"/>
      <c r="AX831" s="165"/>
      <c r="AY831" s="165"/>
      <c r="AZ831" s="165"/>
      <c r="BA831" s="165"/>
      <c r="BB831" s="165"/>
      <c r="BC831" s="165"/>
      <c r="BD831" s="165"/>
      <c r="BE831" s="165"/>
      <c r="BF831" s="165"/>
      <c r="BG831" s="165"/>
      <c r="BH831" s="165"/>
      <c r="BI831" s="165"/>
    </row>
    <row r="832" spans="1:61" ht="16.5" customHeight="1">
      <c r="A832" s="62"/>
      <c r="B832" s="62"/>
      <c r="C832" s="62"/>
      <c r="D832" s="62"/>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5"/>
      <c r="AW832" s="165"/>
      <c r="AX832" s="165"/>
      <c r="AY832" s="165"/>
      <c r="AZ832" s="165"/>
      <c r="BA832" s="165"/>
      <c r="BB832" s="165"/>
      <c r="BC832" s="165"/>
      <c r="BD832" s="165"/>
      <c r="BE832" s="165"/>
      <c r="BF832" s="165"/>
      <c r="BG832" s="165"/>
      <c r="BH832" s="165"/>
      <c r="BI832" s="165"/>
    </row>
    <row r="833" spans="1:61" ht="16.5" customHeight="1">
      <c r="A833" s="62"/>
      <c r="B833" s="62"/>
      <c r="C833" s="62"/>
      <c r="D833" s="62"/>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5"/>
      <c r="AW833" s="165"/>
      <c r="AX833" s="165"/>
      <c r="AY833" s="165"/>
      <c r="AZ833" s="165"/>
      <c r="BA833" s="165"/>
      <c r="BB833" s="165"/>
      <c r="BC833" s="165"/>
      <c r="BD833" s="165"/>
      <c r="BE833" s="165"/>
      <c r="BF833" s="165"/>
      <c r="BG833" s="165"/>
      <c r="BH833" s="165"/>
      <c r="BI833" s="165"/>
    </row>
    <row r="834" spans="1:61" ht="16.5" customHeight="1">
      <c r="A834" s="62"/>
      <c r="B834" s="62"/>
      <c r="C834" s="62"/>
      <c r="D834" s="62"/>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5"/>
      <c r="AW834" s="165"/>
      <c r="AX834" s="165"/>
      <c r="AY834" s="165"/>
      <c r="AZ834" s="165"/>
      <c r="BA834" s="165"/>
      <c r="BB834" s="165"/>
      <c r="BC834" s="165"/>
      <c r="BD834" s="165"/>
      <c r="BE834" s="165"/>
      <c r="BF834" s="165"/>
      <c r="BG834" s="165"/>
      <c r="BH834" s="165"/>
      <c r="BI834" s="165"/>
    </row>
    <row r="835" spans="1:61" ht="16.5" customHeight="1">
      <c r="A835" s="62"/>
      <c r="B835" s="62"/>
      <c r="C835" s="62"/>
      <c r="D835" s="62"/>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5"/>
      <c r="AW835" s="165"/>
      <c r="AX835" s="165"/>
      <c r="AY835" s="165"/>
      <c r="AZ835" s="165"/>
      <c r="BA835" s="165"/>
      <c r="BB835" s="165"/>
      <c r="BC835" s="165"/>
      <c r="BD835" s="165"/>
      <c r="BE835" s="165"/>
      <c r="BF835" s="165"/>
      <c r="BG835" s="165"/>
      <c r="BH835" s="165"/>
      <c r="BI835" s="165"/>
    </row>
    <row r="836" spans="1:61" ht="16.5" customHeight="1">
      <c r="A836" s="62"/>
      <c r="B836" s="62"/>
      <c r="C836" s="62"/>
      <c r="D836" s="62"/>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5"/>
      <c r="AW836" s="165"/>
      <c r="AX836" s="165"/>
      <c r="AY836" s="165"/>
      <c r="AZ836" s="165"/>
      <c r="BA836" s="165"/>
      <c r="BB836" s="165"/>
      <c r="BC836" s="165"/>
      <c r="BD836" s="165"/>
      <c r="BE836" s="165"/>
      <c r="BF836" s="165"/>
      <c r="BG836" s="165"/>
      <c r="BH836" s="165"/>
      <c r="BI836" s="165"/>
    </row>
    <row r="837" spans="1:61" ht="16.5" customHeight="1">
      <c r="A837" s="62"/>
      <c r="B837" s="62"/>
      <c r="C837" s="62"/>
      <c r="D837" s="62"/>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row>
    <row r="838" spans="1:61" ht="16.5" customHeight="1">
      <c r="A838" s="62"/>
      <c r="B838" s="62"/>
      <c r="C838" s="62"/>
      <c r="D838" s="62"/>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row>
    <row r="839" spans="1:61" ht="16.5" customHeight="1">
      <c r="A839" s="62"/>
      <c r="B839" s="62"/>
      <c r="C839" s="62"/>
      <c r="D839" s="62"/>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row>
    <row r="840" spans="1:61" ht="16.5" customHeight="1">
      <c r="A840" s="62"/>
      <c r="B840" s="62"/>
      <c r="C840" s="62"/>
      <c r="D840" s="62"/>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65"/>
      <c r="BB840" s="165"/>
      <c r="BC840" s="165"/>
      <c r="BD840" s="165"/>
      <c r="BE840" s="165"/>
      <c r="BF840" s="165"/>
      <c r="BG840" s="165"/>
      <c r="BH840" s="165"/>
      <c r="BI840" s="165"/>
    </row>
    <row r="841" spans="1:61" ht="16.5" customHeight="1">
      <c r="A841" s="62"/>
      <c r="B841" s="62"/>
      <c r="C841" s="62"/>
      <c r="D841" s="62"/>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row>
    <row r="842" spans="1:61" ht="16.5" customHeight="1">
      <c r="A842" s="62"/>
      <c r="B842" s="62"/>
      <c r="C842" s="62"/>
      <c r="D842" s="62"/>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row>
    <row r="843" spans="1:61" ht="16.5" customHeight="1">
      <c r="A843" s="62"/>
      <c r="B843" s="62"/>
      <c r="C843" s="62"/>
      <c r="D843" s="62"/>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row>
    <row r="844" spans="1:61" ht="16.5" customHeight="1">
      <c r="A844" s="62"/>
      <c r="B844" s="62"/>
      <c r="C844" s="62"/>
      <c r="D844" s="62"/>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row>
    <row r="845" spans="1:61" ht="16.5" customHeight="1">
      <c r="A845" s="62"/>
      <c r="B845" s="62"/>
      <c r="C845" s="62"/>
      <c r="D845" s="62"/>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row>
    <row r="846" spans="1:61" ht="16.5" customHeight="1">
      <c r="A846" s="62"/>
      <c r="B846" s="62"/>
      <c r="C846" s="62"/>
      <c r="D846" s="62"/>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row>
    <row r="847" spans="1:61" ht="16.5" customHeight="1">
      <c r="A847" s="62"/>
      <c r="B847" s="62"/>
      <c r="C847" s="62"/>
      <c r="D847" s="62"/>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5"/>
      <c r="AW847" s="165"/>
      <c r="AX847" s="165"/>
      <c r="AY847" s="165"/>
      <c r="AZ847" s="165"/>
      <c r="BA847" s="165"/>
      <c r="BB847" s="165"/>
      <c r="BC847" s="165"/>
      <c r="BD847" s="165"/>
      <c r="BE847" s="165"/>
      <c r="BF847" s="165"/>
      <c r="BG847" s="165"/>
      <c r="BH847" s="165"/>
      <c r="BI847" s="165"/>
    </row>
    <row r="848" spans="1:61" ht="16.5" customHeight="1">
      <c r="A848" s="62"/>
      <c r="B848" s="62"/>
      <c r="C848" s="62"/>
      <c r="D848" s="62"/>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5"/>
      <c r="AW848" s="165"/>
      <c r="AX848" s="165"/>
      <c r="AY848" s="165"/>
      <c r="AZ848" s="165"/>
      <c r="BA848" s="165"/>
      <c r="BB848" s="165"/>
      <c r="BC848" s="165"/>
      <c r="BD848" s="165"/>
      <c r="BE848" s="165"/>
      <c r="BF848" s="165"/>
      <c r="BG848" s="165"/>
      <c r="BH848" s="165"/>
      <c r="BI848" s="165"/>
    </row>
    <row r="849" spans="1:61" ht="16.5" customHeight="1">
      <c r="A849" s="62"/>
      <c r="B849" s="62"/>
      <c r="C849" s="62"/>
      <c r="D849" s="62"/>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5"/>
      <c r="AW849" s="165"/>
      <c r="AX849" s="165"/>
      <c r="AY849" s="165"/>
      <c r="AZ849" s="165"/>
      <c r="BA849" s="165"/>
      <c r="BB849" s="165"/>
      <c r="BC849" s="165"/>
      <c r="BD849" s="165"/>
      <c r="BE849" s="165"/>
      <c r="BF849" s="165"/>
      <c r="BG849" s="165"/>
      <c r="BH849" s="165"/>
      <c r="BI849" s="165"/>
    </row>
    <row r="850" spans="1:61" ht="16.5" customHeight="1">
      <c r="A850" s="62"/>
      <c r="B850" s="62"/>
      <c r="C850" s="62"/>
      <c r="D850" s="62"/>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5"/>
      <c r="AW850" s="165"/>
      <c r="AX850" s="165"/>
      <c r="AY850" s="165"/>
      <c r="AZ850" s="165"/>
      <c r="BA850" s="165"/>
      <c r="BB850" s="165"/>
      <c r="BC850" s="165"/>
      <c r="BD850" s="165"/>
      <c r="BE850" s="165"/>
      <c r="BF850" s="165"/>
      <c r="BG850" s="165"/>
      <c r="BH850" s="165"/>
      <c r="BI850" s="165"/>
    </row>
    <row r="851" spans="1:61" ht="16.5" customHeight="1">
      <c r="A851" s="62"/>
      <c r="B851" s="62"/>
      <c r="C851" s="62"/>
      <c r="D851" s="62"/>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5"/>
      <c r="AW851" s="165"/>
      <c r="AX851" s="165"/>
      <c r="AY851" s="165"/>
      <c r="AZ851" s="165"/>
      <c r="BA851" s="165"/>
      <c r="BB851" s="165"/>
      <c r="BC851" s="165"/>
      <c r="BD851" s="165"/>
      <c r="BE851" s="165"/>
      <c r="BF851" s="165"/>
      <c r="BG851" s="165"/>
      <c r="BH851" s="165"/>
      <c r="BI851" s="165"/>
    </row>
    <row r="852" spans="1:61" ht="16.5" customHeight="1">
      <c r="A852" s="62"/>
      <c r="B852" s="62"/>
      <c r="C852" s="62"/>
      <c r="D852" s="62"/>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row>
    <row r="853" spans="1:61" ht="16.5" customHeight="1">
      <c r="A853" s="62"/>
      <c r="B853" s="62"/>
      <c r="C853" s="62"/>
      <c r="D853" s="62"/>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row>
    <row r="854" spans="1:61" ht="16.5" customHeight="1">
      <c r="A854" s="62"/>
      <c r="B854" s="62"/>
      <c r="C854" s="62"/>
      <c r="D854" s="62"/>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row>
    <row r="855" spans="1:61" ht="16.5" customHeight="1">
      <c r="A855" s="62"/>
      <c r="B855" s="62"/>
      <c r="C855" s="62"/>
      <c r="D855" s="62"/>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row>
    <row r="856" spans="1:61" ht="16.5" customHeight="1">
      <c r="A856" s="62"/>
      <c r="B856" s="62"/>
      <c r="C856" s="62"/>
      <c r="D856" s="62"/>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row>
    <row r="857" spans="1:61" ht="16.5" customHeight="1">
      <c r="A857" s="62"/>
      <c r="B857" s="62"/>
      <c r="C857" s="62"/>
      <c r="D857" s="62"/>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row>
    <row r="858" spans="1:61" ht="16.5" customHeight="1">
      <c r="A858" s="62"/>
      <c r="B858" s="62"/>
      <c r="C858" s="62"/>
      <c r="D858" s="62"/>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row>
    <row r="859" spans="1:61" ht="16.5" customHeight="1">
      <c r="A859" s="62"/>
      <c r="B859" s="62"/>
      <c r="C859" s="62"/>
      <c r="D859" s="62"/>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row>
    <row r="860" spans="1:61" ht="16.5" customHeight="1">
      <c r="A860" s="62"/>
      <c r="B860" s="62"/>
      <c r="C860" s="62"/>
      <c r="D860" s="62"/>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row>
    <row r="861" spans="1:61" ht="16.5" customHeight="1">
      <c r="A861" s="62"/>
      <c r="B861" s="62"/>
      <c r="C861" s="62"/>
      <c r="D861" s="62"/>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5"/>
      <c r="AW861" s="165"/>
      <c r="AX861" s="165"/>
      <c r="AY861" s="165"/>
      <c r="AZ861" s="165"/>
      <c r="BA861" s="165"/>
      <c r="BB861" s="165"/>
      <c r="BC861" s="165"/>
      <c r="BD861" s="165"/>
      <c r="BE861" s="165"/>
      <c r="BF861" s="165"/>
      <c r="BG861" s="165"/>
      <c r="BH861" s="165"/>
      <c r="BI861" s="165"/>
    </row>
    <row r="862" spans="1:61" ht="16.5" customHeight="1">
      <c r="A862" s="62"/>
      <c r="B862" s="62"/>
      <c r="C862" s="62"/>
      <c r="D862" s="62"/>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row>
    <row r="863" spans="1:61" ht="16.5" customHeight="1">
      <c r="A863" s="62"/>
      <c r="B863" s="62"/>
      <c r="C863" s="62"/>
      <c r="D863" s="62"/>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row>
    <row r="864" spans="1:61" ht="16.5" customHeight="1">
      <c r="A864" s="62"/>
      <c r="B864" s="62"/>
      <c r="C864" s="62"/>
      <c r="D864" s="62"/>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row>
    <row r="865" spans="1:61" ht="16.5" customHeight="1">
      <c r="A865" s="62"/>
      <c r="B865" s="62"/>
      <c r="C865" s="62"/>
      <c r="D865" s="62"/>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5"/>
      <c r="AW865" s="165"/>
      <c r="AX865" s="165"/>
      <c r="AY865" s="165"/>
      <c r="AZ865" s="165"/>
      <c r="BA865" s="165"/>
      <c r="BB865" s="165"/>
      <c r="BC865" s="165"/>
      <c r="BD865" s="165"/>
      <c r="BE865" s="165"/>
      <c r="BF865" s="165"/>
      <c r="BG865" s="165"/>
      <c r="BH865" s="165"/>
      <c r="BI865" s="165"/>
    </row>
    <row r="866" spans="1:61" ht="16.5" customHeight="1">
      <c r="A866" s="62"/>
      <c r="B866" s="62"/>
      <c r="C866" s="62"/>
      <c r="D866" s="62"/>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5"/>
      <c r="AW866" s="165"/>
      <c r="AX866" s="165"/>
      <c r="AY866" s="165"/>
      <c r="AZ866" s="165"/>
      <c r="BA866" s="165"/>
      <c r="BB866" s="165"/>
      <c r="BC866" s="165"/>
      <c r="BD866" s="165"/>
      <c r="BE866" s="165"/>
      <c r="BF866" s="165"/>
      <c r="BG866" s="165"/>
      <c r="BH866" s="165"/>
      <c r="BI866" s="165"/>
    </row>
    <row r="867" spans="1:61" ht="16.5" customHeight="1">
      <c r="A867" s="62"/>
      <c r="B867" s="62"/>
      <c r="C867" s="62"/>
      <c r="D867" s="62"/>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5"/>
      <c r="AW867" s="165"/>
      <c r="AX867" s="165"/>
      <c r="AY867" s="165"/>
      <c r="AZ867" s="165"/>
      <c r="BA867" s="165"/>
      <c r="BB867" s="165"/>
      <c r="BC867" s="165"/>
      <c r="BD867" s="165"/>
      <c r="BE867" s="165"/>
      <c r="BF867" s="165"/>
      <c r="BG867" s="165"/>
      <c r="BH867" s="165"/>
      <c r="BI867" s="165"/>
    </row>
    <row r="868" spans="1:61" ht="16.5" customHeight="1">
      <c r="A868" s="62"/>
      <c r="B868" s="62"/>
      <c r="C868" s="62"/>
      <c r="D868" s="62"/>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5"/>
      <c r="AW868" s="165"/>
      <c r="AX868" s="165"/>
      <c r="AY868" s="165"/>
      <c r="AZ868" s="165"/>
      <c r="BA868" s="165"/>
      <c r="BB868" s="165"/>
      <c r="BC868" s="165"/>
      <c r="BD868" s="165"/>
      <c r="BE868" s="165"/>
      <c r="BF868" s="165"/>
      <c r="BG868" s="165"/>
      <c r="BH868" s="165"/>
      <c r="BI868" s="165"/>
    </row>
    <row r="869" spans="1:61" ht="16.5" customHeight="1">
      <c r="A869" s="62"/>
      <c r="B869" s="62"/>
      <c r="C869" s="62"/>
      <c r="D869" s="62"/>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65"/>
      <c r="BB869" s="165"/>
      <c r="BC869" s="165"/>
      <c r="BD869" s="165"/>
      <c r="BE869" s="165"/>
      <c r="BF869" s="165"/>
      <c r="BG869" s="165"/>
      <c r="BH869" s="165"/>
      <c r="BI869" s="165"/>
    </row>
    <row r="870" spans="1:61" ht="16.5" customHeight="1">
      <c r="A870" s="62"/>
      <c r="B870" s="62"/>
      <c r="C870" s="62"/>
      <c r="D870" s="62"/>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65"/>
      <c r="BB870" s="165"/>
      <c r="BC870" s="165"/>
      <c r="BD870" s="165"/>
      <c r="BE870" s="165"/>
      <c r="BF870" s="165"/>
      <c r="BG870" s="165"/>
      <c r="BH870" s="165"/>
      <c r="BI870" s="165"/>
    </row>
    <row r="871" spans="1:61" ht="16.5" customHeight="1">
      <c r="A871" s="62"/>
      <c r="B871" s="62"/>
      <c r="C871" s="62"/>
      <c r="D871" s="62"/>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5"/>
      <c r="AW871" s="165"/>
      <c r="AX871" s="165"/>
      <c r="AY871" s="165"/>
      <c r="AZ871" s="165"/>
      <c r="BA871" s="165"/>
      <c r="BB871" s="165"/>
      <c r="BC871" s="165"/>
      <c r="BD871" s="165"/>
      <c r="BE871" s="165"/>
      <c r="BF871" s="165"/>
      <c r="BG871" s="165"/>
      <c r="BH871" s="165"/>
      <c r="BI871" s="165"/>
    </row>
    <row r="872" spans="1:61" ht="16.5" customHeight="1">
      <c r="A872" s="62"/>
      <c r="B872" s="62"/>
      <c r="C872" s="62"/>
      <c r="D872" s="62"/>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5"/>
      <c r="AW872" s="165"/>
      <c r="AX872" s="165"/>
      <c r="AY872" s="165"/>
      <c r="AZ872" s="165"/>
      <c r="BA872" s="165"/>
      <c r="BB872" s="165"/>
      <c r="BC872" s="165"/>
      <c r="BD872" s="165"/>
      <c r="BE872" s="165"/>
      <c r="BF872" s="165"/>
      <c r="BG872" s="165"/>
      <c r="BH872" s="165"/>
      <c r="BI872" s="165"/>
    </row>
    <row r="873" spans="1:61" ht="16.5" customHeight="1">
      <c r="A873" s="62"/>
      <c r="B873" s="62"/>
      <c r="C873" s="62"/>
      <c r="D873" s="62"/>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5"/>
      <c r="AW873" s="165"/>
      <c r="AX873" s="165"/>
      <c r="AY873" s="165"/>
      <c r="AZ873" s="165"/>
      <c r="BA873" s="165"/>
      <c r="BB873" s="165"/>
      <c r="BC873" s="165"/>
      <c r="BD873" s="165"/>
      <c r="BE873" s="165"/>
      <c r="BF873" s="165"/>
      <c r="BG873" s="165"/>
      <c r="BH873" s="165"/>
      <c r="BI873" s="165"/>
    </row>
    <row r="874" spans="1:61" ht="16.5" customHeight="1">
      <c r="A874" s="62"/>
      <c r="B874" s="62"/>
      <c r="C874" s="62"/>
      <c r="D874" s="62"/>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5"/>
      <c r="AW874" s="165"/>
      <c r="AX874" s="165"/>
      <c r="AY874" s="165"/>
      <c r="AZ874" s="165"/>
      <c r="BA874" s="165"/>
      <c r="BB874" s="165"/>
      <c r="BC874" s="165"/>
      <c r="BD874" s="165"/>
      <c r="BE874" s="165"/>
      <c r="BF874" s="165"/>
      <c r="BG874" s="165"/>
      <c r="BH874" s="165"/>
      <c r="BI874" s="165"/>
    </row>
    <row r="875" spans="1:61" ht="16.5" customHeight="1">
      <c r="A875" s="62"/>
      <c r="B875" s="62"/>
      <c r="C875" s="62"/>
      <c r="D875" s="62"/>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5"/>
      <c r="AW875" s="165"/>
      <c r="AX875" s="165"/>
      <c r="AY875" s="165"/>
      <c r="AZ875" s="165"/>
      <c r="BA875" s="165"/>
      <c r="BB875" s="165"/>
      <c r="BC875" s="165"/>
      <c r="BD875" s="165"/>
      <c r="BE875" s="165"/>
      <c r="BF875" s="165"/>
      <c r="BG875" s="165"/>
      <c r="BH875" s="165"/>
      <c r="BI875" s="165"/>
    </row>
    <row r="876" spans="1:61" ht="16.5" customHeight="1">
      <c r="A876" s="62"/>
      <c r="B876" s="62"/>
      <c r="C876" s="62"/>
      <c r="D876" s="62"/>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row>
    <row r="877" spans="1:61" ht="16.5" customHeight="1">
      <c r="A877" s="62"/>
      <c r="B877" s="62"/>
      <c r="C877" s="62"/>
      <c r="D877" s="62"/>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row>
    <row r="878" spans="1:61" ht="16.5" customHeight="1">
      <c r="A878" s="62"/>
      <c r="B878" s="62"/>
      <c r="C878" s="62"/>
      <c r="D878" s="62"/>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5"/>
      <c r="AW878" s="165"/>
      <c r="AX878" s="165"/>
      <c r="AY878" s="165"/>
      <c r="AZ878" s="165"/>
      <c r="BA878" s="165"/>
      <c r="BB878" s="165"/>
      <c r="BC878" s="165"/>
      <c r="BD878" s="165"/>
      <c r="BE878" s="165"/>
      <c r="BF878" s="165"/>
      <c r="BG878" s="165"/>
      <c r="BH878" s="165"/>
      <c r="BI878" s="165"/>
    </row>
    <row r="879" spans="1:61" ht="16.5" customHeight="1">
      <c r="A879" s="62"/>
      <c r="B879" s="62"/>
      <c r="C879" s="62"/>
      <c r="D879" s="62"/>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5"/>
      <c r="AW879" s="165"/>
      <c r="AX879" s="165"/>
      <c r="AY879" s="165"/>
      <c r="AZ879" s="165"/>
      <c r="BA879" s="165"/>
      <c r="BB879" s="165"/>
      <c r="BC879" s="165"/>
      <c r="BD879" s="165"/>
      <c r="BE879" s="165"/>
      <c r="BF879" s="165"/>
      <c r="BG879" s="165"/>
      <c r="BH879" s="165"/>
      <c r="BI879" s="165"/>
    </row>
    <row r="880" spans="1:61" ht="16.5" customHeight="1">
      <c r="A880" s="62"/>
      <c r="B880" s="62"/>
      <c r="C880" s="62"/>
      <c r="D880" s="62"/>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5"/>
      <c r="AW880" s="165"/>
      <c r="AX880" s="165"/>
      <c r="AY880" s="165"/>
      <c r="AZ880" s="165"/>
      <c r="BA880" s="165"/>
      <c r="BB880" s="165"/>
      <c r="BC880" s="165"/>
      <c r="BD880" s="165"/>
      <c r="BE880" s="165"/>
      <c r="BF880" s="165"/>
      <c r="BG880" s="165"/>
      <c r="BH880" s="165"/>
      <c r="BI880" s="165"/>
    </row>
    <row r="881" spans="1:61" ht="16.5" customHeight="1">
      <c r="A881" s="62"/>
      <c r="B881" s="62"/>
      <c r="C881" s="62"/>
      <c r="D881" s="62"/>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5"/>
      <c r="AW881" s="165"/>
      <c r="AX881" s="165"/>
      <c r="AY881" s="165"/>
      <c r="AZ881" s="165"/>
      <c r="BA881" s="165"/>
      <c r="BB881" s="165"/>
      <c r="BC881" s="165"/>
      <c r="BD881" s="165"/>
      <c r="BE881" s="165"/>
      <c r="BF881" s="165"/>
      <c r="BG881" s="165"/>
      <c r="BH881" s="165"/>
      <c r="BI881" s="165"/>
    </row>
    <row r="882" spans="1:61" ht="16.5" customHeight="1">
      <c r="A882" s="62"/>
      <c r="B882" s="62"/>
      <c r="C882" s="62"/>
      <c r="D882" s="62"/>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5"/>
      <c r="AW882" s="165"/>
      <c r="AX882" s="165"/>
      <c r="AY882" s="165"/>
      <c r="AZ882" s="165"/>
      <c r="BA882" s="165"/>
      <c r="BB882" s="165"/>
      <c r="BC882" s="165"/>
      <c r="BD882" s="165"/>
      <c r="BE882" s="165"/>
      <c r="BF882" s="165"/>
      <c r="BG882" s="165"/>
      <c r="BH882" s="165"/>
      <c r="BI882" s="165"/>
    </row>
    <row r="883" spans="1:61" ht="16.5" customHeight="1">
      <c r="A883" s="62"/>
      <c r="B883" s="62"/>
      <c r="C883" s="62"/>
      <c r="D883" s="62"/>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5"/>
      <c r="AW883" s="165"/>
      <c r="AX883" s="165"/>
      <c r="AY883" s="165"/>
      <c r="AZ883" s="165"/>
      <c r="BA883" s="165"/>
      <c r="BB883" s="165"/>
      <c r="BC883" s="165"/>
      <c r="BD883" s="165"/>
      <c r="BE883" s="165"/>
      <c r="BF883" s="165"/>
      <c r="BG883" s="165"/>
      <c r="BH883" s="165"/>
      <c r="BI883" s="165"/>
    </row>
    <row r="884" spans="1:61" ht="16.5" customHeight="1">
      <c r="A884" s="62"/>
      <c r="B884" s="62"/>
      <c r="C884" s="62"/>
      <c r="D884" s="62"/>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5"/>
      <c r="AW884" s="165"/>
      <c r="AX884" s="165"/>
      <c r="AY884" s="165"/>
      <c r="AZ884" s="165"/>
      <c r="BA884" s="165"/>
      <c r="BB884" s="165"/>
      <c r="BC884" s="165"/>
      <c r="BD884" s="165"/>
      <c r="BE884" s="165"/>
      <c r="BF884" s="165"/>
      <c r="BG884" s="165"/>
      <c r="BH884" s="165"/>
      <c r="BI884" s="165"/>
    </row>
    <row r="885" spans="1:61" ht="16.5" customHeight="1">
      <c r="A885" s="62"/>
      <c r="B885" s="62"/>
      <c r="C885" s="62"/>
      <c r="D885" s="62"/>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165"/>
      <c r="BI885" s="165"/>
    </row>
    <row r="886" spans="1:61" ht="16.5" customHeight="1">
      <c r="A886" s="62"/>
      <c r="B886" s="62"/>
      <c r="C886" s="62"/>
      <c r="D886" s="62"/>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5"/>
      <c r="AW886" s="165"/>
      <c r="AX886" s="165"/>
      <c r="AY886" s="165"/>
      <c r="AZ886" s="165"/>
      <c r="BA886" s="165"/>
      <c r="BB886" s="165"/>
      <c r="BC886" s="165"/>
      <c r="BD886" s="165"/>
      <c r="BE886" s="165"/>
      <c r="BF886" s="165"/>
      <c r="BG886" s="165"/>
      <c r="BH886" s="165"/>
      <c r="BI886" s="165"/>
    </row>
    <row r="887" spans="1:61" ht="16.5" customHeight="1">
      <c r="A887" s="62"/>
      <c r="B887" s="62"/>
      <c r="C887" s="62"/>
      <c r="D887" s="62"/>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5"/>
      <c r="AW887" s="165"/>
      <c r="AX887" s="165"/>
      <c r="AY887" s="165"/>
      <c r="AZ887" s="165"/>
      <c r="BA887" s="165"/>
      <c r="BB887" s="165"/>
      <c r="BC887" s="165"/>
      <c r="BD887" s="165"/>
      <c r="BE887" s="165"/>
      <c r="BF887" s="165"/>
      <c r="BG887" s="165"/>
      <c r="BH887" s="165"/>
      <c r="BI887" s="165"/>
    </row>
    <row r="888" spans="1:61" ht="16.5" customHeight="1">
      <c r="A888" s="62"/>
      <c r="B888" s="62"/>
      <c r="C888" s="62"/>
      <c r="D888" s="62"/>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5"/>
      <c r="AW888" s="165"/>
      <c r="AX888" s="165"/>
      <c r="AY888" s="165"/>
      <c r="AZ888" s="165"/>
      <c r="BA888" s="165"/>
      <c r="BB888" s="165"/>
      <c r="BC888" s="165"/>
      <c r="BD888" s="165"/>
      <c r="BE888" s="165"/>
      <c r="BF888" s="165"/>
      <c r="BG888" s="165"/>
      <c r="BH888" s="165"/>
      <c r="BI888" s="165"/>
    </row>
    <row r="889" spans="1:61" ht="16.5" customHeight="1">
      <c r="A889" s="62"/>
      <c r="B889" s="62"/>
      <c r="C889" s="62"/>
      <c r="D889" s="62"/>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5"/>
      <c r="AW889" s="165"/>
      <c r="AX889" s="165"/>
      <c r="AY889" s="165"/>
      <c r="AZ889" s="165"/>
      <c r="BA889" s="165"/>
      <c r="BB889" s="165"/>
      <c r="BC889" s="165"/>
      <c r="BD889" s="165"/>
      <c r="BE889" s="165"/>
      <c r="BF889" s="165"/>
      <c r="BG889" s="165"/>
      <c r="BH889" s="165"/>
      <c r="BI889" s="165"/>
    </row>
    <row r="890" spans="1:61" ht="16.5" customHeight="1">
      <c r="A890" s="62"/>
      <c r="B890" s="62"/>
      <c r="C890" s="62"/>
      <c r="D890" s="62"/>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5"/>
      <c r="AW890" s="165"/>
      <c r="AX890" s="165"/>
      <c r="AY890" s="165"/>
      <c r="AZ890" s="165"/>
      <c r="BA890" s="165"/>
      <c r="BB890" s="165"/>
      <c r="BC890" s="165"/>
      <c r="BD890" s="165"/>
      <c r="BE890" s="165"/>
      <c r="BF890" s="165"/>
      <c r="BG890" s="165"/>
      <c r="BH890" s="165"/>
      <c r="BI890" s="165"/>
    </row>
    <row r="891" spans="1:61" ht="16.5" customHeight="1">
      <c r="A891" s="62"/>
      <c r="B891" s="62"/>
      <c r="C891" s="62"/>
      <c r="D891" s="62"/>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5"/>
      <c r="AW891" s="165"/>
      <c r="AX891" s="165"/>
      <c r="AY891" s="165"/>
      <c r="AZ891" s="165"/>
      <c r="BA891" s="165"/>
      <c r="BB891" s="165"/>
      <c r="BC891" s="165"/>
      <c r="BD891" s="165"/>
      <c r="BE891" s="165"/>
      <c r="BF891" s="165"/>
      <c r="BG891" s="165"/>
      <c r="BH891" s="165"/>
      <c r="BI891" s="165"/>
    </row>
    <row r="892" spans="1:61" ht="16.5" customHeight="1">
      <c r="A892" s="62"/>
      <c r="B892" s="62"/>
      <c r="C892" s="62"/>
      <c r="D892" s="62"/>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5"/>
      <c r="AW892" s="165"/>
      <c r="AX892" s="165"/>
      <c r="AY892" s="165"/>
      <c r="AZ892" s="165"/>
      <c r="BA892" s="165"/>
      <c r="BB892" s="165"/>
      <c r="BC892" s="165"/>
      <c r="BD892" s="165"/>
      <c r="BE892" s="165"/>
      <c r="BF892" s="165"/>
      <c r="BG892" s="165"/>
      <c r="BH892" s="165"/>
      <c r="BI892" s="165"/>
    </row>
    <row r="893" spans="1:61" ht="16.5" customHeight="1">
      <c r="A893" s="62"/>
      <c r="B893" s="62"/>
      <c r="C893" s="62"/>
      <c r="D893" s="62"/>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row>
    <row r="894" spans="1:61" ht="16.5" customHeight="1">
      <c r="A894" s="62"/>
      <c r="B894" s="62"/>
      <c r="C894" s="62"/>
      <c r="D894" s="62"/>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row>
    <row r="895" spans="1:61" ht="16.5" customHeight="1">
      <c r="A895" s="62"/>
      <c r="B895" s="62"/>
      <c r="C895" s="62"/>
      <c r="D895" s="62"/>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row>
    <row r="896" spans="1:61" ht="16.5" customHeight="1">
      <c r="A896" s="62"/>
      <c r="B896" s="62"/>
      <c r="C896" s="62"/>
      <c r="D896" s="62"/>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row>
    <row r="897" spans="1:61" ht="16.5" customHeight="1">
      <c r="A897" s="62"/>
      <c r="B897" s="62"/>
      <c r="C897" s="62"/>
      <c r="D897" s="62"/>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row>
    <row r="898" spans="1:61" ht="16.5" customHeight="1">
      <c r="A898" s="62"/>
      <c r="B898" s="62"/>
      <c r="C898" s="62"/>
      <c r="D898" s="62"/>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row>
    <row r="899" spans="1:61" ht="16.5" customHeight="1">
      <c r="A899" s="62"/>
      <c r="B899" s="62"/>
      <c r="C899" s="62"/>
      <c r="D899" s="62"/>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row>
    <row r="900" spans="1:61" ht="16.5" customHeight="1">
      <c r="A900" s="62"/>
      <c r="B900" s="62"/>
      <c r="C900" s="62"/>
      <c r="D900" s="62"/>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row>
    <row r="901" spans="1:61" ht="16.5" customHeight="1">
      <c r="A901" s="62"/>
      <c r="B901" s="62"/>
      <c r="C901" s="62"/>
      <c r="D901" s="62"/>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row>
    <row r="902" spans="1:61" ht="16.5" customHeight="1">
      <c r="A902" s="62"/>
      <c r="B902" s="62"/>
      <c r="C902" s="62"/>
      <c r="D902" s="62"/>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row>
    <row r="903" spans="1:61" ht="16.5" customHeight="1">
      <c r="A903" s="62"/>
      <c r="B903" s="62"/>
      <c r="C903" s="62"/>
      <c r="D903" s="62"/>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5"/>
      <c r="AW903" s="165"/>
      <c r="AX903" s="165"/>
      <c r="AY903" s="165"/>
      <c r="AZ903" s="165"/>
      <c r="BA903" s="165"/>
      <c r="BB903" s="165"/>
      <c r="BC903" s="165"/>
      <c r="BD903" s="165"/>
      <c r="BE903" s="165"/>
      <c r="BF903" s="165"/>
      <c r="BG903" s="165"/>
      <c r="BH903" s="165"/>
      <c r="BI903" s="165"/>
    </row>
    <row r="904" spans="1:61" ht="16.5" customHeight="1">
      <c r="A904" s="62"/>
      <c r="B904" s="62"/>
      <c r="C904" s="62"/>
      <c r="D904" s="62"/>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5"/>
      <c r="AW904" s="165"/>
      <c r="AX904" s="165"/>
      <c r="AY904" s="165"/>
      <c r="AZ904" s="165"/>
      <c r="BA904" s="165"/>
      <c r="BB904" s="165"/>
      <c r="BC904" s="165"/>
      <c r="BD904" s="165"/>
      <c r="BE904" s="165"/>
      <c r="BF904" s="165"/>
      <c r="BG904" s="165"/>
      <c r="BH904" s="165"/>
      <c r="BI904" s="165"/>
    </row>
    <row r="905" spans="1:61" ht="16.5" customHeight="1">
      <c r="A905" s="62"/>
      <c r="B905" s="62"/>
      <c r="C905" s="62"/>
      <c r="D905" s="62"/>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5"/>
      <c r="AW905" s="165"/>
      <c r="AX905" s="165"/>
      <c r="AY905" s="165"/>
      <c r="AZ905" s="165"/>
      <c r="BA905" s="165"/>
      <c r="BB905" s="165"/>
      <c r="BC905" s="165"/>
      <c r="BD905" s="165"/>
      <c r="BE905" s="165"/>
      <c r="BF905" s="165"/>
      <c r="BG905" s="165"/>
      <c r="BH905" s="165"/>
      <c r="BI905" s="165"/>
    </row>
    <row r="906" spans="1:61" ht="16.5" customHeight="1">
      <c r="A906" s="62"/>
      <c r="B906" s="62"/>
      <c r="C906" s="62"/>
      <c r="D906" s="62"/>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row>
    <row r="907" spans="1:61" ht="16.5" customHeight="1">
      <c r="A907" s="62"/>
      <c r="B907" s="62"/>
      <c r="C907" s="62"/>
      <c r="D907" s="62"/>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row>
    <row r="908" spans="1:61" ht="16.5" customHeight="1">
      <c r="A908" s="62"/>
      <c r="B908" s="62"/>
      <c r="C908" s="62"/>
      <c r="D908" s="62"/>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row>
    <row r="909" spans="1:61" ht="16.5" customHeight="1">
      <c r="A909" s="62"/>
      <c r="B909" s="62"/>
      <c r="C909" s="62"/>
      <c r="D909" s="62"/>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row>
    <row r="910" spans="1:61" ht="16.5" customHeight="1">
      <c r="A910" s="62"/>
      <c r="B910" s="62"/>
      <c r="C910" s="62"/>
      <c r="D910" s="62"/>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row>
    <row r="911" spans="1:61" ht="16.5" customHeight="1">
      <c r="A911" s="62"/>
      <c r="B911" s="62"/>
      <c r="C911" s="62"/>
      <c r="D911" s="62"/>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5"/>
      <c r="AW911" s="165"/>
      <c r="AX911" s="165"/>
      <c r="AY911" s="165"/>
      <c r="AZ911" s="165"/>
      <c r="BA911" s="165"/>
      <c r="BB911" s="165"/>
      <c r="BC911" s="165"/>
      <c r="BD911" s="165"/>
      <c r="BE911" s="165"/>
      <c r="BF911" s="165"/>
      <c r="BG911" s="165"/>
      <c r="BH911" s="165"/>
      <c r="BI911" s="165"/>
    </row>
    <row r="912" spans="1:61" ht="16.5" customHeight="1">
      <c r="A912" s="62"/>
      <c r="B912" s="62"/>
      <c r="C912" s="62"/>
      <c r="D912" s="62"/>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5"/>
      <c r="AW912" s="165"/>
      <c r="AX912" s="165"/>
      <c r="AY912" s="165"/>
      <c r="AZ912" s="165"/>
      <c r="BA912" s="165"/>
      <c r="BB912" s="165"/>
      <c r="BC912" s="165"/>
      <c r="BD912" s="165"/>
      <c r="BE912" s="165"/>
      <c r="BF912" s="165"/>
      <c r="BG912" s="165"/>
      <c r="BH912" s="165"/>
      <c r="BI912" s="165"/>
    </row>
    <row r="913" spans="1:61" ht="16.5" customHeight="1">
      <c r="A913" s="62"/>
      <c r="B913" s="62"/>
      <c r="C913" s="62"/>
      <c r="D913" s="62"/>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5"/>
      <c r="AW913" s="165"/>
      <c r="AX913" s="165"/>
      <c r="AY913" s="165"/>
      <c r="AZ913" s="165"/>
      <c r="BA913" s="165"/>
      <c r="BB913" s="165"/>
      <c r="BC913" s="165"/>
      <c r="BD913" s="165"/>
      <c r="BE913" s="165"/>
      <c r="BF913" s="165"/>
      <c r="BG913" s="165"/>
      <c r="BH913" s="165"/>
      <c r="BI913" s="165"/>
    </row>
    <row r="914" spans="1:61" ht="16.5" customHeight="1">
      <c r="A914" s="62"/>
      <c r="B914" s="62"/>
      <c r="C914" s="62"/>
      <c r="D914" s="62"/>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row>
    <row r="915" spans="1:61" ht="16.5" customHeight="1">
      <c r="A915" s="62"/>
      <c r="B915" s="62"/>
      <c r="C915" s="62"/>
      <c r="D915" s="62"/>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row>
    <row r="916" spans="1:61" ht="16.5" customHeight="1">
      <c r="A916" s="62"/>
      <c r="B916" s="62"/>
      <c r="C916" s="62"/>
      <c r="D916" s="62"/>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row>
    <row r="917" spans="1:61" ht="16.5" customHeight="1">
      <c r="A917" s="62"/>
      <c r="B917" s="62"/>
      <c r="C917" s="62"/>
      <c r="D917" s="62"/>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row>
    <row r="918" spans="1:61" ht="16.5" customHeight="1">
      <c r="A918" s="62"/>
      <c r="B918" s="62"/>
      <c r="C918" s="62"/>
      <c r="D918" s="62"/>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row>
    <row r="919" spans="1:61" ht="16.5" customHeight="1">
      <c r="A919" s="62"/>
      <c r="B919" s="62"/>
      <c r="C919" s="62"/>
      <c r="D919" s="62"/>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row>
    <row r="920" spans="1:61" ht="16.5" customHeight="1">
      <c r="A920" s="62"/>
      <c r="B920" s="62"/>
      <c r="C920" s="62"/>
      <c r="D920" s="62"/>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5"/>
      <c r="AW920" s="165"/>
      <c r="AX920" s="165"/>
      <c r="AY920" s="165"/>
      <c r="AZ920" s="165"/>
      <c r="BA920" s="165"/>
      <c r="BB920" s="165"/>
      <c r="BC920" s="165"/>
      <c r="BD920" s="165"/>
      <c r="BE920" s="165"/>
      <c r="BF920" s="165"/>
      <c r="BG920" s="165"/>
      <c r="BH920" s="165"/>
      <c r="BI920" s="165"/>
    </row>
    <row r="921" spans="1:61" ht="16.5" customHeight="1">
      <c r="A921" s="62"/>
      <c r="B921" s="62"/>
      <c r="C921" s="62"/>
      <c r="D921" s="62"/>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row>
    <row r="922" spans="1:61" ht="16.5" customHeight="1">
      <c r="A922" s="62"/>
      <c r="B922" s="62"/>
      <c r="C922" s="62"/>
      <c r="D922" s="62"/>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row>
    <row r="923" spans="1:61" ht="16.5" customHeight="1">
      <c r="A923" s="62"/>
      <c r="B923" s="62"/>
      <c r="C923" s="62"/>
      <c r="D923" s="62"/>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row>
    <row r="924" spans="1:61" ht="16.5" customHeight="1">
      <c r="A924" s="62"/>
      <c r="B924" s="62"/>
      <c r="C924" s="62"/>
      <c r="D924" s="62"/>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row>
    <row r="925" spans="1:61" ht="16.5" customHeight="1">
      <c r="A925" s="62"/>
      <c r="B925" s="62"/>
      <c r="C925" s="62"/>
      <c r="D925" s="62"/>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5"/>
      <c r="AW925" s="165"/>
      <c r="AX925" s="165"/>
      <c r="AY925" s="165"/>
      <c r="AZ925" s="165"/>
      <c r="BA925" s="165"/>
      <c r="BB925" s="165"/>
      <c r="BC925" s="165"/>
      <c r="BD925" s="165"/>
      <c r="BE925" s="165"/>
      <c r="BF925" s="165"/>
      <c r="BG925" s="165"/>
      <c r="BH925" s="165"/>
      <c r="BI925" s="165"/>
    </row>
    <row r="926" spans="1:61" ht="16.5" customHeight="1">
      <c r="A926" s="62"/>
      <c r="B926" s="62"/>
      <c r="C926" s="62"/>
      <c r="D926" s="62"/>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row>
    <row r="927" spans="1:61" ht="16.5" customHeight="1">
      <c r="A927" s="62"/>
      <c r="B927" s="62"/>
      <c r="C927" s="62"/>
      <c r="D927" s="62"/>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row>
    <row r="928" spans="1:61" ht="16.5" customHeight="1">
      <c r="A928" s="62"/>
      <c r="B928" s="62"/>
      <c r="C928" s="62"/>
      <c r="D928" s="62"/>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row>
    <row r="929" spans="1:61" ht="16.5" customHeight="1">
      <c r="A929" s="62"/>
      <c r="B929" s="62"/>
      <c r="C929" s="62"/>
      <c r="D929" s="62"/>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row>
    <row r="930" spans="1:61" ht="16.5" customHeight="1">
      <c r="A930" s="62"/>
      <c r="B930" s="62"/>
      <c r="C930" s="62"/>
      <c r="D930" s="62"/>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row>
    <row r="931" spans="1:61" ht="16.5" customHeight="1">
      <c r="A931" s="62"/>
      <c r="B931" s="62"/>
      <c r="C931" s="62"/>
      <c r="D931" s="62"/>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row>
    <row r="932" spans="1:61" ht="16.5" customHeight="1">
      <c r="A932" s="62"/>
      <c r="B932" s="62"/>
      <c r="C932" s="62"/>
      <c r="D932" s="62"/>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5"/>
      <c r="AW932" s="165"/>
      <c r="AX932" s="165"/>
      <c r="AY932" s="165"/>
      <c r="AZ932" s="165"/>
      <c r="BA932" s="165"/>
      <c r="BB932" s="165"/>
      <c r="BC932" s="165"/>
      <c r="BD932" s="165"/>
      <c r="BE932" s="165"/>
      <c r="BF932" s="165"/>
      <c r="BG932" s="165"/>
      <c r="BH932" s="165"/>
      <c r="BI932" s="165"/>
    </row>
    <row r="933" spans="1:61" ht="16.5" customHeight="1">
      <c r="A933" s="62"/>
      <c r="B933" s="62"/>
      <c r="C933" s="62"/>
      <c r="D933" s="62"/>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row>
    <row r="934" spans="1:61" ht="16.5" customHeight="1">
      <c r="A934" s="62"/>
      <c r="B934" s="62"/>
      <c r="C934" s="62"/>
      <c r="D934" s="62"/>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row>
    <row r="935" spans="1:61" ht="16.5" customHeight="1">
      <c r="A935" s="62"/>
      <c r="B935" s="62"/>
      <c r="C935" s="62"/>
      <c r="D935" s="62"/>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65"/>
      <c r="BB935" s="165"/>
      <c r="BC935" s="165"/>
      <c r="BD935" s="165"/>
      <c r="BE935" s="165"/>
      <c r="BF935" s="165"/>
      <c r="BG935" s="165"/>
      <c r="BH935" s="165"/>
      <c r="BI935" s="165"/>
    </row>
    <row r="936" spans="1:61" ht="16.5" customHeight="1">
      <c r="A936" s="62"/>
      <c r="B936" s="62"/>
      <c r="C936" s="62"/>
      <c r="D936" s="62"/>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row>
    <row r="937" spans="1:61" ht="16.5" customHeight="1">
      <c r="A937" s="62"/>
      <c r="B937" s="62"/>
      <c r="C937" s="62"/>
      <c r="D937" s="62"/>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row>
    <row r="938" spans="1:61" ht="16.5" customHeight="1">
      <c r="A938" s="62"/>
      <c r="B938" s="62"/>
      <c r="C938" s="62"/>
      <c r="D938" s="62"/>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row>
    <row r="939" spans="1:61" ht="16.5" customHeight="1">
      <c r="A939" s="62"/>
      <c r="B939" s="62"/>
      <c r="C939" s="62"/>
      <c r="D939" s="62"/>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row>
    <row r="940" spans="1:61" ht="16.5" customHeight="1">
      <c r="A940" s="62"/>
      <c r="B940" s="62"/>
      <c r="C940" s="62"/>
      <c r="D940" s="62"/>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65"/>
      <c r="BB940" s="165"/>
      <c r="BC940" s="165"/>
      <c r="BD940" s="165"/>
      <c r="BE940" s="165"/>
      <c r="BF940" s="165"/>
      <c r="BG940" s="165"/>
      <c r="BH940" s="165"/>
      <c r="BI940" s="165"/>
    </row>
    <row r="941" spans="1:61" ht="16.5" customHeight="1">
      <c r="A941" s="62"/>
      <c r="B941" s="62"/>
      <c r="C941" s="62"/>
      <c r="D941" s="62"/>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5"/>
      <c r="AW941" s="165"/>
      <c r="AX941" s="165"/>
      <c r="AY941" s="165"/>
      <c r="AZ941" s="165"/>
      <c r="BA941" s="165"/>
      <c r="BB941" s="165"/>
      <c r="BC941" s="165"/>
      <c r="BD941" s="165"/>
      <c r="BE941" s="165"/>
      <c r="BF941" s="165"/>
      <c r="BG941" s="165"/>
      <c r="BH941" s="165"/>
      <c r="BI941" s="165"/>
    </row>
    <row r="942" spans="1:61" ht="16.5" customHeight="1">
      <c r="A942" s="62"/>
      <c r="B942" s="62"/>
      <c r="C942" s="62"/>
      <c r="D942" s="62"/>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5"/>
      <c r="AW942" s="165"/>
      <c r="AX942" s="165"/>
      <c r="AY942" s="165"/>
      <c r="AZ942" s="165"/>
      <c r="BA942" s="165"/>
      <c r="BB942" s="165"/>
      <c r="BC942" s="165"/>
      <c r="BD942" s="165"/>
      <c r="BE942" s="165"/>
      <c r="BF942" s="165"/>
      <c r="BG942" s="165"/>
      <c r="BH942" s="165"/>
      <c r="BI942" s="165"/>
    </row>
    <row r="943" spans="1:61" ht="16.5" customHeight="1">
      <c r="A943" s="62"/>
      <c r="B943" s="62"/>
      <c r="C943" s="62"/>
      <c r="D943" s="62"/>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5"/>
      <c r="AW943" s="165"/>
      <c r="AX943" s="165"/>
      <c r="AY943" s="165"/>
      <c r="AZ943" s="165"/>
      <c r="BA943" s="165"/>
      <c r="BB943" s="165"/>
      <c r="BC943" s="165"/>
      <c r="BD943" s="165"/>
      <c r="BE943" s="165"/>
      <c r="BF943" s="165"/>
      <c r="BG943" s="165"/>
      <c r="BH943" s="165"/>
      <c r="BI943" s="165"/>
    </row>
    <row r="944" spans="1:61" ht="16.5" customHeight="1">
      <c r="A944" s="62"/>
      <c r="B944" s="62"/>
      <c r="C944" s="62"/>
      <c r="D944" s="62"/>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5"/>
      <c r="AW944" s="165"/>
      <c r="AX944" s="165"/>
      <c r="AY944" s="165"/>
      <c r="AZ944" s="165"/>
      <c r="BA944" s="165"/>
      <c r="BB944" s="165"/>
      <c r="BC944" s="165"/>
      <c r="BD944" s="165"/>
      <c r="BE944" s="165"/>
      <c r="BF944" s="165"/>
      <c r="BG944" s="165"/>
      <c r="BH944" s="165"/>
      <c r="BI944" s="165"/>
    </row>
    <row r="945" spans="1:61" ht="16.5" customHeight="1">
      <c r="A945" s="62"/>
      <c r="B945" s="62"/>
      <c r="C945" s="62"/>
      <c r="D945" s="62"/>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5"/>
      <c r="AW945" s="165"/>
      <c r="AX945" s="165"/>
      <c r="AY945" s="165"/>
      <c r="AZ945" s="165"/>
      <c r="BA945" s="165"/>
      <c r="BB945" s="165"/>
      <c r="BC945" s="165"/>
      <c r="BD945" s="165"/>
      <c r="BE945" s="165"/>
      <c r="BF945" s="165"/>
      <c r="BG945" s="165"/>
      <c r="BH945" s="165"/>
      <c r="BI945" s="165"/>
    </row>
    <row r="946" spans="1:61" ht="16.5" customHeight="1">
      <c r="A946" s="62"/>
      <c r="B946" s="62"/>
      <c r="C946" s="62"/>
      <c r="D946" s="62"/>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5"/>
      <c r="AW946" s="165"/>
      <c r="AX946" s="165"/>
      <c r="AY946" s="165"/>
      <c r="AZ946" s="165"/>
      <c r="BA946" s="165"/>
      <c r="BB946" s="165"/>
      <c r="BC946" s="165"/>
      <c r="BD946" s="165"/>
      <c r="BE946" s="165"/>
      <c r="BF946" s="165"/>
      <c r="BG946" s="165"/>
      <c r="BH946" s="165"/>
      <c r="BI946" s="165"/>
    </row>
    <row r="947" spans="1:61" ht="16.5" customHeight="1">
      <c r="A947" s="62"/>
      <c r="B947" s="62"/>
      <c r="C947" s="62"/>
      <c r="D947" s="62"/>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row>
    <row r="948" spans="1:61" ht="16.5" customHeight="1">
      <c r="A948" s="62"/>
      <c r="B948" s="62"/>
      <c r="C948" s="62"/>
      <c r="D948" s="62"/>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row>
    <row r="949" spans="1:61" ht="16.5" customHeight="1">
      <c r="A949" s="62"/>
      <c r="B949" s="62"/>
      <c r="C949" s="62"/>
      <c r="D949" s="62"/>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row>
    <row r="950" spans="1:61" ht="16.5" customHeight="1">
      <c r="A950" s="62"/>
      <c r="B950" s="62"/>
      <c r="C950" s="62"/>
      <c r="D950" s="62"/>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row>
    <row r="951" spans="1:61" ht="16.5" customHeight="1">
      <c r="A951" s="62"/>
      <c r="B951" s="62"/>
      <c r="C951" s="62"/>
      <c r="D951" s="62"/>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row>
    <row r="952" spans="1:61" ht="16.5" customHeight="1">
      <c r="A952" s="62"/>
      <c r="B952" s="62"/>
      <c r="C952" s="62"/>
      <c r="D952" s="62"/>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row>
    <row r="953" spans="1:61" ht="16.5" customHeight="1">
      <c r="A953" s="62"/>
      <c r="B953" s="62"/>
      <c r="C953" s="62"/>
      <c r="D953" s="62"/>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5"/>
      <c r="AW953" s="165"/>
      <c r="AX953" s="165"/>
      <c r="AY953" s="165"/>
      <c r="AZ953" s="165"/>
      <c r="BA953" s="165"/>
      <c r="BB953" s="165"/>
      <c r="BC953" s="165"/>
      <c r="BD953" s="165"/>
      <c r="BE953" s="165"/>
      <c r="BF953" s="165"/>
      <c r="BG953" s="165"/>
      <c r="BH953" s="165"/>
      <c r="BI953" s="165"/>
    </row>
    <row r="954" spans="1:61" ht="16.5" customHeight="1">
      <c r="A954" s="62"/>
      <c r="B954" s="62"/>
      <c r="C954" s="62"/>
      <c r="D954" s="62"/>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5"/>
      <c r="AW954" s="165"/>
      <c r="AX954" s="165"/>
      <c r="AY954" s="165"/>
      <c r="AZ954" s="165"/>
      <c r="BA954" s="165"/>
      <c r="BB954" s="165"/>
      <c r="BC954" s="165"/>
      <c r="BD954" s="165"/>
      <c r="BE954" s="165"/>
      <c r="BF954" s="165"/>
      <c r="BG954" s="165"/>
      <c r="BH954" s="165"/>
      <c r="BI954" s="165"/>
    </row>
    <row r="955" spans="1:61" ht="16.5" customHeight="1">
      <c r="A955" s="62"/>
      <c r="B955" s="62"/>
      <c r="C955" s="62"/>
      <c r="D955" s="62"/>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row>
    <row r="956" spans="1:61" ht="16.5" customHeight="1">
      <c r="A956" s="62"/>
      <c r="B956" s="62"/>
      <c r="C956" s="62"/>
      <c r="D956" s="62"/>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row>
    <row r="957" spans="1:61" ht="16.5" customHeight="1">
      <c r="A957" s="62"/>
      <c r="B957" s="62"/>
      <c r="C957" s="62"/>
      <c r="D957" s="62"/>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row>
    <row r="958" spans="1:61" ht="16.5" customHeight="1">
      <c r="A958" s="62"/>
      <c r="B958" s="62"/>
      <c r="C958" s="62"/>
      <c r="D958" s="62"/>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row>
    <row r="959" spans="1:61" ht="16.5" customHeight="1">
      <c r="A959" s="62"/>
      <c r="B959" s="62"/>
      <c r="C959" s="62"/>
      <c r="D959" s="62"/>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row>
    <row r="960" spans="1:61" ht="16.5" customHeight="1">
      <c r="A960" s="62"/>
      <c r="B960" s="62"/>
      <c r="C960" s="62"/>
      <c r="D960" s="62"/>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row>
    <row r="961" spans="1:61" ht="16.5" customHeight="1">
      <c r="A961" s="62"/>
      <c r="B961" s="62"/>
      <c r="C961" s="62"/>
      <c r="D961" s="62"/>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row>
    <row r="962" spans="1:61" ht="16.5" customHeight="1">
      <c r="A962" s="62"/>
      <c r="B962" s="62"/>
      <c r="C962" s="62"/>
      <c r="D962" s="62"/>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5"/>
      <c r="AW962" s="165"/>
      <c r="AX962" s="165"/>
      <c r="AY962" s="165"/>
      <c r="AZ962" s="165"/>
      <c r="BA962" s="165"/>
      <c r="BB962" s="165"/>
      <c r="BC962" s="165"/>
      <c r="BD962" s="165"/>
      <c r="BE962" s="165"/>
      <c r="BF962" s="165"/>
      <c r="BG962" s="165"/>
      <c r="BH962" s="165"/>
      <c r="BI962" s="165"/>
    </row>
    <row r="963" spans="1:61" ht="16.5" customHeight="1">
      <c r="A963" s="62"/>
      <c r="B963" s="62"/>
      <c r="C963" s="62"/>
      <c r="D963" s="62"/>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5"/>
      <c r="AW963" s="165"/>
      <c r="AX963" s="165"/>
      <c r="AY963" s="165"/>
      <c r="AZ963" s="165"/>
      <c r="BA963" s="165"/>
      <c r="BB963" s="165"/>
      <c r="BC963" s="165"/>
      <c r="BD963" s="165"/>
      <c r="BE963" s="165"/>
      <c r="BF963" s="165"/>
      <c r="BG963" s="165"/>
      <c r="BH963" s="165"/>
      <c r="BI963" s="165"/>
    </row>
    <row r="964" spans="1:61" ht="16.5" customHeight="1">
      <c r="A964" s="62"/>
      <c r="B964" s="62"/>
      <c r="C964" s="62"/>
      <c r="D964" s="62"/>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row>
    <row r="965" spans="1:61" ht="16.5" customHeight="1">
      <c r="A965" s="62"/>
      <c r="B965" s="62"/>
      <c r="C965" s="62"/>
      <c r="D965" s="62"/>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row>
    <row r="966" spans="1:61" ht="16.5" customHeight="1">
      <c r="A966" s="62"/>
      <c r="B966" s="62"/>
      <c r="C966" s="62"/>
      <c r="D966" s="62"/>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row>
    <row r="967" spans="1:61" ht="16.5" customHeight="1">
      <c r="A967" s="62"/>
      <c r="B967" s="62"/>
      <c r="C967" s="62"/>
      <c r="D967" s="62"/>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row>
    <row r="968" spans="1:61" ht="16.5" customHeight="1">
      <c r="A968" s="62"/>
      <c r="B968" s="62"/>
      <c r="C968" s="62"/>
      <c r="D968" s="62"/>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row>
    <row r="969" spans="1:61" ht="16.5" customHeight="1">
      <c r="A969" s="62"/>
      <c r="B969" s="62"/>
      <c r="C969" s="62"/>
      <c r="D969" s="62"/>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5"/>
      <c r="AW969" s="165"/>
      <c r="AX969" s="165"/>
      <c r="AY969" s="165"/>
      <c r="AZ969" s="165"/>
      <c r="BA969" s="165"/>
      <c r="BB969" s="165"/>
      <c r="BC969" s="165"/>
      <c r="BD969" s="165"/>
      <c r="BE969" s="165"/>
      <c r="BF969" s="165"/>
      <c r="BG969" s="165"/>
      <c r="BH969" s="165"/>
      <c r="BI969" s="165"/>
    </row>
    <row r="970" spans="1:61" ht="16.5" customHeight="1">
      <c r="A970" s="62"/>
      <c r="B970" s="62"/>
      <c r="C970" s="62"/>
      <c r="D970" s="62"/>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5"/>
      <c r="AW970" s="165"/>
      <c r="AX970" s="165"/>
      <c r="AY970" s="165"/>
      <c r="AZ970" s="165"/>
      <c r="BA970" s="165"/>
      <c r="BB970" s="165"/>
      <c r="BC970" s="165"/>
      <c r="BD970" s="165"/>
      <c r="BE970" s="165"/>
      <c r="BF970" s="165"/>
      <c r="BG970" s="165"/>
      <c r="BH970" s="165"/>
      <c r="BI970" s="165"/>
    </row>
    <row r="971" spans="1:61" ht="16.5" customHeight="1">
      <c r="A971" s="62"/>
      <c r="B971" s="62"/>
      <c r="C971" s="62"/>
      <c r="D971" s="62"/>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5"/>
      <c r="AW971" s="165"/>
      <c r="AX971" s="165"/>
      <c r="AY971" s="165"/>
      <c r="AZ971" s="165"/>
      <c r="BA971" s="165"/>
      <c r="BB971" s="165"/>
      <c r="BC971" s="165"/>
      <c r="BD971" s="165"/>
      <c r="BE971" s="165"/>
      <c r="BF971" s="165"/>
      <c r="BG971" s="165"/>
      <c r="BH971" s="165"/>
      <c r="BI971" s="165"/>
    </row>
    <row r="972" spans="1:61" ht="16.5" customHeight="1">
      <c r="A972" s="62"/>
      <c r="B972" s="62"/>
      <c r="C972" s="62"/>
      <c r="D972" s="62"/>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5"/>
      <c r="AW972" s="165"/>
      <c r="AX972" s="165"/>
      <c r="AY972" s="165"/>
      <c r="AZ972" s="165"/>
      <c r="BA972" s="165"/>
      <c r="BB972" s="165"/>
      <c r="BC972" s="165"/>
      <c r="BD972" s="165"/>
      <c r="BE972" s="165"/>
      <c r="BF972" s="165"/>
      <c r="BG972" s="165"/>
      <c r="BH972" s="165"/>
      <c r="BI972" s="165"/>
    </row>
    <row r="973" spans="1:61" ht="16.5" customHeight="1">
      <c r="A973" s="62"/>
      <c r="B973" s="62"/>
      <c r="C973" s="62"/>
      <c r="D973" s="62"/>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5"/>
      <c r="BH973" s="165"/>
      <c r="BI973" s="165"/>
    </row>
    <row r="974" spans="1:61" ht="16.5" customHeight="1">
      <c r="A974" s="62"/>
      <c r="B974" s="62"/>
      <c r="C974" s="62"/>
      <c r="D974" s="62"/>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5"/>
      <c r="AW974" s="165"/>
      <c r="AX974" s="165"/>
      <c r="AY974" s="165"/>
      <c r="AZ974" s="165"/>
      <c r="BA974" s="165"/>
      <c r="BB974" s="165"/>
      <c r="BC974" s="165"/>
      <c r="BD974" s="165"/>
      <c r="BE974" s="165"/>
      <c r="BF974" s="165"/>
      <c r="BG974" s="165"/>
      <c r="BH974" s="165"/>
      <c r="BI974" s="165"/>
    </row>
    <row r="975" spans="1:61" ht="16.5" customHeight="1">
      <c r="A975" s="62"/>
      <c r="B975" s="62"/>
      <c r="C975" s="62"/>
      <c r="D975" s="62"/>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5"/>
      <c r="AW975" s="165"/>
      <c r="AX975" s="165"/>
      <c r="AY975" s="165"/>
      <c r="AZ975" s="165"/>
      <c r="BA975" s="165"/>
      <c r="BB975" s="165"/>
      <c r="BC975" s="165"/>
      <c r="BD975" s="165"/>
      <c r="BE975" s="165"/>
      <c r="BF975" s="165"/>
      <c r="BG975" s="165"/>
      <c r="BH975" s="165"/>
      <c r="BI975" s="165"/>
    </row>
    <row r="976" spans="1:61" ht="16.5" customHeight="1">
      <c r="A976" s="62"/>
      <c r="B976" s="62"/>
      <c r="C976" s="62"/>
      <c r="D976" s="62"/>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5"/>
      <c r="AW976" s="165"/>
      <c r="AX976" s="165"/>
      <c r="AY976" s="165"/>
      <c r="AZ976" s="165"/>
      <c r="BA976" s="165"/>
      <c r="BB976" s="165"/>
      <c r="BC976" s="165"/>
      <c r="BD976" s="165"/>
      <c r="BE976" s="165"/>
      <c r="BF976" s="165"/>
      <c r="BG976" s="165"/>
      <c r="BH976" s="165"/>
      <c r="BI976" s="165"/>
    </row>
    <row r="977" spans="1:61" ht="16.5" customHeight="1">
      <c r="A977" s="62"/>
      <c r="B977" s="62"/>
      <c r="C977" s="62"/>
      <c r="D977" s="62"/>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5"/>
      <c r="AW977" s="165"/>
      <c r="AX977" s="165"/>
      <c r="AY977" s="165"/>
      <c r="AZ977" s="165"/>
      <c r="BA977" s="165"/>
      <c r="BB977" s="165"/>
      <c r="BC977" s="165"/>
      <c r="BD977" s="165"/>
      <c r="BE977" s="165"/>
      <c r="BF977" s="165"/>
      <c r="BG977" s="165"/>
      <c r="BH977" s="165"/>
      <c r="BI977" s="165"/>
    </row>
    <row r="978" spans="1:61" ht="16.5" customHeight="1">
      <c r="A978" s="62"/>
      <c r="B978" s="62"/>
      <c r="C978" s="62"/>
      <c r="D978" s="62"/>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row>
    <row r="979" spans="1:61" ht="16.5" customHeight="1">
      <c r="A979" s="62"/>
      <c r="B979" s="62"/>
      <c r="C979" s="62"/>
      <c r="D979" s="62"/>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row>
    <row r="980" spans="1:61" ht="16.5" customHeight="1">
      <c r="A980" s="62"/>
      <c r="B980" s="62"/>
      <c r="C980" s="62"/>
      <c r="D980" s="62"/>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row>
    <row r="981" spans="1:61" ht="16.5" customHeight="1">
      <c r="A981" s="62"/>
      <c r="B981" s="62"/>
      <c r="C981" s="62"/>
      <c r="D981" s="62"/>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row>
    <row r="982" spans="1:61" ht="16.5" customHeight="1">
      <c r="A982" s="62"/>
      <c r="B982" s="62"/>
      <c r="C982" s="62"/>
      <c r="D982" s="62"/>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row>
    <row r="983" spans="1:61" ht="16.5" customHeight="1">
      <c r="A983" s="62"/>
      <c r="B983" s="62"/>
      <c r="C983" s="62"/>
      <c r="D983" s="62"/>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row>
    <row r="984" spans="1:61" ht="16.5" customHeight="1">
      <c r="A984" s="62"/>
      <c r="B984" s="62"/>
      <c r="C984" s="62"/>
      <c r="D984" s="62"/>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row>
    <row r="985" spans="1:61" ht="16.5" customHeight="1">
      <c r="A985" s="62"/>
      <c r="B985" s="62"/>
      <c r="C985" s="62"/>
      <c r="D985" s="62"/>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row>
    <row r="986" spans="1:61" ht="16.5" customHeight="1">
      <c r="A986" s="62"/>
      <c r="B986" s="62"/>
      <c r="C986" s="62"/>
      <c r="D986" s="62"/>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row>
    <row r="987" spans="1:61" ht="16.5" customHeight="1">
      <c r="A987" s="62"/>
      <c r="B987" s="62"/>
      <c r="C987" s="62"/>
      <c r="D987" s="62"/>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row>
    <row r="988" spans="1:61" ht="16.5" customHeight="1">
      <c r="A988" s="62"/>
      <c r="B988" s="62"/>
      <c r="C988" s="62"/>
      <c r="D988" s="62"/>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row>
    <row r="989" spans="1:61" ht="16.5" customHeight="1">
      <c r="A989" s="62"/>
      <c r="B989" s="62"/>
      <c r="C989" s="62"/>
      <c r="D989" s="62"/>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row>
    <row r="990" spans="1:61" ht="16.5" customHeight="1">
      <c r="A990" s="62"/>
      <c r="B990" s="62"/>
      <c r="C990" s="62"/>
      <c r="D990" s="62"/>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5"/>
      <c r="AW990" s="165"/>
      <c r="AX990" s="165"/>
      <c r="AY990" s="165"/>
      <c r="AZ990" s="165"/>
      <c r="BA990" s="165"/>
      <c r="BB990" s="165"/>
      <c r="BC990" s="165"/>
      <c r="BD990" s="165"/>
      <c r="BE990" s="165"/>
      <c r="BF990" s="165"/>
      <c r="BG990" s="165"/>
      <c r="BH990" s="165"/>
      <c r="BI990" s="165"/>
    </row>
    <row r="991" spans="1:61" ht="16.5" customHeight="1">
      <c r="A991" s="62"/>
      <c r="B991" s="62"/>
      <c r="C991" s="62"/>
      <c r="D991" s="62"/>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row>
    <row r="992" spans="1:61" ht="16.5" customHeight="1">
      <c r="A992" s="62"/>
      <c r="B992" s="62"/>
      <c r="C992" s="62"/>
      <c r="D992" s="62"/>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row>
    <row r="993" spans="1:61" ht="16.5" customHeight="1">
      <c r="A993" s="62"/>
      <c r="B993" s="62"/>
      <c r="C993" s="62"/>
      <c r="D993" s="62"/>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5"/>
      <c r="AW993" s="165"/>
      <c r="AX993" s="165"/>
      <c r="AY993" s="165"/>
      <c r="AZ993" s="165"/>
      <c r="BA993" s="165"/>
      <c r="BB993" s="165"/>
      <c r="BC993" s="165"/>
      <c r="BD993" s="165"/>
      <c r="BE993" s="165"/>
      <c r="BF993" s="165"/>
      <c r="BG993" s="165"/>
      <c r="BH993" s="165"/>
      <c r="BI993" s="165"/>
    </row>
    <row r="994" spans="1:61" ht="16.5" customHeight="1">
      <c r="A994" s="62"/>
      <c r="B994" s="62"/>
      <c r="C994" s="62"/>
      <c r="D994" s="62"/>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row>
    <row r="995" spans="1:61" ht="16.5" customHeight="1">
      <c r="A995" s="62"/>
      <c r="B995" s="62"/>
      <c r="C995" s="62"/>
      <c r="D995" s="62"/>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row>
    <row r="996" spans="1:61" ht="16.5" customHeight="1">
      <c r="A996" s="62"/>
      <c r="B996" s="62"/>
      <c r="C996" s="62"/>
      <c r="D996" s="62"/>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row>
    <row r="997" spans="1:61" ht="16.5" customHeight="1">
      <c r="A997" s="62"/>
      <c r="B997" s="62"/>
      <c r="C997" s="62"/>
      <c r="D997" s="62"/>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row>
    <row r="998" spans="1:61" ht="16.5" customHeight="1">
      <c r="A998" s="62"/>
      <c r="B998" s="62"/>
      <c r="C998" s="62"/>
      <c r="D998" s="62"/>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row>
    <row r="999" spans="1:61" ht="16.5" customHeight="1">
      <c r="A999" s="62"/>
      <c r="B999" s="62"/>
      <c r="C999" s="62"/>
      <c r="D999" s="62"/>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row>
    <row r="1000" spans="1:61" ht="16.5" customHeight="1">
      <c r="A1000" s="62"/>
      <c r="B1000" s="62"/>
      <c r="C1000" s="62"/>
      <c r="D1000" s="62"/>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5"/>
      <c r="AW1000" s="165"/>
      <c r="AX1000" s="165"/>
      <c r="AY1000" s="165"/>
      <c r="AZ1000" s="165"/>
      <c r="BA1000" s="165"/>
      <c r="BB1000" s="165"/>
      <c r="BC1000" s="165"/>
      <c r="BD1000" s="165"/>
      <c r="BE1000" s="165"/>
      <c r="BF1000" s="165"/>
      <c r="BG1000" s="165"/>
      <c r="BH1000" s="165"/>
      <c r="BI1000" s="165"/>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I1" workbookViewId="0">
      <selection activeCell="R5" sqref="R5"/>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654" t="s">
        <v>975</v>
      </c>
      <c r="AD1" s="564"/>
      <c r="AE1" s="564"/>
      <c r="AF1" s="564"/>
      <c r="AG1" s="226"/>
      <c r="AH1" s="226"/>
      <c r="AI1" s="226"/>
      <c r="AJ1" s="226"/>
      <c r="AK1" s="226"/>
    </row>
    <row r="2" spans="1:37">
      <c r="A2" s="654" t="s">
        <v>127</v>
      </c>
      <c r="B2" s="564"/>
      <c r="C2" s="564"/>
      <c r="D2" s="226"/>
      <c r="E2" s="654" t="s">
        <v>976</v>
      </c>
      <c r="F2" s="564"/>
      <c r="G2" s="226"/>
      <c r="H2" s="654" t="s">
        <v>977</v>
      </c>
      <c r="I2" s="564"/>
      <c r="J2" s="226"/>
      <c r="K2" s="654" t="s">
        <v>142</v>
      </c>
      <c r="L2" s="564"/>
      <c r="M2" s="226"/>
      <c r="N2" s="228" t="s">
        <v>144</v>
      </c>
      <c r="O2" s="226"/>
      <c r="P2" s="226"/>
      <c r="Q2" s="229" t="s">
        <v>7</v>
      </c>
      <c r="R2" s="229" t="s">
        <v>9</v>
      </c>
      <c r="S2" s="226"/>
      <c r="T2" s="230" t="s">
        <v>978</v>
      </c>
      <c r="U2" s="226"/>
      <c r="V2" s="230" t="s">
        <v>979</v>
      </c>
      <c r="W2" s="226"/>
      <c r="X2" s="228" t="s">
        <v>980</v>
      </c>
      <c r="Y2" s="226"/>
      <c r="Z2" s="228" t="s">
        <v>981</v>
      </c>
      <c r="AA2" s="226"/>
      <c r="AB2" s="226"/>
      <c r="AC2" s="227" t="s">
        <v>907</v>
      </c>
      <c r="AD2" s="227" t="s">
        <v>908</v>
      </c>
      <c r="AE2" s="227" t="s">
        <v>982</v>
      </c>
      <c r="AF2" s="227" t="s">
        <v>139</v>
      </c>
      <c r="AG2" s="226"/>
      <c r="AH2" s="654" t="s">
        <v>983</v>
      </c>
      <c r="AI2" s="564"/>
      <c r="AJ2" s="228"/>
      <c r="AK2" s="227" t="s">
        <v>984</v>
      </c>
    </row>
    <row r="3" spans="1:37" ht="75">
      <c r="A3" s="226" t="s">
        <v>985</v>
      </c>
      <c r="B3" s="226">
        <v>2</v>
      </c>
      <c r="C3" s="231">
        <v>0.2</v>
      </c>
      <c r="D3" s="226"/>
      <c r="E3" s="226" t="s">
        <v>986</v>
      </c>
      <c r="F3" s="231">
        <v>0.2</v>
      </c>
      <c r="G3" s="226"/>
      <c r="H3" s="226" t="s">
        <v>987</v>
      </c>
      <c r="I3" s="231">
        <v>0.5</v>
      </c>
      <c r="J3" s="226"/>
      <c r="K3" s="226" t="s">
        <v>985</v>
      </c>
      <c r="L3" s="231">
        <v>0.2</v>
      </c>
      <c r="M3" s="226"/>
      <c r="N3" s="226" t="s">
        <v>986</v>
      </c>
      <c r="O3" s="231">
        <v>0.2</v>
      </c>
      <c r="P3" s="226"/>
      <c r="Q3" s="232" t="s">
        <v>69</v>
      </c>
      <c r="R3" s="232" t="s">
        <v>988</v>
      </c>
      <c r="S3" s="226"/>
      <c r="T3" s="233" t="s">
        <v>201</v>
      </c>
      <c r="U3" s="226"/>
      <c r="V3" s="233" t="s">
        <v>215</v>
      </c>
      <c r="W3" s="226"/>
      <c r="X3" s="234" t="s">
        <v>989</v>
      </c>
      <c r="Y3" s="226"/>
      <c r="Z3" s="226" t="s">
        <v>777</v>
      </c>
      <c r="AA3" s="226"/>
      <c r="AB3" s="226"/>
      <c r="AC3" s="235">
        <v>5</v>
      </c>
      <c r="AD3" s="234" t="s">
        <v>990</v>
      </c>
      <c r="AE3" s="234" t="s">
        <v>991</v>
      </c>
      <c r="AF3" s="234" t="s">
        <v>992</v>
      </c>
      <c r="AG3" s="226"/>
      <c r="AH3" s="234" t="s">
        <v>993</v>
      </c>
      <c r="AI3" s="234" t="s">
        <v>994</v>
      </c>
      <c r="AJ3" s="226"/>
      <c r="AK3" s="236" t="s">
        <v>108</v>
      </c>
    </row>
    <row r="4" spans="1:37" ht="105">
      <c r="A4" s="226" t="s">
        <v>843</v>
      </c>
      <c r="B4" s="226">
        <v>24</v>
      </c>
      <c r="C4" s="231">
        <v>0.4</v>
      </c>
      <c r="D4" s="226"/>
      <c r="E4" s="226" t="s">
        <v>995</v>
      </c>
      <c r="F4" s="231">
        <v>0.4</v>
      </c>
      <c r="G4" s="226"/>
      <c r="H4" s="226" t="s">
        <v>996</v>
      </c>
      <c r="I4" s="231">
        <v>0.4</v>
      </c>
      <c r="J4" s="226"/>
      <c r="K4" s="226" t="s">
        <v>843</v>
      </c>
      <c r="L4" s="231">
        <v>0.4</v>
      </c>
      <c r="M4" s="226"/>
      <c r="N4" s="226" t="s">
        <v>995</v>
      </c>
      <c r="O4" s="231">
        <v>0.4</v>
      </c>
      <c r="P4" s="226"/>
      <c r="Q4" s="232" t="s">
        <v>73</v>
      </c>
      <c r="R4" s="232" t="s">
        <v>2249</v>
      </c>
      <c r="S4" s="226"/>
      <c r="T4" s="233" t="s">
        <v>261</v>
      </c>
      <c r="U4" s="226"/>
      <c r="V4" s="233" t="s">
        <v>202</v>
      </c>
      <c r="W4" s="226"/>
      <c r="X4" s="234" t="s">
        <v>997</v>
      </c>
      <c r="Y4" s="226"/>
      <c r="Z4" s="226" t="s">
        <v>291</v>
      </c>
      <c r="AA4" s="226"/>
      <c r="AB4" s="226"/>
      <c r="AC4" s="235">
        <v>4</v>
      </c>
      <c r="AD4" s="234" t="s">
        <v>998</v>
      </c>
      <c r="AE4" s="234" t="s">
        <v>999</v>
      </c>
      <c r="AF4" s="234" t="s">
        <v>1000</v>
      </c>
      <c r="AG4" s="226"/>
      <c r="AH4" s="234" t="s">
        <v>1001</v>
      </c>
      <c r="AI4" s="234" t="s">
        <v>1002</v>
      </c>
      <c r="AJ4" s="226"/>
      <c r="AK4" s="236" t="s">
        <v>106</v>
      </c>
    </row>
    <row r="5" spans="1:37" ht="75">
      <c r="A5" s="226" t="s">
        <v>1003</v>
      </c>
      <c r="B5" s="226">
        <v>500</v>
      </c>
      <c r="C5" s="231">
        <v>0.6</v>
      </c>
      <c r="D5" s="226"/>
      <c r="E5" s="226" t="s">
        <v>839</v>
      </c>
      <c r="F5" s="231">
        <v>0.6</v>
      </c>
      <c r="G5" s="226"/>
      <c r="H5" s="226" t="s">
        <v>1004</v>
      </c>
      <c r="I5" s="231">
        <v>0.4</v>
      </c>
      <c r="J5" s="226"/>
      <c r="K5" s="226" t="s">
        <v>1003</v>
      </c>
      <c r="L5" s="231">
        <v>0.6</v>
      </c>
      <c r="M5" s="226"/>
      <c r="N5" s="226" t="s">
        <v>839</v>
      </c>
      <c r="O5" s="231">
        <v>0.6</v>
      </c>
      <c r="P5" s="226"/>
      <c r="Q5" s="232" t="s">
        <v>74</v>
      </c>
      <c r="R5" s="232" t="s">
        <v>2247</v>
      </c>
      <c r="S5" s="226"/>
      <c r="T5" s="233" t="s">
        <v>284</v>
      </c>
      <c r="U5" s="226"/>
      <c r="V5" s="233" t="s">
        <v>432</v>
      </c>
      <c r="W5" s="226"/>
      <c r="X5" s="234" t="s">
        <v>1005</v>
      </c>
      <c r="Y5" s="226"/>
      <c r="Z5" s="226"/>
      <c r="AA5" s="226"/>
      <c r="AB5" s="226"/>
      <c r="AC5" s="235">
        <v>3</v>
      </c>
      <c r="AD5" s="234" t="s">
        <v>1006</v>
      </c>
      <c r="AE5" s="234" t="s">
        <v>1007</v>
      </c>
      <c r="AF5" s="234" t="s">
        <v>1008</v>
      </c>
      <c r="AG5" s="226"/>
      <c r="AH5" s="234" t="s">
        <v>1009</v>
      </c>
      <c r="AI5" s="234" t="s">
        <v>839</v>
      </c>
      <c r="AJ5" s="226"/>
      <c r="AK5" s="236" t="s">
        <v>109</v>
      </c>
    </row>
    <row r="6" spans="1:37" ht="75">
      <c r="A6" s="226" t="s">
        <v>1010</v>
      </c>
      <c r="B6" s="226">
        <v>5000</v>
      </c>
      <c r="C6" s="231">
        <v>0.8</v>
      </c>
      <c r="D6" s="226"/>
      <c r="E6" s="226" t="s">
        <v>1011</v>
      </c>
      <c r="F6" s="231">
        <v>0.8</v>
      </c>
      <c r="G6" s="226"/>
      <c r="H6" s="226" t="s">
        <v>1012</v>
      </c>
      <c r="I6" s="231">
        <v>0.3</v>
      </c>
      <c r="J6" s="226"/>
      <c r="K6" s="226" t="s">
        <v>1010</v>
      </c>
      <c r="L6" s="231">
        <v>0.8</v>
      </c>
      <c r="M6" s="226"/>
      <c r="N6" s="226" t="s">
        <v>1011</v>
      </c>
      <c r="O6" s="231">
        <v>0.8</v>
      </c>
      <c r="P6" s="226"/>
      <c r="Q6" s="232" t="s">
        <v>75</v>
      </c>
      <c r="R6" s="232" t="s">
        <v>2257</v>
      </c>
      <c r="S6" s="226"/>
      <c r="T6" s="233" t="s">
        <v>292</v>
      </c>
      <c r="U6" s="226"/>
      <c r="V6" s="233" t="s">
        <v>262</v>
      </c>
      <c r="W6" s="226"/>
      <c r="X6" s="234"/>
      <c r="Y6" s="226"/>
      <c r="Z6" s="226"/>
      <c r="AA6" s="226"/>
      <c r="AB6" s="226"/>
      <c r="AC6" s="235">
        <v>2</v>
      </c>
      <c r="AD6" s="234" t="s">
        <v>1013</v>
      </c>
      <c r="AE6" s="234" t="s">
        <v>1014</v>
      </c>
      <c r="AF6" s="234" t="s">
        <v>1015</v>
      </c>
      <c r="AG6" s="226"/>
      <c r="AH6" s="234" t="s">
        <v>1016</v>
      </c>
      <c r="AI6" s="234" t="s">
        <v>994</v>
      </c>
      <c r="AJ6" s="226"/>
      <c r="AK6" s="234" t="s">
        <v>110</v>
      </c>
    </row>
    <row r="7" spans="1:37" ht="90">
      <c r="A7" s="226" t="s">
        <v>1017</v>
      </c>
      <c r="B7" s="226"/>
      <c r="C7" s="231">
        <v>1</v>
      </c>
      <c r="D7" s="226"/>
      <c r="E7" s="226" t="s">
        <v>1018</v>
      </c>
      <c r="F7" s="231">
        <v>1</v>
      </c>
      <c r="G7" s="226"/>
      <c r="H7" s="226" t="s">
        <v>1019</v>
      </c>
      <c r="I7" s="231">
        <v>0.35</v>
      </c>
      <c r="J7" s="226"/>
      <c r="K7" s="226" t="s">
        <v>1017</v>
      </c>
      <c r="L7" s="231">
        <v>1</v>
      </c>
      <c r="M7" s="226"/>
      <c r="N7" s="226" t="s">
        <v>1018</v>
      </c>
      <c r="O7" s="231">
        <v>1</v>
      </c>
      <c r="P7" s="226"/>
      <c r="Q7" s="232" t="s">
        <v>76</v>
      </c>
      <c r="R7" s="232" t="s">
        <v>1020</v>
      </c>
      <c r="S7" s="226"/>
      <c r="T7" s="233" t="s">
        <v>503</v>
      </c>
      <c r="U7" s="226"/>
      <c r="V7" s="233" t="s">
        <v>503</v>
      </c>
      <c r="W7" s="226"/>
      <c r="X7" s="234"/>
      <c r="Y7" s="226"/>
      <c r="Z7" s="226"/>
      <c r="AA7" s="226"/>
      <c r="AB7" s="226"/>
      <c r="AC7" s="235">
        <v>1</v>
      </c>
      <c r="AD7" s="234" t="s">
        <v>1021</v>
      </c>
      <c r="AE7" s="234" t="s">
        <v>1022</v>
      </c>
      <c r="AF7" s="234" t="s">
        <v>1023</v>
      </c>
      <c r="AG7" s="226"/>
      <c r="AH7" s="234" t="s">
        <v>1024</v>
      </c>
      <c r="AI7" s="234" t="s">
        <v>1002</v>
      </c>
      <c r="AJ7" s="226"/>
      <c r="AK7" s="236" t="s">
        <v>107</v>
      </c>
    </row>
    <row r="8" spans="1:37" ht="105">
      <c r="A8" s="226"/>
      <c r="B8" s="226"/>
      <c r="C8" s="226"/>
      <c r="D8" s="226"/>
      <c r="E8" s="226"/>
      <c r="F8" s="226"/>
      <c r="G8" s="226"/>
      <c r="H8" s="226" t="s">
        <v>1025</v>
      </c>
      <c r="I8" s="231">
        <v>0.25</v>
      </c>
      <c r="J8" s="226"/>
      <c r="K8" s="226"/>
      <c r="L8" s="226"/>
      <c r="M8" s="226"/>
      <c r="N8" s="226"/>
      <c r="O8" s="226"/>
      <c r="P8" s="226"/>
      <c r="Q8" s="232" t="s">
        <v>78</v>
      </c>
      <c r="R8" s="232" t="s">
        <v>2250</v>
      </c>
      <c r="S8" s="226"/>
      <c r="T8" s="237" t="s">
        <v>800</v>
      </c>
      <c r="U8" s="226"/>
      <c r="V8" s="238" t="s">
        <v>285</v>
      </c>
      <c r="W8" s="226"/>
      <c r="X8" s="234"/>
      <c r="Y8" s="226"/>
      <c r="Z8" s="226"/>
      <c r="AA8" s="226"/>
      <c r="AB8" s="226"/>
      <c r="AC8" s="226"/>
      <c r="AD8" s="226"/>
      <c r="AE8" s="226"/>
      <c r="AF8" s="226"/>
      <c r="AG8" s="226"/>
      <c r="AH8" s="234" t="s">
        <v>1026</v>
      </c>
      <c r="AI8" s="234" t="s">
        <v>839</v>
      </c>
      <c r="AJ8" s="226"/>
      <c r="AK8" s="236" t="s">
        <v>103</v>
      </c>
    </row>
    <row r="9" spans="1:37" ht="105">
      <c r="A9" s="226"/>
      <c r="B9" s="226"/>
      <c r="C9" s="226"/>
      <c r="D9" s="226"/>
      <c r="E9" s="226"/>
      <c r="F9" s="226"/>
      <c r="G9" s="226"/>
      <c r="H9" s="226"/>
      <c r="I9" s="226"/>
      <c r="J9" s="226"/>
      <c r="K9" s="226"/>
      <c r="L9" s="226"/>
      <c r="M9" s="226"/>
      <c r="N9" s="226"/>
      <c r="O9" s="226"/>
      <c r="P9" s="226"/>
      <c r="Q9" s="232" t="s">
        <v>79</v>
      </c>
      <c r="R9" s="232" t="s">
        <v>2248</v>
      </c>
      <c r="S9" s="226"/>
      <c r="T9" s="226"/>
      <c r="U9" s="226"/>
      <c r="V9" s="238" t="s">
        <v>327</v>
      </c>
      <c r="W9" s="226"/>
      <c r="X9" s="234"/>
      <c r="Y9" s="226"/>
      <c r="Z9" s="226"/>
      <c r="AA9" s="226"/>
      <c r="AB9" s="226"/>
      <c r="AC9" s="226"/>
      <c r="AD9" s="226"/>
      <c r="AE9" s="226"/>
      <c r="AF9" s="226"/>
      <c r="AG9" s="226"/>
      <c r="AH9" s="234" t="s">
        <v>1027</v>
      </c>
      <c r="AI9" s="234" t="s">
        <v>994</v>
      </c>
      <c r="AJ9" s="226"/>
      <c r="AK9" s="226"/>
    </row>
    <row r="10" spans="1:37" ht="60">
      <c r="A10" s="226"/>
      <c r="B10" s="226"/>
      <c r="C10" s="226"/>
      <c r="D10" s="226"/>
      <c r="E10" s="226"/>
      <c r="F10" s="226"/>
      <c r="G10" s="226"/>
      <c r="H10" s="226"/>
      <c r="I10" s="226"/>
      <c r="J10" s="226"/>
      <c r="K10" s="226"/>
      <c r="L10" s="226"/>
      <c r="M10" s="226"/>
      <c r="N10" s="226"/>
      <c r="O10" s="226"/>
      <c r="P10" s="226"/>
      <c r="Q10" s="232" t="s">
        <v>80</v>
      </c>
      <c r="R10" s="232" t="s">
        <v>2254</v>
      </c>
      <c r="S10" s="226"/>
      <c r="T10" s="226"/>
      <c r="U10" s="226"/>
      <c r="V10" s="237" t="s">
        <v>800</v>
      </c>
      <c r="W10" s="226"/>
      <c r="X10" s="226"/>
      <c r="Y10" s="226"/>
      <c r="Z10" s="226"/>
      <c r="AA10" s="226"/>
      <c r="AB10" s="226"/>
      <c r="AC10" s="226"/>
      <c r="AD10" s="226"/>
      <c r="AE10" s="226"/>
      <c r="AF10" s="226"/>
      <c r="AG10" s="226"/>
      <c r="AH10" s="234" t="s">
        <v>1028</v>
      </c>
      <c r="AI10" s="234" t="s">
        <v>1002</v>
      </c>
      <c r="AJ10" s="226"/>
      <c r="AK10" s="226"/>
    </row>
    <row r="11" spans="1:37" ht="75">
      <c r="A11" s="226"/>
      <c r="B11" s="226"/>
      <c r="C11" s="226"/>
      <c r="D11" s="226"/>
      <c r="E11" s="226"/>
      <c r="F11" s="226"/>
      <c r="G11" s="226"/>
      <c r="H11" s="226"/>
      <c r="I11" s="226"/>
      <c r="J11" s="226"/>
      <c r="K11" s="226"/>
      <c r="L11" s="226"/>
      <c r="M11" s="226"/>
      <c r="N11" s="226"/>
      <c r="O11" s="226"/>
      <c r="P11" s="226"/>
      <c r="Q11" s="232" t="s">
        <v>81</v>
      </c>
      <c r="R11" s="232" t="s">
        <v>2256</v>
      </c>
      <c r="S11" s="226"/>
      <c r="T11" s="226"/>
      <c r="U11" s="226"/>
      <c r="V11" s="226"/>
      <c r="W11" s="226"/>
      <c r="X11" s="226"/>
      <c r="Y11" s="226"/>
      <c r="Z11" s="226"/>
      <c r="AA11" s="226"/>
      <c r="AB11" s="226"/>
      <c r="AC11" s="226"/>
      <c r="AD11" s="226"/>
      <c r="AE11" s="226"/>
      <c r="AF11" s="226"/>
      <c r="AG11" s="226"/>
      <c r="AH11" s="234" t="s">
        <v>1029</v>
      </c>
      <c r="AI11" s="234" t="s">
        <v>839</v>
      </c>
      <c r="AJ11" s="226"/>
      <c r="AK11" s="226"/>
    </row>
    <row r="12" spans="1:37" ht="60">
      <c r="A12" s="226"/>
      <c r="B12" s="226"/>
      <c r="C12" s="226"/>
      <c r="D12" s="226"/>
      <c r="E12" s="226"/>
      <c r="F12" s="226"/>
      <c r="G12" s="226"/>
      <c r="H12" s="226"/>
      <c r="I12" s="226"/>
      <c r="J12" s="226"/>
      <c r="K12" s="226"/>
      <c r="L12" s="226"/>
      <c r="M12" s="226"/>
      <c r="N12" s="226"/>
      <c r="O12" s="226"/>
      <c r="P12" s="226"/>
      <c r="Q12" s="232" t="s">
        <v>82</v>
      </c>
      <c r="R12" s="232" t="s">
        <v>2252</v>
      </c>
      <c r="S12" s="226"/>
      <c r="T12" s="226"/>
      <c r="U12" s="226"/>
      <c r="V12" s="226"/>
      <c r="W12" s="226"/>
      <c r="X12" s="226"/>
      <c r="Y12" s="226"/>
      <c r="Z12" s="226"/>
      <c r="AA12" s="226"/>
      <c r="AB12" s="226"/>
      <c r="AC12" s="226"/>
      <c r="AD12" s="226"/>
      <c r="AE12" s="226"/>
      <c r="AF12" s="226"/>
      <c r="AG12" s="226"/>
      <c r="AH12" s="234" t="s">
        <v>1030</v>
      </c>
      <c r="AI12" s="234" t="s">
        <v>1002</v>
      </c>
      <c r="AJ12" s="226"/>
      <c r="AK12" s="226"/>
    </row>
    <row r="13" spans="1:37" ht="75">
      <c r="A13" s="226"/>
      <c r="B13" s="226"/>
      <c r="C13" s="226"/>
      <c r="D13" s="226"/>
      <c r="E13" s="226"/>
      <c r="F13" s="226"/>
      <c r="G13" s="226"/>
      <c r="H13" s="226"/>
      <c r="I13" s="226"/>
      <c r="J13" s="226"/>
      <c r="K13" s="226"/>
      <c r="L13" s="226"/>
      <c r="M13" s="226"/>
      <c r="N13" s="226"/>
      <c r="O13" s="226"/>
      <c r="P13" s="226"/>
      <c r="Q13" s="232" t="s">
        <v>83</v>
      </c>
      <c r="R13" s="232" t="s">
        <v>2255</v>
      </c>
      <c r="S13" s="226"/>
      <c r="T13" s="226"/>
      <c r="U13" s="226"/>
      <c r="V13" s="226"/>
      <c r="W13" s="226"/>
      <c r="X13" s="226"/>
      <c r="Y13" s="226"/>
      <c r="Z13" s="226"/>
      <c r="AA13" s="226"/>
      <c r="AB13" s="226"/>
      <c r="AC13" s="226"/>
      <c r="AD13" s="226"/>
      <c r="AE13" s="226"/>
      <c r="AF13" s="226"/>
      <c r="AG13" s="226"/>
      <c r="AH13" s="234" t="s">
        <v>1031</v>
      </c>
      <c r="AI13" s="234" t="s">
        <v>839</v>
      </c>
      <c r="AJ13" s="226"/>
      <c r="AK13" s="226"/>
    </row>
    <row r="14" spans="1:37" ht="75">
      <c r="A14" s="226"/>
      <c r="B14" s="226"/>
      <c r="C14" s="226"/>
      <c r="D14" s="226"/>
      <c r="E14" s="226"/>
      <c r="F14" s="226"/>
      <c r="G14" s="226"/>
      <c r="H14" s="226"/>
      <c r="I14" s="226"/>
      <c r="J14" s="226"/>
      <c r="K14" s="226"/>
      <c r="L14" s="226"/>
      <c r="M14" s="226"/>
      <c r="N14" s="226"/>
      <c r="O14" s="226"/>
      <c r="P14" s="226"/>
      <c r="Q14" s="232" t="s">
        <v>85</v>
      </c>
      <c r="R14" s="232" t="s">
        <v>1032</v>
      </c>
      <c r="S14" s="226"/>
      <c r="T14" s="226"/>
      <c r="U14" s="226"/>
      <c r="V14" s="226"/>
      <c r="W14" s="226"/>
      <c r="X14" s="226"/>
      <c r="Y14" s="226"/>
      <c r="Z14" s="226"/>
      <c r="AA14" s="226"/>
      <c r="AB14" s="226"/>
      <c r="AC14" s="226"/>
      <c r="AD14" s="226"/>
      <c r="AE14" s="226"/>
      <c r="AF14" s="226"/>
      <c r="AG14" s="226"/>
      <c r="AH14" s="234" t="s">
        <v>1033</v>
      </c>
      <c r="AI14" s="234" t="s">
        <v>1034</v>
      </c>
      <c r="AJ14" s="226"/>
      <c r="AK14" s="226"/>
    </row>
    <row r="15" spans="1:37" ht="60">
      <c r="A15" s="226"/>
      <c r="B15" s="226"/>
      <c r="C15" s="226"/>
      <c r="D15" s="226"/>
      <c r="E15" s="226"/>
      <c r="F15" s="226"/>
      <c r="G15" s="226"/>
      <c r="H15" s="226"/>
      <c r="I15" s="226"/>
      <c r="J15" s="226"/>
      <c r="K15" s="226"/>
      <c r="L15" s="226"/>
      <c r="M15" s="226"/>
      <c r="N15" s="226"/>
      <c r="O15" s="226"/>
      <c r="P15" s="226"/>
      <c r="Q15" s="232" t="s">
        <v>86</v>
      </c>
      <c r="R15" s="232" t="s">
        <v>2253</v>
      </c>
      <c r="S15" s="226"/>
      <c r="T15" s="226"/>
      <c r="U15" s="226"/>
      <c r="V15" s="226"/>
      <c r="W15" s="226"/>
      <c r="X15" s="226"/>
      <c r="Y15" s="226"/>
      <c r="Z15" s="226"/>
      <c r="AA15" s="226"/>
      <c r="AB15" s="226"/>
      <c r="AC15" s="226"/>
      <c r="AD15" s="226"/>
      <c r="AE15" s="226"/>
      <c r="AF15" s="226"/>
      <c r="AG15" s="226"/>
      <c r="AH15" s="234" t="s">
        <v>1035</v>
      </c>
      <c r="AI15" s="234" t="s">
        <v>839</v>
      </c>
      <c r="AJ15" s="226"/>
      <c r="AK15" s="226"/>
    </row>
    <row r="16" spans="1:37" ht="45">
      <c r="A16" s="226"/>
      <c r="B16" s="226"/>
      <c r="C16" s="226"/>
      <c r="D16" s="226"/>
      <c r="E16" s="226"/>
      <c r="F16" s="226"/>
      <c r="G16" s="226"/>
      <c r="H16" s="226"/>
      <c r="I16" s="226"/>
      <c r="J16" s="226"/>
      <c r="K16" s="226"/>
      <c r="L16" s="226"/>
      <c r="M16" s="226"/>
      <c r="N16" s="226"/>
      <c r="O16" s="226"/>
      <c r="P16" s="226"/>
      <c r="Q16" s="232" t="s">
        <v>87</v>
      </c>
      <c r="R16" s="232" t="s">
        <v>1036</v>
      </c>
      <c r="S16" s="226"/>
      <c r="T16" s="226"/>
      <c r="U16" s="226"/>
      <c r="V16" s="226"/>
      <c r="W16" s="226"/>
      <c r="X16" s="226"/>
      <c r="Y16" s="226"/>
      <c r="Z16" s="226"/>
      <c r="AA16" s="226"/>
      <c r="AB16" s="226"/>
      <c r="AC16" s="226"/>
      <c r="AD16" s="226"/>
      <c r="AE16" s="226"/>
      <c r="AF16" s="226"/>
      <c r="AG16" s="226"/>
      <c r="AH16" s="234" t="s">
        <v>1037</v>
      </c>
      <c r="AI16" s="234" t="s">
        <v>1034</v>
      </c>
      <c r="AJ16" s="226"/>
      <c r="AK16" s="226"/>
    </row>
    <row r="17" spans="1:37" ht="105">
      <c r="A17" s="226"/>
      <c r="B17" s="226"/>
      <c r="C17" s="226"/>
      <c r="D17" s="226"/>
      <c r="E17" s="226"/>
      <c r="F17" s="226"/>
      <c r="G17" s="226"/>
      <c r="H17" s="226"/>
      <c r="I17" s="226"/>
      <c r="J17" s="226"/>
      <c r="K17" s="226"/>
      <c r="L17" s="226"/>
      <c r="M17" s="226"/>
      <c r="N17" s="226"/>
      <c r="O17" s="226"/>
      <c r="P17" s="226"/>
      <c r="Q17" s="232" t="s">
        <v>88</v>
      </c>
      <c r="R17" s="232" t="s">
        <v>2251</v>
      </c>
      <c r="S17" s="226"/>
      <c r="T17" s="226"/>
      <c r="U17" s="226"/>
      <c r="V17" s="226"/>
      <c r="W17" s="226"/>
      <c r="X17" s="226"/>
      <c r="Y17" s="226"/>
      <c r="Z17" s="226"/>
      <c r="AA17" s="226"/>
      <c r="AB17" s="226"/>
      <c r="AC17" s="226"/>
      <c r="AD17" s="226"/>
      <c r="AE17" s="226"/>
      <c r="AF17" s="226"/>
      <c r="AG17" s="226"/>
      <c r="AH17" s="234" t="s">
        <v>1038</v>
      </c>
      <c r="AI17" s="234" t="s">
        <v>1034</v>
      </c>
      <c r="AJ17" s="226"/>
      <c r="AK17" s="226"/>
    </row>
    <row r="18" spans="1:37" ht="120">
      <c r="A18" s="226"/>
      <c r="B18" s="226"/>
      <c r="C18" s="226"/>
      <c r="D18" s="226"/>
      <c r="E18" s="226"/>
      <c r="F18" s="226"/>
      <c r="G18" s="226"/>
      <c r="H18" s="226"/>
      <c r="I18" s="226"/>
      <c r="J18" s="226"/>
      <c r="K18" s="226"/>
      <c r="L18" s="226"/>
      <c r="M18" s="226"/>
      <c r="N18" s="226"/>
      <c r="O18" s="226"/>
      <c r="P18" s="226"/>
      <c r="Q18" s="232" t="s">
        <v>89</v>
      </c>
      <c r="R18" s="232" t="s">
        <v>1039</v>
      </c>
      <c r="S18" s="226"/>
      <c r="T18" s="226"/>
      <c r="U18" s="226"/>
      <c r="V18" s="226"/>
      <c r="W18" s="226"/>
      <c r="X18" s="226"/>
      <c r="Y18" s="226"/>
      <c r="Z18" s="226"/>
      <c r="AA18" s="226"/>
      <c r="AB18" s="226"/>
      <c r="AC18" s="226"/>
      <c r="AD18" s="226"/>
      <c r="AE18" s="226"/>
      <c r="AF18" s="226"/>
      <c r="AG18" s="226"/>
      <c r="AH18" s="234"/>
      <c r="AI18" s="234"/>
      <c r="AJ18" s="226"/>
      <c r="AK18" s="226"/>
    </row>
    <row r="19" spans="1:37">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34"/>
      <c r="AI19" s="234"/>
      <c r="AJ19" s="226"/>
      <c r="AK19" s="226"/>
    </row>
    <row r="20" spans="1:37">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34"/>
      <c r="AI20" s="234"/>
      <c r="AJ20" s="226"/>
      <c r="AK20" s="226"/>
    </row>
    <row r="21" spans="1:37" ht="15.7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34"/>
      <c r="AI21" s="234"/>
      <c r="AJ21" s="226"/>
      <c r="AK21" s="226"/>
    </row>
    <row r="22" spans="1:37" ht="15.7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34"/>
      <c r="AI22" s="234"/>
      <c r="AJ22" s="226"/>
      <c r="AK22" s="226"/>
    </row>
    <row r="23" spans="1:37" ht="15.7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34"/>
      <c r="AI23" s="234"/>
      <c r="AJ23" s="226"/>
      <c r="AK23" s="226"/>
    </row>
    <row r="24" spans="1:37" ht="15.7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34"/>
      <c r="AI24" s="234"/>
      <c r="AJ24" s="226"/>
      <c r="AK24" s="226"/>
    </row>
    <row r="25" spans="1:37" ht="15.7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34"/>
      <c r="AI25" s="234"/>
      <c r="AJ25" s="226"/>
      <c r="AK25" s="226"/>
    </row>
    <row r="26" spans="1:37" ht="15.7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34"/>
      <c r="AI26" s="234"/>
      <c r="AJ26" s="226"/>
      <c r="AK26" s="226"/>
    </row>
    <row r="27" spans="1:37" ht="15.7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34"/>
      <c r="AI27" s="234"/>
      <c r="AJ27" s="226"/>
      <c r="AK27" s="226"/>
    </row>
    <row r="28" spans="1:37" ht="15.7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34"/>
      <c r="AI28" s="234"/>
      <c r="AJ28" s="226"/>
      <c r="AK28" s="226"/>
    </row>
    <row r="29" spans="1:37" ht="15.7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34"/>
      <c r="AI29" s="234"/>
      <c r="AJ29" s="226"/>
      <c r="AK29" s="226"/>
    </row>
    <row r="30" spans="1:37" ht="15.7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34"/>
      <c r="AI30" s="234"/>
      <c r="AJ30" s="226"/>
      <c r="AK30" s="226"/>
    </row>
    <row r="31" spans="1:37" ht="15.7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34"/>
      <c r="AI31" s="234"/>
      <c r="AJ31" s="226"/>
      <c r="AK31" s="226"/>
    </row>
    <row r="32" spans="1:37" ht="15.7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34"/>
      <c r="AI32" s="234"/>
      <c r="AJ32" s="226"/>
      <c r="AK32" s="226"/>
    </row>
    <row r="33" spans="1:37" ht="15.7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34"/>
      <c r="AI33" s="234"/>
      <c r="AJ33" s="226"/>
      <c r="AK33" s="226"/>
    </row>
    <row r="34" spans="1:37" ht="15.7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34"/>
      <c r="AI34" s="234"/>
      <c r="AJ34" s="226"/>
      <c r="AK34" s="226"/>
    </row>
    <row r="35" spans="1:37" ht="15.7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34"/>
      <c r="AI35" s="234"/>
      <c r="AJ35" s="226"/>
      <c r="AK35" s="226"/>
    </row>
    <row r="36" spans="1:37" ht="15.7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34"/>
      <c r="AI36" s="234"/>
      <c r="AJ36" s="226"/>
      <c r="AK36" s="226"/>
    </row>
    <row r="37" spans="1:37" ht="15.7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row>
    <row r="38" spans="1:37" ht="15.7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row>
    <row r="39" spans="1:37" ht="15.7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row>
    <row r="40" spans="1:37" ht="15.7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row>
    <row r="41" spans="1:37" ht="15.7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row>
    <row r="42" spans="1:37" ht="15.7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row>
    <row r="43" spans="1:37" ht="15.7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row>
    <row r="44" spans="1:37" ht="15.7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ht="15.7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row>
    <row r="46" spans="1:37" ht="15.7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row>
    <row r="47" spans="1:37" ht="15.7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row>
    <row r="48" spans="1:37" ht="15.7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row>
    <row r="49" spans="1:37" ht="15.7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row>
    <row r="50" spans="1:37" ht="15.7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row>
    <row r="51" spans="1:37" ht="15.7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row>
    <row r="52" spans="1:37" ht="15.7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row>
    <row r="53" spans="1:37" ht="15.7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row>
    <row r="54" spans="1:37" ht="15.7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row>
    <row r="55" spans="1:37" ht="15.7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row>
    <row r="56" spans="1:37" ht="15.7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row>
    <row r="57" spans="1:37" ht="15.7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row>
    <row r="58" spans="1:37" ht="15.7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row>
    <row r="59" spans="1:37" ht="15.7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row>
    <row r="60" spans="1:37" ht="15.7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row>
    <row r="61" spans="1:37" ht="15.7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row>
    <row r="62" spans="1:37" ht="15.7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row>
    <row r="63" spans="1:37" ht="15.7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row>
    <row r="64" spans="1:37" ht="15.7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row>
    <row r="65" spans="1:37" ht="15.7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row>
    <row r="66" spans="1:37" ht="15.7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row>
    <row r="67" spans="1:37" ht="15.7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row>
    <row r="68" spans="1:37" ht="15.7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row>
    <row r="69" spans="1:37" ht="15.7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row>
    <row r="70" spans="1:37" ht="15.7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row>
    <row r="71" spans="1:37" ht="15.7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row>
    <row r="72" spans="1:37" ht="15.7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row>
    <row r="73" spans="1:37" ht="15.7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row>
    <row r="74" spans="1:37" ht="15.7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row>
    <row r="75" spans="1:37" ht="15.7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row>
    <row r="76" spans="1:37" ht="15.7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row>
    <row r="77" spans="1:37" ht="15.7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row>
    <row r="78" spans="1:37" ht="15.7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row>
    <row r="79" spans="1:37" ht="15.7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row>
    <row r="80" spans="1:37" ht="15.7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row>
    <row r="81" spans="1:37" ht="15.7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row>
    <row r="82" spans="1:37" ht="15.7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row>
    <row r="83" spans="1:37" ht="15.7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row>
    <row r="84" spans="1:37" ht="15.7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row>
    <row r="85" spans="1:37" ht="15.7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row>
    <row r="86" spans="1:37" ht="15.7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row>
    <row r="87" spans="1:37" ht="15.7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row>
    <row r="88" spans="1:37" ht="15.7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row>
    <row r="89" spans="1:37" ht="15.7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row>
    <row r="90" spans="1:37" ht="15.7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row>
    <row r="91" spans="1:37" ht="15.7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row>
    <row r="92" spans="1:37" ht="15.7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row>
    <row r="93" spans="1:37" ht="15.7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row>
    <row r="94" spans="1:37" ht="15.7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row>
    <row r="95" spans="1:37" ht="15.7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row>
    <row r="96" spans="1:37" ht="15.7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row>
    <row r="97" spans="1:37" ht="15.7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row>
    <row r="98" spans="1:37" ht="15.7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row>
    <row r="99" spans="1:37" ht="15.7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row>
    <row r="100" spans="1:37" ht="15.7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row>
    <row r="101" spans="1:37" ht="15.7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row>
    <row r="102" spans="1:37" ht="15.7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row>
    <row r="103" spans="1:37" ht="15.7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row>
    <row r="104" spans="1:37" ht="15.7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row>
    <row r="105" spans="1:37" ht="15.7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row>
    <row r="106" spans="1:37" ht="15.7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row>
    <row r="107" spans="1:37" ht="15.7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row>
    <row r="108" spans="1:37" ht="15.7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row>
    <row r="109" spans="1:37" ht="15.7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row>
    <row r="110" spans="1:37" ht="15.7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row>
    <row r="111" spans="1:37" ht="15.7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row>
    <row r="112" spans="1:37" ht="15.7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row>
    <row r="113" spans="1:37" ht="15.7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row>
    <row r="114" spans="1:37" ht="15.7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row>
    <row r="115" spans="1:37" ht="15.7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row>
    <row r="116" spans="1:37" ht="15.7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row>
    <row r="117" spans="1:37" ht="15.7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row>
    <row r="118" spans="1:37" ht="15.7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row>
    <row r="119" spans="1:37" ht="15.7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row>
    <row r="120" spans="1:37" ht="15.7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row>
    <row r="121" spans="1:37" ht="15.7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row>
    <row r="122" spans="1:37" ht="15.7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row>
    <row r="123" spans="1:37" ht="15.7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row>
    <row r="124" spans="1:37" ht="15.7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row>
    <row r="125" spans="1:37" ht="15.7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row>
    <row r="126" spans="1:37" ht="15.7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row>
    <row r="127" spans="1:37" ht="15.7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row>
    <row r="128" spans="1:37" ht="15.7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row>
    <row r="129" spans="1:37" ht="15.7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row>
    <row r="130" spans="1:37" ht="15.7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row>
    <row r="131" spans="1:37" ht="15.7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row>
    <row r="132" spans="1:37" ht="15.7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row>
    <row r="133" spans="1:37" ht="15.7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row>
    <row r="134" spans="1:37" ht="15.7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row>
    <row r="135" spans="1:37" ht="15.7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row>
    <row r="136" spans="1:37" ht="15.7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row>
    <row r="137" spans="1:37" ht="15.7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row>
    <row r="138" spans="1:37" ht="15.7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row>
    <row r="139" spans="1:37" ht="15.7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row>
    <row r="140" spans="1:37" ht="15.7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row>
    <row r="141" spans="1:37" ht="15.7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row>
    <row r="142" spans="1:37" ht="15.7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row>
    <row r="143" spans="1:37" ht="15.7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row>
    <row r="144" spans="1:37" ht="15.7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row>
    <row r="145" spans="1:37" ht="15.7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row>
    <row r="146" spans="1:37" ht="15.7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row>
    <row r="147" spans="1:37" ht="15.7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row>
    <row r="148" spans="1:37" ht="15.7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row>
    <row r="149" spans="1:37" ht="15.7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row>
    <row r="150" spans="1:37" ht="15.7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row>
    <row r="151" spans="1:37" ht="15.7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row>
    <row r="152" spans="1:37" ht="15.7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row>
    <row r="153" spans="1:37" ht="15.7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row>
    <row r="154" spans="1:37" ht="15.7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row>
    <row r="155" spans="1:37" ht="15.7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row>
    <row r="156" spans="1:37" ht="15.7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row>
    <row r="157" spans="1:37" ht="15.7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row>
    <row r="158" spans="1:37" ht="15.7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row>
    <row r="159" spans="1:37" ht="15.7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row>
    <row r="160" spans="1:37" ht="15.7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row>
    <row r="161" spans="1:37" ht="15.7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row>
    <row r="162" spans="1:37" ht="15.7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row>
    <row r="163" spans="1:37" ht="15.7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row>
    <row r="164" spans="1:37" ht="15.7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row>
    <row r="165" spans="1:37" ht="15.7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row>
    <row r="166" spans="1:37" ht="15.7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row>
    <row r="167" spans="1:37" ht="15.7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row>
    <row r="168" spans="1:37" ht="15.7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row>
    <row r="169" spans="1:37" ht="15.7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row>
    <row r="170" spans="1:37" ht="15.7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row>
    <row r="171" spans="1:37" ht="15.7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row>
    <row r="172" spans="1:37" ht="15.7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row>
    <row r="173" spans="1:37" ht="15.7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row>
    <row r="174" spans="1:37" ht="15.7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row>
    <row r="175" spans="1:37" ht="15.7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row>
    <row r="176" spans="1:37" ht="15.7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row>
    <row r="177" spans="1:37" ht="15.7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row>
    <row r="178" spans="1:37" ht="15.7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row>
    <row r="179" spans="1:37" ht="15.7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row>
    <row r="180" spans="1:37" ht="15.7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row>
    <row r="181" spans="1:37" ht="15.7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row>
    <row r="182" spans="1:37" ht="15.7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row>
    <row r="183" spans="1:37" ht="15.7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row>
    <row r="184" spans="1:37" ht="15.7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row>
    <row r="185" spans="1:37" ht="15.7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row>
    <row r="186" spans="1:37" ht="15.7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row>
    <row r="187" spans="1:37" ht="15.7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row>
    <row r="188" spans="1:37" ht="15.7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row>
    <row r="189" spans="1:37" ht="15.7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row>
    <row r="190" spans="1:37" ht="15.7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row>
    <row r="191" spans="1:37" ht="15.7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row>
    <row r="192" spans="1:37" ht="15.7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row>
    <row r="193" spans="1:37" ht="15.7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row>
    <row r="194" spans="1:37" ht="15.7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row>
    <row r="195" spans="1:37" ht="15.7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row>
    <row r="196" spans="1:37" ht="15.7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row>
    <row r="197" spans="1:37" ht="15.7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row>
    <row r="198" spans="1:37" ht="15.7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row>
    <row r="199" spans="1:37" ht="15.7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row>
    <row r="200" spans="1:37" ht="15.7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row>
    <row r="201" spans="1:37" ht="15.7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row>
    <row r="202" spans="1:37" ht="15.7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row>
    <row r="203" spans="1:37" ht="15.7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row>
    <row r="204" spans="1:37" ht="15.7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row>
    <row r="205" spans="1:37" ht="15.7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row>
    <row r="206" spans="1:37" ht="15.7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row>
    <row r="207" spans="1:37" ht="15.7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row>
    <row r="208" spans="1:37" ht="15.7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row>
    <row r="209" spans="1:37" ht="15.7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row>
    <row r="210" spans="1:37" ht="15.7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row>
    <row r="211" spans="1:37" ht="15.7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row>
    <row r="212" spans="1:37" ht="15.7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row>
    <row r="213" spans="1:37" ht="15.7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row>
    <row r="214" spans="1:37" ht="15.7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row>
    <row r="215" spans="1:37" ht="15.7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row>
    <row r="216" spans="1:37" ht="15.7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row>
    <row r="217" spans="1:37" ht="15.7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row>
    <row r="218" spans="1:37" ht="15.7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row>
    <row r="219" spans="1:37" ht="15.7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row>
    <row r="220" spans="1:37" ht="15.7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row>
    <row r="221" spans="1:37" ht="15.7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row>
    <row r="222" spans="1:37" ht="15.7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row>
    <row r="223" spans="1:37" ht="15.7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row>
    <row r="224" spans="1:37" ht="15.7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row>
    <row r="225" spans="1:37" ht="15.7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row>
    <row r="226" spans="1:37" ht="15.7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row>
    <row r="227" spans="1:37" ht="15.7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row>
    <row r="228" spans="1:37" ht="15.7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row>
    <row r="229" spans="1:37" ht="15.7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row>
    <row r="230" spans="1:37" ht="15.7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row>
    <row r="231" spans="1:37" ht="15.7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row>
    <row r="232" spans="1:37" ht="15.7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row>
    <row r="233" spans="1:37" ht="15.75" customHeight="1">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row>
    <row r="234" spans="1:37" ht="15.75" customHeight="1">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row>
    <row r="235" spans="1:37" ht="15.75" customHeight="1">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row>
    <row r="236" spans="1:37" ht="15.75" customHeight="1">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row>
    <row r="237" spans="1:37" ht="15.75" customHeight="1">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row>
    <row r="238" spans="1:37" ht="15.75" customHeight="1">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row>
    <row r="239" spans="1:37" ht="15.75" customHeight="1">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row>
    <row r="240" spans="1:37" ht="15.75" customHeight="1">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row>
    <row r="241" spans="1:37" ht="15.75" customHeight="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row>
    <row r="242" spans="1:37" ht="15.75" customHeight="1">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row>
    <row r="243" spans="1:37" ht="15.75" customHeight="1">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row>
    <row r="244" spans="1:37" ht="15.75" customHeight="1">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row>
    <row r="245" spans="1:37" ht="15.75" customHeight="1">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row>
    <row r="246" spans="1:37" ht="15.75" customHeight="1">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row>
    <row r="247" spans="1:37" ht="15.75" customHeight="1">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row>
    <row r="248" spans="1:37" ht="15.75" customHeight="1">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row>
    <row r="249" spans="1:37" ht="15.75" customHeight="1">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row>
    <row r="250" spans="1:37" ht="15.75" customHeight="1">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row>
    <row r="251" spans="1:37" ht="15.75" customHeight="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row>
    <row r="252" spans="1:37" ht="15.75" customHeight="1">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row>
    <row r="253" spans="1:37" ht="15.75" customHeight="1">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row>
    <row r="254" spans="1:37" ht="15.75" customHeight="1">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row>
    <row r="255" spans="1:37" ht="15.75" customHeight="1">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row>
    <row r="256" spans="1:37" ht="15.75" customHeight="1">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row>
    <row r="257" spans="1:37" ht="15.75" customHeight="1">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row>
    <row r="258" spans="1:37" ht="15.75" customHeight="1">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row>
    <row r="259" spans="1:37" ht="15.75" customHeight="1">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row>
    <row r="260" spans="1:37" ht="15.75" customHeight="1">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row>
    <row r="261" spans="1:37" ht="15.75" customHeight="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row>
    <row r="262" spans="1:37" ht="15.75" customHeight="1">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row>
    <row r="263" spans="1:37" ht="15.75" customHeight="1">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row>
    <row r="264" spans="1:37" ht="15.75" customHeight="1">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row>
    <row r="265" spans="1:37" ht="15.75" customHeight="1">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row>
    <row r="266" spans="1:37" ht="15.75" customHeight="1">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row>
    <row r="267" spans="1:37" ht="15.75" customHeight="1">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row>
    <row r="268" spans="1:37" ht="15.75" customHeight="1">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row>
    <row r="269" spans="1:37" ht="15.75" customHeight="1">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row>
    <row r="270" spans="1:37" ht="15.75" customHeight="1">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row>
    <row r="271" spans="1:37" ht="15.75" customHeight="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row>
    <row r="272" spans="1:37" ht="15.75" customHeight="1">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row>
    <row r="273" spans="1:37" ht="15.75" customHeight="1">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row>
    <row r="274" spans="1:37" ht="15.75" customHeight="1">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row>
    <row r="275" spans="1:37" ht="15.75" customHeight="1">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row>
    <row r="276" spans="1:37" ht="15.75" customHeight="1">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row>
    <row r="277" spans="1:37" ht="15.75" customHeight="1">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row>
    <row r="278" spans="1:37" ht="15.75" customHeight="1">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row>
    <row r="279" spans="1:37" ht="15.75" customHeight="1">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row>
    <row r="280" spans="1:37" ht="15.75" customHeight="1">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row>
    <row r="281" spans="1:37" ht="15.75" customHeight="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row>
    <row r="282" spans="1:37" ht="15.75" customHeight="1">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row>
    <row r="283" spans="1:37" ht="15.75" customHeight="1">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row>
    <row r="284" spans="1:37" ht="15.75" customHeight="1">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row>
    <row r="285" spans="1:37" ht="15.75" customHeight="1">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row>
    <row r="286" spans="1:37" ht="15.75" customHeight="1">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row>
    <row r="287" spans="1:37" ht="15.75" customHeight="1">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row>
    <row r="288" spans="1:37" ht="15.75" customHeight="1">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row>
    <row r="289" spans="1:37" ht="15.75" customHeight="1">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row>
    <row r="290" spans="1:37" ht="15.75" customHeight="1">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row>
    <row r="291" spans="1:37" ht="15.75" customHeight="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row>
    <row r="292" spans="1:37" ht="15.75" customHeight="1">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row>
    <row r="293" spans="1:37" ht="15.75" customHeight="1">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row>
    <row r="294" spans="1:37" ht="15.75" customHeight="1">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row>
    <row r="295" spans="1:37" ht="15.75" customHeight="1">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row>
    <row r="296" spans="1:37" ht="15.75" customHeight="1">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row>
    <row r="297" spans="1:37" ht="15.75" customHeight="1">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row>
    <row r="298" spans="1:37" ht="15.75" customHeight="1">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row>
    <row r="299" spans="1:37" ht="15.75" customHeight="1">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row>
    <row r="300" spans="1:37" ht="15.75" customHeight="1">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row>
    <row r="301" spans="1:37" ht="15.75" customHeight="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row>
    <row r="302" spans="1:37" ht="15.75" customHeight="1">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row>
    <row r="303" spans="1:37" ht="15.75" customHeight="1">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row>
    <row r="304" spans="1:37" ht="15.75" customHeight="1">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row>
    <row r="305" spans="1:37" ht="15.75" customHeight="1">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row>
    <row r="306" spans="1:37" ht="15.75" customHeight="1">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row>
    <row r="307" spans="1:37" ht="15.75" customHeight="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row>
    <row r="308" spans="1:37" ht="15.75" customHeight="1">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row>
    <row r="309" spans="1:37" ht="15.75" customHeight="1">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row>
    <row r="310" spans="1:37" ht="15.75" customHeight="1">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row>
    <row r="311" spans="1:37" ht="15.75" customHeight="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row>
    <row r="312" spans="1:37" ht="15.75" customHeight="1">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row>
    <row r="313" spans="1:37" ht="15.75" customHeight="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row>
    <row r="314" spans="1:37" ht="15.75" customHeight="1">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row>
    <row r="315" spans="1:37" ht="15.75" customHeight="1">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row>
    <row r="316" spans="1:37" ht="15.75" customHeight="1">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row>
    <row r="317" spans="1:37" ht="15.75" customHeight="1">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row>
    <row r="318" spans="1:37" ht="15.75" customHeight="1">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row>
    <row r="319" spans="1:37" ht="15.75" customHeight="1">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row>
    <row r="320" spans="1:37" ht="15.75" customHeight="1">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row>
    <row r="321" spans="1:37" ht="15.75" customHeight="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row>
    <row r="322" spans="1:37" ht="15.75" customHeight="1">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row>
    <row r="323" spans="1:37" ht="15.75" customHeight="1">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row>
    <row r="324" spans="1:37" ht="15.75" customHeight="1">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row>
    <row r="325" spans="1:37" ht="15.75" customHeight="1">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row>
    <row r="326" spans="1:37" ht="15.75" customHeight="1">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row>
    <row r="327" spans="1:37" ht="15.75" customHeight="1">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row>
    <row r="328" spans="1:37" ht="15.75" customHeight="1">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row>
    <row r="329" spans="1:37" ht="15.75" customHeight="1">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row>
    <row r="330" spans="1:37" ht="15.75" customHeight="1">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row>
    <row r="331" spans="1:37" ht="15.75" customHeight="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row>
    <row r="332" spans="1:37" ht="15.75" customHeight="1">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row>
    <row r="333" spans="1:37" ht="15.75" customHeight="1">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row>
    <row r="334" spans="1:37" ht="15.75" customHeight="1">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row>
    <row r="335" spans="1:37" ht="15.75" customHeight="1">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row>
    <row r="336" spans="1:37" ht="15.75" customHeight="1">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row>
    <row r="337" spans="1:37" ht="15.75" customHeight="1">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row>
    <row r="338" spans="1:37" ht="15.75" customHeight="1">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row>
    <row r="339" spans="1:37" ht="15.75" customHeight="1">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row>
    <row r="340" spans="1:37" ht="15.75" customHeight="1">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row>
    <row r="341" spans="1:37" ht="15.75" customHeight="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row>
    <row r="342" spans="1:37" ht="15.75" customHeight="1">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row>
    <row r="343" spans="1:37" ht="15.75" customHeight="1">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row>
    <row r="344" spans="1:37" ht="15.75" customHeight="1">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row>
    <row r="345" spans="1:37" ht="15.75" customHeight="1">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row>
    <row r="346" spans="1:37" ht="15.75" customHeight="1">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row>
    <row r="347" spans="1:37" ht="15.75" customHeight="1">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row>
    <row r="348" spans="1:37" ht="15.75" customHeight="1">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row>
    <row r="349" spans="1:37" ht="15.75" customHeight="1">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row>
    <row r="350" spans="1:37" ht="15.75" customHeight="1">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row>
    <row r="351" spans="1:37" ht="15.75" customHeight="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row>
    <row r="352" spans="1:37" ht="15.75" customHeight="1">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row>
    <row r="353" spans="1:37" ht="15.75" customHeight="1">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row>
    <row r="354" spans="1:37" ht="15.75" customHeight="1">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row>
    <row r="355" spans="1:37" ht="15.75" customHeight="1">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row>
    <row r="356" spans="1:37" ht="15.75" customHeight="1">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row>
    <row r="357" spans="1:37" ht="15.75" customHeight="1">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row>
    <row r="358" spans="1:37" ht="15.75" customHeight="1">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row>
    <row r="359" spans="1:37" ht="15.75" customHeight="1">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row>
    <row r="360" spans="1:37" ht="15.75" customHeight="1">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row>
    <row r="361" spans="1:37" ht="15.75" customHeight="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row>
    <row r="362" spans="1:37" ht="15.75" customHeight="1">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row>
    <row r="363" spans="1:37" ht="15.75" customHeight="1">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row>
    <row r="364" spans="1:37" ht="15.75" customHeight="1">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row>
    <row r="365" spans="1:37" ht="15.75" customHeight="1">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row>
    <row r="366" spans="1:37" ht="15.75" customHeight="1">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row>
    <row r="367" spans="1:37" ht="15.75" customHeight="1">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row>
    <row r="368" spans="1:37" ht="15.75" customHeight="1">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row>
    <row r="369" spans="1:37" ht="15.75" customHeight="1">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row>
    <row r="370" spans="1:37" ht="15.75" customHeight="1">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row>
    <row r="371" spans="1:37" ht="15.75" customHeight="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row>
    <row r="372" spans="1:37" ht="15.75" customHeight="1">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row>
    <row r="373" spans="1:37" ht="15.75" customHeight="1">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row>
    <row r="374" spans="1:37" ht="15.75" customHeight="1">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row>
    <row r="375" spans="1:37" ht="15.75" customHeight="1">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row>
    <row r="376" spans="1:37" ht="15.75" customHeight="1">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row>
    <row r="377" spans="1:37" ht="15.75" customHeight="1">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row>
    <row r="378" spans="1:37" ht="15.75" customHeight="1">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row>
    <row r="379" spans="1:37" ht="15.75" customHeight="1">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row>
    <row r="380" spans="1:37" ht="15.75" customHeight="1">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row>
    <row r="381" spans="1:37" ht="15.75" customHeight="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row>
    <row r="382" spans="1:37" ht="15.75" customHeight="1">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row>
    <row r="383" spans="1:37" ht="15.75" customHeight="1">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row>
    <row r="384" spans="1:37" ht="15.75" customHeight="1">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row>
    <row r="385" spans="1:37" ht="15.75" customHeight="1">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row>
    <row r="386" spans="1:37" ht="15.75" customHeight="1">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row>
    <row r="387" spans="1:37" ht="15.75" customHeight="1">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row>
    <row r="388" spans="1:37" ht="15.75" customHeight="1">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row>
    <row r="389" spans="1:37" ht="15.75" customHeight="1">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row>
    <row r="390" spans="1:37" ht="15.75" customHeight="1">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row>
    <row r="391" spans="1:37" ht="15.75" customHeight="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row>
    <row r="392" spans="1:37" ht="15.75" customHeight="1">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row>
    <row r="393" spans="1:37" ht="15.75" customHeight="1">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row>
    <row r="394" spans="1:37" ht="15.75" customHeight="1">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row>
    <row r="395" spans="1:37" ht="15.75" customHeight="1">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row>
    <row r="396" spans="1:37" ht="15.75" customHeight="1">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row>
    <row r="397" spans="1:37" ht="15.75" customHeight="1">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row>
    <row r="398" spans="1:37" ht="15.75" customHeight="1">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row>
    <row r="399" spans="1:37" ht="15.75" customHeight="1">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row>
    <row r="400" spans="1:37" ht="15.75" customHeight="1">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row>
    <row r="401" spans="1:37" ht="15.75" customHeight="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row>
    <row r="402" spans="1:37" ht="15.75" customHeight="1">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row>
    <row r="403" spans="1:37" ht="15.75" customHeight="1">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row>
    <row r="404" spans="1:37" ht="15.75" customHeight="1">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row>
    <row r="405" spans="1:37" ht="15.75" customHeight="1">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row>
    <row r="406" spans="1:37" ht="15.75" customHeight="1">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row>
    <row r="407" spans="1:37" ht="15.75" customHeight="1">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row>
    <row r="408" spans="1:37" ht="15.75" customHeight="1">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row>
    <row r="409" spans="1:37" ht="15.75" customHeight="1">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row>
    <row r="410" spans="1:37" ht="15.75" customHeight="1">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row>
    <row r="411" spans="1:37" ht="15.75" customHeight="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row>
    <row r="412" spans="1:37" ht="15.75" customHeight="1">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row>
    <row r="413" spans="1:37" ht="15.75" customHeight="1">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row>
    <row r="414" spans="1:37" ht="15.75" customHeight="1">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row>
    <row r="415" spans="1:37" ht="15.75" customHeight="1">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row>
    <row r="416" spans="1:37" ht="15.75" customHeight="1">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row>
    <row r="417" spans="1:37" ht="15.75" customHeight="1">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row>
    <row r="418" spans="1:37" ht="15.75" customHeight="1">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row>
    <row r="419" spans="1:37" ht="15.75" customHeight="1">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row>
    <row r="420" spans="1:37" ht="15.75" customHeight="1">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row>
    <row r="421" spans="1:37" ht="15.75" customHeight="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row>
    <row r="422" spans="1:37" ht="15.75" customHeight="1">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row>
    <row r="423" spans="1:37" ht="15.75" customHeight="1">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row>
    <row r="424" spans="1:37" ht="15.75" customHeight="1">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row>
    <row r="425" spans="1:37" ht="15.75" customHeight="1">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row>
    <row r="426" spans="1:37" ht="15.75" customHeight="1">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row>
    <row r="427" spans="1:37" ht="15.75" customHeight="1">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row>
    <row r="428" spans="1:37" ht="15.75" customHeight="1">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row>
    <row r="429" spans="1:37" ht="15.75" customHeight="1">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row>
    <row r="430" spans="1:37" ht="15.75" customHeight="1">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row>
    <row r="431" spans="1:37" ht="15.75" customHeight="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row>
    <row r="432" spans="1:37" ht="15.75" customHeight="1">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row>
    <row r="433" spans="1:37" ht="15.75" customHeight="1">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row>
    <row r="434" spans="1:37" ht="15.75" customHeight="1">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row>
    <row r="435" spans="1:37" ht="15.75" customHeight="1">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row>
    <row r="436" spans="1:37" ht="15.75" customHeight="1">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row>
    <row r="437" spans="1:37" ht="15.75" customHeight="1">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row>
    <row r="438" spans="1:37" ht="15.75" customHeight="1">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row>
    <row r="439" spans="1:37" ht="15.75" customHeight="1">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row>
    <row r="440" spans="1:37" ht="15.75" customHeight="1">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row>
    <row r="441" spans="1:37" ht="15.75" customHeight="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row>
    <row r="442" spans="1:37" ht="15.75" customHeight="1">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row>
    <row r="443" spans="1:37" ht="15.75" customHeight="1">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row>
    <row r="444" spans="1:37" ht="15.75" customHeight="1">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row>
    <row r="445" spans="1:37" ht="15.75" customHeight="1">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row>
    <row r="446" spans="1:37" ht="15.75" customHeight="1">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row>
    <row r="447" spans="1:37" ht="15.75" customHeight="1">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row>
    <row r="448" spans="1:37" ht="15.75" customHeight="1">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row>
    <row r="449" spans="1:37" ht="15.75" customHeight="1">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row>
    <row r="450" spans="1:37" ht="15.75" customHeight="1">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row>
    <row r="451" spans="1:37" ht="15.75" customHeight="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row>
    <row r="452" spans="1:37" ht="15.75" customHeight="1">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row>
    <row r="453" spans="1:37" ht="15.75" customHeight="1">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row>
    <row r="454" spans="1:37" ht="15.75" customHeight="1">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row>
    <row r="455" spans="1:37" ht="15.75" customHeight="1">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row>
    <row r="456" spans="1:37" ht="15.75" customHeight="1">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row>
    <row r="457" spans="1:37" ht="15.75" customHeight="1">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row>
    <row r="458" spans="1:37" ht="15.75" customHeight="1">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row>
    <row r="459" spans="1:37" ht="15.75" customHeight="1">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row>
    <row r="460" spans="1:37" ht="15.75" customHeight="1">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row>
    <row r="461" spans="1:37" ht="15.75" customHeight="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row>
    <row r="462" spans="1:37" ht="15.75" customHeight="1">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row>
    <row r="463" spans="1:37" ht="15.75" customHeight="1">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row>
    <row r="464" spans="1:37" ht="15.75" customHeight="1">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row>
    <row r="465" spans="1:37" ht="15.75" customHeight="1">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row>
    <row r="466" spans="1:37" ht="15.75" customHeight="1">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row>
    <row r="467" spans="1:37" ht="15.75" customHeight="1">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row>
    <row r="468" spans="1:37" ht="15.75" customHeight="1">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row>
    <row r="469" spans="1:37" ht="15.75" customHeight="1">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row>
    <row r="470" spans="1:37" ht="15.75" customHeight="1">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row>
    <row r="471" spans="1:37" ht="15.75" customHeight="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row>
    <row r="472" spans="1:37" ht="15.75" customHeight="1">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row>
    <row r="473" spans="1:37" ht="15.75" customHeight="1">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row>
    <row r="474" spans="1:37" ht="15.75" customHeight="1">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row>
    <row r="475" spans="1:37" ht="15.75" customHeight="1">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row>
    <row r="476" spans="1:37" ht="15.75" customHeight="1">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row>
    <row r="477" spans="1:37" ht="15.75" customHeight="1">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row>
    <row r="478" spans="1:37" ht="15.75" customHeight="1">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row>
    <row r="479" spans="1:37" ht="15.75" customHeight="1">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row>
    <row r="480" spans="1:37" ht="15.75" customHeight="1">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row>
    <row r="481" spans="1:37" ht="15.75" customHeight="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row>
    <row r="482" spans="1:37" ht="15.75" customHeight="1">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row>
    <row r="483" spans="1:37" ht="15.75" customHeight="1">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row>
    <row r="484" spans="1:37" ht="15.75" customHeight="1">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row>
    <row r="485" spans="1:37" ht="15.75" customHeight="1">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row>
    <row r="486" spans="1:37" ht="15.75" customHeight="1">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row>
    <row r="487" spans="1:37" ht="15.75" customHeight="1">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row>
    <row r="488" spans="1:37" ht="15.75" customHeight="1">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row>
    <row r="489" spans="1:37" ht="15.75" customHeight="1">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row>
    <row r="490" spans="1:37" ht="15.75" customHeight="1">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row>
    <row r="491" spans="1:37" ht="15.75" customHeight="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row>
    <row r="492" spans="1:37" ht="15.75" customHeight="1">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row>
    <row r="493" spans="1:37" ht="15.75" customHeight="1">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row>
    <row r="494" spans="1:37" ht="15.75" customHeight="1">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row>
    <row r="495" spans="1:37" ht="15.75" customHeight="1">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row>
    <row r="496" spans="1:37" ht="15.75" customHeight="1">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row>
    <row r="497" spans="1:37" ht="15.75" customHeight="1">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row>
    <row r="498" spans="1:37" ht="15.75" customHeight="1">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row>
    <row r="499" spans="1:37" ht="15.75" customHeight="1">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row>
    <row r="500" spans="1:37" ht="15.75" customHeight="1">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row>
    <row r="501" spans="1:37" ht="15.75" customHeight="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row>
    <row r="502" spans="1:37" ht="15.75" customHeight="1">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row>
    <row r="503" spans="1:37" ht="15.75" customHeight="1">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row>
    <row r="504" spans="1:37" ht="15.75" customHeight="1">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row>
    <row r="505" spans="1:37" ht="15.75" customHeight="1">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row>
    <row r="506" spans="1:37" ht="15.75" customHeight="1">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row>
    <row r="507" spans="1:37" ht="15.75" customHeight="1">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row>
    <row r="508" spans="1:37" ht="15.75" customHeight="1">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row>
    <row r="509" spans="1:37" ht="15.75" customHeight="1">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row>
    <row r="510" spans="1:37" ht="15.75" customHeight="1">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row>
    <row r="511" spans="1:37" ht="15.75" customHeight="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row>
    <row r="512" spans="1:37" ht="15.75" customHeight="1">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row>
    <row r="513" spans="1:37" ht="15.75" customHeight="1">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row>
    <row r="514" spans="1:37" ht="15.75" customHeight="1">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row>
    <row r="515" spans="1:37" ht="15.75" customHeight="1">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row>
    <row r="516" spans="1:37" ht="15.75" customHeight="1">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row>
    <row r="517" spans="1:37" ht="15.75" customHeight="1">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row>
    <row r="518" spans="1:37" ht="15.75" customHeight="1">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row>
    <row r="519" spans="1:37" ht="15.75" customHeight="1">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row>
    <row r="520" spans="1:37" ht="15.75" customHeight="1">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row>
    <row r="521" spans="1:37" ht="15.75" customHeight="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row>
    <row r="522" spans="1:37" ht="15.75" customHeight="1">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row>
    <row r="523" spans="1:37" ht="15.75" customHeight="1">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row>
    <row r="524" spans="1:37" ht="15.75" customHeight="1">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row>
    <row r="525" spans="1:37" ht="15.75" customHeight="1">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row>
    <row r="526" spans="1:37" ht="15.75" customHeight="1">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row>
    <row r="527" spans="1:37" ht="15.75" customHeight="1">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row>
    <row r="528" spans="1:37" ht="15.75" customHeight="1">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row>
    <row r="529" spans="1:37" ht="15.75" customHeight="1">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row>
    <row r="530" spans="1:37" ht="15.75" customHeight="1">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row>
    <row r="531" spans="1:37" ht="15.75" customHeight="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row>
    <row r="532" spans="1:37" ht="15.75" customHeight="1">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row>
    <row r="533" spans="1:37" ht="15.75" customHeight="1">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row>
    <row r="534" spans="1:37" ht="15.75" customHeight="1">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row>
    <row r="535" spans="1:37" ht="15.75" customHeight="1">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row>
    <row r="536" spans="1:37" ht="15.75" customHeight="1">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row>
    <row r="537" spans="1:37" ht="15.75" customHeight="1">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row>
    <row r="538" spans="1:37" ht="15.75" customHeight="1">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row>
    <row r="539" spans="1:37" ht="15.75" customHeight="1">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row>
    <row r="540" spans="1:37" ht="15.75" customHeight="1">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row>
    <row r="541" spans="1:37" ht="15.75" customHeight="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row>
    <row r="542" spans="1:37" ht="15.75" customHeight="1">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row>
    <row r="543" spans="1:37" ht="15.75" customHeight="1">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row>
    <row r="544" spans="1:37" ht="15.75" customHeight="1">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row>
    <row r="545" spans="1:37" ht="15.75" customHeight="1">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row>
    <row r="546" spans="1:37" ht="15.75" customHeight="1">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row>
    <row r="547" spans="1:37" ht="15.75" customHeight="1">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row>
    <row r="548" spans="1:37" ht="15.75" customHeight="1">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row>
    <row r="549" spans="1:37" ht="15.75" customHeight="1">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row>
    <row r="550" spans="1:37" ht="15.75" customHeight="1">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row>
    <row r="551" spans="1:37" ht="15.75" customHeight="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row>
    <row r="552" spans="1:37" ht="15.75" customHeight="1">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row>
    <row r="553" spans="1:37" ht="15.75" customHeight="1">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row>
    <row r="554" spans="1:37" ht="15.75" customHeight="1">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row>
    <row r="555" spans="1:37" ht="15.75" customHeight="1">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row>
    <row r="556" spans="1:37" ht="15.75" customHeight="1">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row>
    <row r="557" spans="1:37" ht="15.75" customHeight="1">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row>
    <row r="558" spans="1:37" ht="15.75" customHeight="1">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row>
    <row r="559" spans="1:37" ht="15.75" customHeight="1">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row>
    <row r="560" spans="1:37" ht="15.75" customHeight="1">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row>
    <row r="561" spans="1:37" ht="15.75" customHeight="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row>
    <row r="562" spans="1:37" ht="15.75" customHeight="1">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row>
    <row r="563" spans="1:37" ht="15.75" customHeight="1">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row>
    <row r="564" spans="1:37" ht="15.75" customHeight="1">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row>
    <row r="565" spans="1:37" ht="15.75" customHeight="1">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row>
    <row r="566" spans="1:37" ht="15.75" customHeight="1">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row>
    <row r="567" spans="1:37" ht="15.75" customHeight="1">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row>
    <row r="568" spans="1:37" ht="15.75" customHeight="1">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row>
    <row r="569" spans="1:37" ht="15.75" customHeight="1">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row>
    <row r="570" spans="1:37" ht="15.75" customHeight="1">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row>
    <row r="571" spans="1:37" ht="15.75" customHeight="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row>
    <row r="572" spans="1:37" ht="15.75" customHeight="1">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row>
    <row r="573" spans="1:37" ht="15.75" customHeight="1">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row>
    <row r="574" spans="1:37" ht="15.75" customHeight="1">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row>
    <row r="575" spans="1:37" ht="15.75" customHeight="1">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row>
    <row r="576" spans="1:37" ht="15.75" customHeight="1">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row>
    <row r="577" spans="1:37" ht="15.75" customHeight="1">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row>
    <row r="578" spans="1:37" ht="15.75" customHeight="1">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row>
    <row r="579" spans="1:37" ht="15.75" customHeight="1">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row>
    <row r="580" spans="1:37" ht="15.75" customHeight="1">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row>
    <row r="581" spans="1:37" ht="15.75" customHeight="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row>
    <row r="582" spans="1:37" ht="15.75" customHeight="1">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row>
    <row r="583" spans="1:37" ht="15.75" customHeight="1">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row>
    <row r="584" spans="1:37" ht="15.75" customHeight="1">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row>
    <row r="585" spans="1:37" ht="15.75" customHeight="1">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row>
    <row r="586" spans="1:37" ht="15.75" customHeight="1">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row>
    <row r="587" spans="1:37" ht="15.75" customHeight="1">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row>
    <row r="588" spans="1:37" ht="15.75" customHeight="1">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row>
    <row r="589" spans="1:37" ht="15.75" customHeight="1">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row>
    <row r="590" spans="1:37" ht="15.75" customHeight="1">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row>
    <row r="591" spans="1:37" ht="15.75" customHeight="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row>
    <row r="592" spans="1:37" ht="15.75" customHeight="1">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row>
    <row r="593" spans="1:37" ht="15.75" customHeight="1">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row>
    <row r="594" spans="1:37" ht="15.75" customHeight="1">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row>
    <row r="595" spans="1:37" ht="15.75" customHeight="1">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row>
    <row r="596" spans="1:37" ht="15.75" customHeight="1">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row>
    <row r="597" spans="1:37" ht="15.75" customHeight="1">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row>
    <row r="598" spans="1:37" ht="15.75" customHeight="1">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row>
    <row r="599" spans="1:37" ht="15.75" customHeight="1">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row>
    <row r="600" spans="1:37" ht="15.75" customHeight="1">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row>
    <row r="601" spans="1:37" ht="15.75" customHeight="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row>
    <row r="602" spans="1:37" ht="15.75" customHeight="1">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row>
    <row r="603" spans="1:37" ht="15.75" customHeight="1">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row>
    <row r="604" spans="1:37" ht="15.75" customHeight="1">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row>
    <row r="605" spans="1:37" ht="15.75" customHeight="1">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row>
    <row r="606" spans="1:37" ht="15.75" customHeight="1">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row>
    <row r="607" spans="1:37" ht="15.75" customHeight="1">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row>
    <row r="608" spans="1:37" ht="15.75" customHeight="1">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row>
    <row r="609" spans="1:37" ht="15.75" customHeight="1">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row>
    <row r="610" spans="1:37" ht="15.75" customHeight="1">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row>
    <row r="611" spans="1:37" ht="15.75" customHeight="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row>
    <row r="612" spans="1:37" ht="15.75" customHeight="1">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row>
    <row r="613" spans="1:37" ht="15.75" customHeight="1">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row>
    <row r="614" spans="1:37" ht="15.75" customHeight="1">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row>
    <row r="615" spans="1:37" ht="15.75" customHeight="1">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row>
    <row r="616" spans="1:37" ht="15.75" customHeight="1">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row>
    <row r="617" spans="1:37" ht="15.75" customHeight="1">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row>
    <row r="618" spans="1:37" ht="15.75" customHeight="1">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row>
    <row r="619" spans="1:37" ht="15.75" customHeight="1">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row>
    <row r="620" spans="1:37" ht="15.75" customHeight="1">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row>
    <row r="621" spans="1:37" ht="15.75" customHeight="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row>
    <row r="622" spans="1:37" ht="15.75" customHeight="1">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row>
    <row r="623" spans="1:37" ht="15.75" customHeight="1">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row>
    <row r="624" spans="1:37" ht="15.75" customHeight="1">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row>
    <row r="625" spans="1:37" ht="15.75" customHeight="1">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row>
    <row r="626" spans="1:37" ht="15.75" customHeight="1">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row>
    <row r="627" spans="1:37" ht="15.75" customHeight="1">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row>
    <row r="628" spans="1:37" ht="15.75" customHeight="1">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row>
    <row r="629" spans="1:37" ht="15.75" customHeight="1">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row>
    <row r="630" spans="1:37" ht="15.75" customHeight="1">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row>
    <row r="631" spans="1:37" ht="15.75" customHeight="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row>
    <row r="632" spans="1:37" ht="15.75" customHeight="1">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row>
    <row r="633" spans="1:37" ht="15.75" customHeight="1">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row>
    <row r="634" spans="1:37" ht="15.75" customHeight="1">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row>
    <row r="635" spans="1:37" ht="15.75" customHeight="1">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row>
    <row r="636" spans="1:37" ht="15.75" customHeight="1">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row>
    <row r="637" spans="1:37" ht="15.75" customHeight="1">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row>
    <row r="638" spans="1:37" ht="15.75" customHeight="1">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row>
    <row r="639" spans="1:37" ht="15.75" customHeight="1">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row>
    <row r="640" spans="1:37" ht="15.75" customHeight="1">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row>
    <row r="641" spans="1:37" ht="15.75" customHeight="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row>
    <row r="642" spans="1:37" ht="15.75" customHeight="1">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row>
    <row r="643" spans="1:37" ht="15.75" customHeight="1">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row>
    <row r="644" spans="1:37" ht="15.75" customHeight="1">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row>
    <row r="645" spans="1:37" ht="15.75" customHeight="1">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row>
    <row r="646" spans="1:37" ht="15.75" customHeight="1">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c r="AB646" s="226"/>
      <c r="AC646" s="226"/>
      <c r="AD646" s="226"/>
      <c r="AE646" s="226"/>
      <c r="AF646" s="226"/>
      <c r="AG646" s="226"/>
      <c r="AH646" s="226"/>
      <c r="AI646" s="226"/>
      <c r="AJ646" s="226"/>
      <c r="AK646" s="226"/>
    </row>
    <row r="647" spans="1:37" ht="15.75" customHeight="1">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c r="AB647" s="226"/>
      <c r="AC647" s="226"/>
      <c r="AD647" s="226"/>
      <c r="AE647" s="226"/>
      <c r="AF647" s="226"/>
      <c r="AG647" s="226"/>
      <c r="AH647" s="226"/>
      <c r="AI647" s="226"/>
      <c r="AJ647" s="226"/>
      <c r="AK647" s="226"/>
    </row>
    <row r="648" spans="1:37" ht="15.75" customHeight="1">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c r="AB648" s="226"/>
      <c r="AC648" s="226"/>
      <c r="AD648" s="226"/>
      <c r="AE648" s="226"/>
      <c r="AF648" s="226"/>
      <c r="AG648" s="226"/>
      <c r="AH648" s="226"/>
      <c r="AI648" s="226"/>
      <c r="AJ648" s="226"/>
      <c r="AK648" s="226"/>
    </row>
    <row r="649" spans="1:37" ht="15.75" customHeight="1">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c r="AB649" s="226"/>
      <c r="AC649" s="226"/>
      <c r="AD649" s="226"/>
      <c r="AE649" s="226"/>
      <c r="AF649" s="226"/>
      <c r="AG649" s="226"/>
      <c r="AH649" s="226"/>
      <c r="AI649" s="226"/>
      <c r="AJ649" s="226"/>
      <c r="AK649" s="226"/>
    </row>
    <row r="650" spans="1:37" ht="15.75" customHeight="1">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c r="AB650" s="226"/>
      <c r="AC650" s="226"/>
      <c r="AD650" s="226"/>
      <c r="AE650" s="226"/>
      <c r="AF650" s="226"/>
      <c r="AG650" s="226"/>
      <c r="AH650" s="226"/>
      <c r="AI650" s="226"/>
      <c r="AJ650" s="226"/>
      <c r="AK650" s="226"/>
    </row>
    <row r="651" spans="1:37" ht="15.75" customHeight="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c r="AB651" s="226"/>
      <c r="AC651" s="226"/>
      <c r="AD651" s="226"/>
      <c r="AE651" s="226"/>
      <c r="AF651" s="226"/>
      <c r="AG651" s="226"/>
      <c r="AH651" s="226"/>
      <c r="AI651" s="226"/>
      <c r="AJ651" s="226"/>
      <c r="AK651" s="226"/>
    </row>
    <row r="652" spans="1:37" ht="15.75" customHeight="1">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c r="AB652" s="226"/>
      <c r="AC652" s="226"/>
      <c r="AD652" s="226"/>
      <c r="AE652" s="226"/>
      <c r="AF652" s="226"/>
      <c r="AG652" s="226"/>
      <c r="AH652" s="226"/>
      <c r="AI652" s="226"/>
      <c r="AJ652" s="226"/>
      <c r="AK652" s="226"/>
    </row>
    <row r="653" spans="1:37" ht="15.75" customHeight="1">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c r="AB653" s="226"/>
      <c r="AC653" s="226"/>
      <c r="AD653" s="226"/>
      <c r="AE653" s="226"/>
      <c r="AF653" s="226"/>
      <c r="AG653" s="226"/>
      <c r="AH653" s="226"/>
      <c r="AI653" s="226"/>
      <c r="AJ653" s="226"/>
      <c r="AK653" s="226"/>
    </row>
    <row r="654" spans="1:37" ht="15.75" customHeight="1">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c r="AB654" s="226"/>
      <c r="AC654" s="226"/>
      <c r="AD654" s="226"/>
      <c r="AE654" s="226"/>
      <c r="AF654" s="226"/>
      <c r="AG654" s="226"/>
      <c r="AH654" s="226"/>
      <c r="AI654" s="226"/>
      <c r="AJ654" s="226"/>
      <c r="AK654" s="226"/>
    </row>
    <row r="655" spans="1:37" ht="15.75" customHeight="1">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c r="AB655" s="226"/>
      <c r="AC655" s="226"/>
      <c r="AD655" s="226"/>
      <c r="AE655" s="226"/>
      <c r="AF655" s="226"/>
      <c r="AG655" s="226"/>
      <c r="AH655" s="226"/>
      <c r="AI655" s="226"/>
      <c r="AJ655" s="226"/>
      <c r="AK655" s="226"/>
    </row>
    <row r="656" spans="1:37" ht="15.75" customHeight="1">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c r="AB656" s="226"/>
      <c r="AC656" s="226"/>
      <c r="AD656" s="226"/>
      <c r="AE656" s="226"/>
      <c r="AF656" s="226"/>
      <c r="AG656" s="226"/>
      <c r="AH656" s="226"/>
      <c r="AI656" s="226"/>
      <c r="AJ656" s="226"/>
      <c r="AK656" s="226"/>
    </row>
    <row r="657" spans="1:37" ht="15.75" customHeight="1">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c r="AB657" s="226"/>
      <c r="AC657" s="226"/>
      <c r="AD657" s="226"/>
      <c r="AE657" s="226"/>
      <c r="AF657" s="226"/>
      <c r="AG657" s="226"/>
      <c r="AH657" s="226"/>
      <c r="AI657" s="226"/>
      <c r="AJ657" s="226"/>
      <c r="AK657" s="226"/>
    </row>
    <row r="658" spans="1:37" ht="15.75" customHeight="1">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c r="AB658" s="226"/>
      <c r="AC658" s="226"/>
      <c r="AD658" s="226"/>
      <c r="AE658" s="226"/>
      <c r="AF658" s="226"/>
      <c r="AG658" s="226"/>
      <c r="AH658" s="226"/>
      <c r="AI658" s="226"/>
      <c r="AJ658" s="226"/>
      <c r="AK658" s="226"/>
    </row>
    <row r="659" spans="1:37" ht="15.75" customHeight="1">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c r="AB659" s="226"/>
      <c r="AC659" s="226"/>
      <c r="AD659" s="226"/>
      <c r="AE659" s="226"/>
      <c r="AF659" s="226"/>
      <c r="AG659" s="226"/>
      <c r="AH659" s="226"/>
      <c r="AI659" s="226"/>
      <c r="AJ659" s="226"/>
      <c r="AK659" s="226"/>
    </row>
    <row r="660" spans="1:37" ht="15.75" customHeight="1">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row>
    <row r="661" spans="1:37" ht="15.75" customHeight="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c r="AB661" s="226"/>
      <c r="AC661" s="226"/>
      <c r="AD661" s="226"/>
      <c r="AE661" s="226"/>
      <c r="AF661" s="226"/>
      <c r="AG661" s="226"/>
      <c r="AH661" s="226"/>
      <c r="AI661" s="226"/>
      <c r="AJ661" s="226"/>
      <c r="AK661" s="226"/>
    </row>
    <row r="662" spans="1:37" ht="15.75" customHeight="1">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row>
    <row r="663" spans="1:37" ht="15.75" customHeight="1">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c r="AB663" s="226"/>
      <c r="AC663" s="226"/>
      <c r="AD663" s="226"/>
      <c r="AE663" s="226"/>
      <c r="AF663" s="226"/>
      <c r="AG663" s="226"/>
      <c r="AH663" s="226"/>
      <c r="AI663" s="226"/>
      <c r="AJ663" s="226"/>
      <c r="AK663" s="226"/>
    </row>
    <row r="664" spans="1:37" ht="15.75" customHeight="1">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c r="AB664" s="226"/>
      <c r="AC664" s="226"/>
      <c r="AD664" s="226"/>
      <c r="AE664" s="226"/>
      <c r="AF664" s="226"/>
      <c r="AG664" s="226"/>
      <c r="AH664" s="226"/>
      <c r="AI664" s="226"/>
      <c r="AJ664" s="226"/>
      <c r="AK664" s="226"/>
    </row>
    <row r="665" spans="1:37" ht="15.75" customHeight="1">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c r="AB665" s="226"/>
      <c r="AC665" s="226"/>
      <c r="AD665" s="226"/>
      <c r="AE665" s="226"/>
      <c r="AF665" s="226"/>
      <c r="AG665" s="226"/>
      <c r="AH665" s="226"/>
      <c r="AI665" s="226"/>
      <c r="AJ665" s="226"/>
      <c r="AK665" s="226"/>
    </row>
    <row r="666" spans="1:37" ht="15.75" customHeight="1">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c r="AB666" s="226"/>
      <c r="AC666" s="226"/>
      <c r="AD666" s="226"/>
      <c r="AE666" s="226"/>
      <c r="AF666" s="226"/>
      <c r="AG666" s="226"/>
      <c r="AH666" s="226"/>
      <c r="AI666" s="226"/>
      <c r="AJ666" s="226"/>
      <c r="AK666" s="226"/>
    </row>
    <row r="667" spans="1:37" ht="15.75" customHeight="1">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c r="AB667" s="226"/>
      <c r="AC667" s="226"/>
      <c r="AD667" s="226"/>
      <c r="AE667" s="226"/>
      <c r="AF667" s="226"/>
      <c r="AG667" s="226"/>
      <c r="AH667" s="226"/>
      <c r="AI667" s="226"/>
      <c r="AJ667" s="226"/>
      <c r="AK667" s="226"/>
    </row>
    <row r="668" spans="1:37" ht="15.75" customHeight="1">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c r="AB668" s="226"/>
      <c r="AC668" s="226"/>
      <c r="AD668" s="226"/>
      <c r="AE668" s="226"/>
      <c r="AF668" s="226"/>
      <c r="AG668" s="226"/>
      <c r="AH668" s="226"/>
      <c r="AI668" s="226"/>
      <c r="AJ668" s="226"/>
      <c r="AK668" s="226"/>
    </row>
    <row r="669" spans="1:37" ht="15.75" customHeight="1">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c r="AB669" s="226"/>
      <c r="AC669" s="226"/>
      <c r="AD669" s="226"/>
      <c r="AE669" s="226"/>
      <c r="AF669" s="226"/>
      <c r="AG669" s="226"/>
      <c r="AH669" s="226"/>
      <c r="AI669" s="226"/>
      <c r="AJ669" s="226"/>
      <c r="AK669" s="226"/>
    </row>
    <row r="670" spans="1:37" ht="15.75" customHeight="1">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c r="AB670" s="226"/>
      <c r="AC670" s="226"/>
      <c r="AD670" s="226"/>
      <c r="AE670" s="226"/>
      <c r="AF670" s="226"/>
      <c r="AG670" s="226"/>
      <c r="AH670" s="226"/>
      <c r="AI670" s="226"/>
      <c r="AJ670" s="226"/>
      <c r="AK670" s="226"/>
    </row>
    <row r="671" spans="1:37" ht="15.75" customHeight="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c r="AB671" s="226"/>
      <c r="AC671" s="226"/>
      <c r="AD671" s="226"/>
      <c r="AE671" s="226"/>
      <c r="AF671" s="226"/>
      <c r="AG671" s="226"/>
      <c r="AH671" s="226"/>
      <c r="AI671" s="226"/>
      <c r="AJ671" s="226"/>
      <c r="AK671" s="226"/>
    </row>
    <row r="672" spans="1:37" ht="15.75" customHeight="1">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6"/>
      <c r="AG672" s="226"/>
      <c r="AH672" s="226"/>
      <c r="AI672" s="226"/>
      <c r="AJ672" s="226"/>
      <c r="AK672" s="226"/>
    </row>
    <row r="673" spans="1:37" ht="15.75" customHeight="1">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c r="AB673" s="226"/>
      <c r="AC673" s="226"/>
      <c r="AD673" s="226"/>
      <c r="AE673" s="226"/>
      <c r="AF673" s="226"/>
      <c r="AG673" s="226"/>
      <c r="AH673" s="226"/>
      <c r="AI673" s="226"/>
      <c r="AJ673" s="226"/>
      <c r="AK673" s="226"/>
    </row>
    <row r="674" spans="1:37" ht="15.75" customHeight="1">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c r="AB674" s="226"/>
      <c r="AC674" s="226"/>
      <c r="AD674" s="226"/>
      <c r="AE674" s="226"/>
      <c r="AF674" s="226"/>
      <c r="AG674" s="226"/>
      <c r="AH674" s="226"/>
      <c r="AI674" s="226"/>
      <c r="AJ674" s="226"/>
      <c r="AK674" s="226"/>
    </row>
    <row r="675" spans="1:37" ht="15.75" customHeight="1">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c r="AB675" s="226"/>
      <c r="AC675" s="226"/>
      <c r="AD675" s="226"/>
      <c r="AE675" s="226"/>
      <c r="AF675" s="226"/>
      <c r="AG675" s="226"/>
      <c r="AH675" s="226"/>
      <c r="AI675" s="226"/>
      <c r="AJ675" s="226"/>
      <c r="AK675" s="226"/>
    </row>
    <row r="676" spans="1:37" ht="15.75" customHeight="1">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c r="AB676" s="226"/>
      <c r="AC676" s="226"/>
      <c r="AD676" s="226"/>
      <c r="AE676" s="226"/>
      <c r="AF676" s="226"/>
      <c r="AG676" s="226"/>
      <c r="AH676" s="226"/>
      <c r="AI676" s="226"/>
      <c r="AJ676" s="226"/>
      <c r="AK676" s="226"/>
    </row>
    <row r="677" spans="1:37" ht="15.75" customHeight="1">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c r="AB677" s="226"/>
      <c r="AC677" s="226"/>
      <c r="AD677" s="226"/>
      <c r="AE677" s="226"/>
      <c r="AF677" s="226"/>
      <c r="AG677" s="226"/>
      <c r="AH677" s="226"/>
      <c r="AI677" s="226"/>
      <c r="AJ677" s="226"/>
      <c r="AK677" s="226"/>
    </row>
    <row r="678" spans="1:37" ht="15.75" customHeight="1">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c r="AB678" s="226"/>
      <c r="AC678" s="226"/>
      <c r="AD678" s="226"/>
      <c r="AE678" s="226"/>
      <c r="AF678" s="226"/>
      <c r="AG678" s="226"/>
      <c r="AH678" s="226"/>
      <c r="AI678" s="226"/>
      <c r="AJ678" s="226"/>
      <c r="AK678" s="226"/>
    </row>
    <row r="679" spans="1:37" ht="15.75" customHeight="1">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c r="AI679" s="226"/>
      <c r="AJ679" s="226"/>
      <c r="AK679" s="226"/>
    </row>
    <row r="680" spans="1:37" ht="15.75" customHeight="1">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row>
    <row r="681" spans="1:37" ht="15.75" customHeight="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c r="AB681" s="226"/>
      <c r="AC681" s="226"/>
      <c r="AD681" s="226"/>
      <c r="AE681" s="226"/>
      <c r="AF681" s="226"/>
      <c r="AG681" s="226"/>
      <c r="AH681" s="226"/>
      <c r="AI681" s="226"/>
      <c r="AJ681" s="226"/>
      <c r="AK681" s="226"/>
    </row>
    <row r="682" spans="1:37" ht="15.75" customHeight="1">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row>
    <row r="683" spans="1:37" ht="15.75" customHeight="1">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c r="AB683" s="226"/>
      <c r="AC683" s="226"/>
      <c r="AD683" s="226"/>
      <c r="AE683" s="226"/>
      <c r="AF683" s="226"/>
      <c r="AG683" s="226"/>
      <c r="AH683" s="226"/>
      <c r="AI683" s="226"/>
      <c r="AJ683" s="226"/>
      <c r="AK683" s="226"/>
    </row>
    <row r="684" spans="1:37" ht="15.75" customHeight="1">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c r="AB684" s="226"/>
      <c r="AC684" s="226"/>
      <c r="AD684" s="226"/>
      <c r="AE684" s="226"/>
      <c r="AF684" s="226"/>
      <c r="AG684" s="226"/>
      <c r="AH684" s="226"/>
      <c r="AI684" s="226"/>
      <c r="AJ684" s="226"/>
      <c r="AK684" s="226"/>
    </row>
    <row r="685" spans="1:37" ht="15.75" customHeight="1">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row>
    <row r="686" spans="1:37" ht="15.75" customHeight="1">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row>
    <row r="687" spans="1:37" ht="15.75" customHeight="1">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row>
    <row r="688" spans="1:37" ht="15.75" customHeight="1">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row>
    <row r="689" spans="1:37" ht="15.75" customHeight="1">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row>
    <row r="690" spans="1:37" ht="15.75" customHeight="1">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row>
    <row r="691" spans="1:37" ht="15.75" customHeight="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row>
    <row r="692" spans="1:37" ht="15.75" customHeight="1">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row>
    <row r="693" spans="1:37" ht="15.75" customHeight="1">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row>
    <row r="694" spans="1:37" ht="15.75" customHeight="1">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row>
    <row r="695" spans="1:37" ht="15.75" customHeight="1">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row>
    <row r="696" spans="1:37" ht="15.75" customHeight="1">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row>
    <row r="697" spans="1:37" ht="15.75" customHeight="1">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row>
    <row r="698" spans="1:37" ht="15.75" customHeight="1">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row>
    <row r="699" spans="1:37" ht="15.75" customHeight="1">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row>
    <row r="700" spans="1:37" ht="15.75" customHeight="1">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row>
    <row r="701" spans="1:37" ht="15.75" customHeight="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row>
    <row r="702" spans="1:37" ht="15.75" customHeight="1">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row>
    <row r="703" spans="1:37" ht="15.75" customHeight="1">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row>
    <row r="704" spans="1:37" ht="15.75" customHeight="1">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row>
    <row r="705" spans="1:37" ht="15.75" customHeight="1">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c r="AB705" s="226"/>
      <c r="AC705" s="226"/>
      <c r="AD705" s="226"/>
      <c r="AE705" s="226"/>
      <c r="AF705" s="226"/>
      <c r="AG705" s="226"/>
      <c r="AH705" s="226"/>
      <c r="AI705" s="226"/>
      <c r="AJ705" s="226"/>
      <c r="AK705" s="226"/>
    </row>
    <row r="706" spans="1:37" ht="15.75" customHeight="1">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c r="AB706" s="226"/>
      <c r="AC706" s="226"/>
      <c r="AD706" s="226"/>
      <c r="AE706" s="226"/>
      <c r="AF706" s="226"/>
      <c r="AG706" s="226"/>
      <c r="AH706" s="226"/>
      <c r="AI706" s="226"/>
      <c r="AJ706" s="226"/>
      <c r="AK706" s="226"/>
    </row>
    <row r="707" spans="1:37" ht="15.75" customHeight="1">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c r="AB707" s="226"/>
      <c r="AC707" s="226"/>
      <c r="AD707" s="226"/>
      <c r="AE707" s="226"/>
      <c r="AF707" s="226"/>
      <c r="AG707" s="226"/>
      <c r="AH707" s="226"/>
      <c r="AI707" s="226"/>
      <c r="AJ707" s="226"/>
      <c r="AK707" s="226"/>
    </row>
    <row r="708" spans="1:37" ht="15.75" customHeight="1">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c r="AB708" s="226"/>
      <c r="AC708" s="226"/>
      <c r="AD708" s="226"/>
      <c r="AE708" s="226"/>
      <c r="AF708" s="226"/>
      <c r="AG708" s="226"/>
      <c r="AH708" s="226"/>
      <c r="AI708" s="226"/>
      <c r="AJ708" s="226"/>
      <c r="AK708" s="226"/>
    </row>
    <row r="709" spans="1:37" ht="15.75" customHeight="1">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c r="AB709" s="226"/>
      <c r="AC709" s="226"/>
      <c r="AD709" s="226"/>
      <c r="AE709" s="226"/>
      <c r="AF709" s="226"/>
      <c r="AG709" s="226"/>
      <c r="AH709" s="226"/>
      <c r="AI709" s="226"/>
      <c r="AJ709" s="226"/>
      <c r="AK709" s="226"/>
    </row>
    <row r="710" spans="1:37" ht="15.75" customHeight="1">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row>
    <row r="711" spans="1:37" ht="15.75" customHeight="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c r="AB711" s="226"/>
      <c r="AC711" s="226"/>
      <c r="AD711" s="226"/>
      <c r="AE711" s="226"/>
      <c r="AF711" s="226"/>
      <c r="AG711" s="226"/>
      <c r="AH711" s="226"/>
      <c r="AI711" s="226"/>
      <c r="AJ711" s="226"/>
      <c r="AK711" s="226"/>
    </row>
    <row r="712" spans="1:37" ht="15.75" customHeight="1">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c r="AB712" s="226"/>
      <c r="AC712" s="226"/>
      <c r="AD712" s="226"/>
      <c r="AE712" s="226"/>
      <c r="AF712" s="226"/>
      <c r="AG712" s="226"/>
      <c r="AH712" s="226"/>
      <c r="AI712" s="226"/>
      <c r="AJ712" s="226"/>
      <c r="AK712" s="226"/>
    </row>
    <row r="713" spans="1:37" ht="15.75" customHeight="1">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c r="AB713" s="226"/>
      <c r="AC713" s="226"/>
      <c r="AD713" s="226"/>
      <c r="AE713" s="226"/>
      <c r="AF713" s="226"/>
      <c r="AG713" s="226"/>
      <c r="AH713" s="226"/>
      <c r="AI713" s="226"/>
      <c r="AJ713" s="226"/>
      <c r="AK713" s="226"/>
    </row>
    <row r="714" spans="1:37" ht="15.75" customHeight="1">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c r="AB714" s="226"/>
      <c r="AC714" s="226"/>
      <c r="AD714" s="226"/>
      <c r="AE714" s="226"/>
      <c r="AF714" s="226"/>
      <c r="AG714" s="226"/>
      <c r="AH714" s="226"/>
      <c r="AI714" s="226"/>
      <c r="AJ714" s="226"/>
      <c r="AK714" s="226"/>
    </row>
    <row r="715" spans="1:37" ht="15.75" customHeight="1">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c r="AB715" s="226"/>
      <c r="AC715" s="226"/>
      <c r="AD715" s="226"/>
      <c r="AE715" s="226"/>
      <c r="AF715" s="226"/>
      <c r="AG715" s="226"/>
      <c r="AH715" s="226"/>
      <c r="AI715" s="226"/>
      <c r="AJ715" s="226"/>
      <c r="AK715" s="226"/>
    </row>
    <row r="716" spans="1:37" ht="15.75" customHeight="1">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c r="AB716" s="226"/>
      <c r="AC716" s="226"/>
      <c r="AD716" s="226"/>
      <c r="AE716" s="226"/>
      <c r="AF716" s="226"/>
      <c r="AG716" s="226"/>
      <c r="AH716" s="226"/>
      <c r="AI716" s="226"/>
      <c r="AJ716" s="226"/>
      <c r="AK716" s="226"/>
    </row>
    <row r="717" spans="1:37" ht="15.75" customHeight="1">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c r="AB717" s="226"/>
      <c r="AC717" s="226"/>
      <c r="AD717" s="226"/>
      <c r="AE717" s="226"/>
      <c r="AF717" s="226"/>
      <c r="AG717" s="226"/>
      <c r="AH717" s="226"/>
      <c r="AI717" s="226"/>
      <c r="AJ717" s="226"/>
      <c r="AK717" s="226"/>
    </row>
    <row r="718" spans="1:37" ht="15.75" customHeight="1">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c r="AB718" s="226"/>
      <c r="AC718" s="226"/>
      <c r="AD718" s="226"/>
      <c r="AE718" s="226"/>
      <c r="AF718" s="226"/>
      <c r="AG718" s="226"/>
      <c r="AH718" s="226"/>
      <c r="AI718" s="226"/>
      <c r="AJ718" s="226"/>
      <c r="AK718" s="226"/>
    </row>
    <row r="719" spans="1:37" ht="15.75" customHeight="1">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c r="AB719" s="226"/>
      <c r="AC719" s="226"/>
      <c r="AD719" s="226"/>
      <c r="AE719" s="226"/>
      <c r="AF719" s="226"/>
      <c r="AG719" s="226"/>
      <c r="AH719" s="226"/>
      <c r="AI719" s="226"/>
      <c r="AJ719" s="226"/>
      <c r="AK719" s="226"/>
    </row>
    <row r="720" spans="1:37" ht="15.75" customHeight="1">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c r="AB720" s="226"/>
      <c r="AC720" s="226"/>
      <c r="AD720" s="226"/>
      <c r="AE720" s="226"/>
      <c r="AF720" s="226"/>
      <c r="AG720" s="226"/>
      <c r="AH720" s="226"/>
      <c r="AI720" s="226"/>
      <c r="AJ720" s="226"/>
      <c r="AK720" s="226"/>
    </row>
    <row r="721" spans="1:37" ht="15.75" customHeight="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c r="AB721" s="226"/>
      <c r="AC721" s="226"/>
      <c r="AD721" s="226"/>
      <c r="AE721" s="226"/>
      <c r="AF721" s="226"/>
      <c r="AG721" s="226"/>
      <c r="AH721" s="226"/>
      <c r="AI721" s="226"/>
      <c r="AJ721" s="226"/>
      <c r="AK721" s="226"/>
    </row>
    <row r="722" spans="1:37" ht="15.75" customHeight="1">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c r="AB722" s="226"/>
      <c r="AC722" s="226"/>
      <c r="AD722" s="226"/>
      <c r="AE722" s="226"/>
      <c r="AF722" s="226"/>
      <c r="AG722" s="226"/>
      <c r="AH722" s="226"/>
      <c r="AI722" s="226"/>
      <c r="AJ722" s="226"/>
      <c r="AK722" s="226"/>
    </row>
    <row r="723" spans="1:37" ht="15.75" customHeight="1">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c r="AB723" s="226"/>
      <c r="AC723" s="226"/>
      <c r="AD723" s="226"/>
      <c r="AE723" s="226"/>
      <c r="AF723" s="226"/>
      <c r="AG723" s="226"/>
      <c r="AH723" s="226"/>
      <c r="AI723" s="226"/>
      <c r="AJ723" s="226"/>
      <c r="AK723" s="226"/>
    </row>
    <row r="724" spans="1:37" ht="15.75" customHeight="1">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c r="AB724" s="226"/>
      <c r="AC724" s="226"/>
      <c r="AD724" s="226"/>
      <c r="AE724" s="226"/>
      <c r="AF724" s="226"/>
      <c r="AG724" s="226"/>
      <c r="AH724" s="226"/>
      <c r="AI724" s="226"/>
      <c r="AJ724" s="226"/>
      <c r="AK724" s="226"/>
    </row>
    <row r="725" spans="1:37" ht="15.75" customHeight="1">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c r="AB725" s="226"/>
      <c r="AC725" s="226"/>
      <c r="AD725" s="226"/>
      <c r="AE725" s="226"/>
      <c r="AF725" s="226"/>
      <c r="AG725" s="226"/>
      <c r="AH725" s="226"/>
      <c r="AI725" s="226"/>
      <c r="AJ725" s="226"/>
      <c r="AK725" s="226"/>
    </row>
    <row r="726" spans="1:37" ht="15.75" customHeight="1">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row>
    <row r="727" spans="1:37" ht="15.75" customHeight="1">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row>
    <row r="728" spans="1:37" ht="15.75" customHeight="1">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6"/>
      <c r="AG728" s="226"/>
      <c r="AH728" s="226"/>
      <c r="AI728" s="226"/>
      <c r="AJ728" s="226"/>
      <c r="AK728" s="226"/>
    </row>
    <row r="729" spans="1:37" ht="15.75" customHeight="1">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c r="AB729" s="226"/>
      <c r="AC729" s="226"/>
      <c r="AD729" s="226"/>
      <c r="AE729" s="226"/>
      <c r="AF729" s="226"/>
      <c r="AG729" s="226"/>
      <c r="AH729" s="226"/>
      <c r="AI729" s="226"/>
      <c r="AJ729" s="226"/>
      <c r="AK729" s="226"/>
    </row>
    <row r="730" spans="1:37" ht="15.75" customHeight="1">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c r="AB730" s="226"/>
      <c r="AC730" s="226"/>
      <c r="AD730" s="226"/>
      <c r="AE730" s="226"/>
      <c r="AF730" s="226"/>
      <c r="AG730" s="226"/>
      <c r="AH730" s="226"/>
      <c r="AI730" s="226"/>
      <c r="AJ730" s="226"/>
      <c r="AK730" s="226"/>
    </row>
    <row r="731" spans="1:37" ht="15.75" customHeight="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c r="AB731" s="226"/>
      <c r="AC731" s="226"/>
      <c r="AD731" s="226"/>
      <c r="AE731" s="226"/>
      <c r="AF731" s="226"/>
      <c r="AG731" s="226"/>
      <c r="AH731" s="226"/>
      <c r="AI731" s="226"/>
      <c r="AJ731" s="226"/>
      <c r="AK731" s="226"/>
    </row>
    <row r="732" spans="1:37" ht="15.75" customHeight="1">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c r="AB732" s="226"/>
      <c r="AC732" s="226"/>
      <c r="AD732" s="226"/>
      <c r="AE732" s="226"/>
      <c r="AF732" s="226"/>
      <c r="AG732" s="226"/>
      <c r="AH732" s="226"/>
      <c r="AI732" s="226"/>
      <c r="AJ732" s="226"/>
      <c r="AK732" s="226"/>
    </row>
    <row r="733" spans="1:37" ht="15.75" customHeight="1">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c r="AB733" s="226"/>
      <c r="AC733" s="226"/>
      <c r="AD733" s="226"/>
      <c r="AE733" s="226"/>
      <c r="AF733" s="226"/>
      <c r="AG733" s="226"/>
      <c r="AH733" s="226"/>
      <c r="AI733" s="226"/>
      <c r="AJ733" s="226"/>
      <c r="AK733" s="226"/>
    </row>
    <row r="734" spans="1:37" ht="15.75" customHeight="1">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c r="AB734" s="226"/>
      <c r="AC734" s="226"/>
      <c r="AD734" s="226"/>
      <c r="AE734" s="226"/>
      <c r="AF734" s="226"/>
      <c r="AG734" s="226"/>
      <c r="AH734" s="226"/>
      <c r="AI734" s="226"/>
      <c r="AJ734" s="226"/>
      <c r="AK734" s="226"/>
    </row>
    <row r="735" spans="1:37" ht="15.75" customHeight="1">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c r="AB735" s="226"/>
      <c r="AC735" s="226"/>
      <c r="AD735" s="226"/>
      <c r="AE735" s="226"/>
      <c r="AF735" s="226"/>
      <c r="AG735" s="226"/>
      <c r="AH735" s="226"/>
      <c r="AI735" s="226"/>
      <c r="AJ735" s="226"/>
      <c r="AK735" s="226"/>
    </row>
    <row r="736" spans="1:37" ht="15.75" customHeight="1">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c r="AB736" s="226"/>
      <c r="AC736" s="226"/>
      <c r="AD736" s="226"/>
      <c r="AE736" s="226"/>
      <c r="AF736" s="226"/>
      <c r="AG736" s="226"/>
      <c r="AH736" s="226"/>
      <c r="AI736" s="226"/>
      <c r="AJ736" s="226"/>
      <c r="AK736" s="226"/>
    </row>
    <row r="737" spans="1:37" ht="15.75" customHeight="1">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c r="AB737" s="226"/>
      <c r="AC737" s="226"/>
      <c r="AD737" s="226"/>
      <c r="AE737" s="226"/>
      <c r="AF737" s="226"/>
      <c r="AG737" s="226"/>
      <c r="AH737" s="226"/>
      <c r="AI737" s="226"/>
      <c r="AJ737" s="226"/>
      <c r="AK737" s="226"/>
    </row>
    <row r="738" spans="1:37" ht="15.75" customHeight="1">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c r="AB738" s="226"/>
      <c r="AC738" s="226"/>
      <c r="AD738" s="226"/>
      <c r="AE738" s="226"/>
      <c r="AF738" s="226"/>
      <c r="AG738" s="226"/>
      <c r="AH738" s="226"/>
      <c r="AI738" s="226"/>
      <c r="AJ738" s="226"/>
      <c r="AK738" s="226"/>
    </row>
    <row r="739" spans="1:37" ht="15.75" customHeight="1">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c r="AB739" s="226"/>
      <c r="AC739" s="226"/>
      <c r="AD739" s="226"/>
      <c r="AE739" s="226"/>
      <c r="AF739" s="226"/>
      <c r="AG739" s="226"/>
      <c r="AH739" s="226"/>
      <c r="AI739" s="226"/>
      <c r="AJ739" s="226"/>
      <c r="AK739" s="226"/>
    </row>
    <row r="740" spans="1:37" ht="15.75" customHeight="1">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c r="AB740" s="226"/>
      <c r="AC740" s="226"/>
      <c r="AD740" s="226"/>
      <c r="AE740" s="226"/>
      <c r="AF740" s="226"/>
      <c r="AG740" s="226"/>
      <c r="AH740" s="226"/>
      <c r="AI740" s="226"/>
      <c r="AJ740" s="226"/>
      <c r="AK740" s="226"/>
    </row>
    <row r="741" spans="1:37" ht="15.75" customHeight="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c r="AB741" s="226"/>
      <c r="AC741" s="226"/>
      <c r="AD741" s="226"/>
      <c r="AE741" s="226"/>
      <c r="AF741" s="226"/>
      <c r="AG741" s="226"/>
      <c r="AH741" s="226"/>
      <c r="AI741" s="226"/>
      <c r="AJ741" s="226"/>
      <c r="AK741" s="226"/>
    </row>
    <row r="742" spans="1:37" ht="15.75" customHeight="1">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row>
    <row r="743" spans="1:37" ht="15.75" customHeight="1">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row>
    <row r="744" spans="1:37" ht="15.75" customHeight="1">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row>
    <row r="745" spans="1:37" ht="15.75" customHeight="1">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c r="AB745" s="226"/>
      <c r="AC745" s="226"/>
      <c r="AD745" s="226"/>
      <c r="AE745" s="226"/>
      <c r="AF745" s="226"/>
      <c r="AG745" s="226"/>
      <c r="AH745" s="226"/>
      <c r="AI745" s="226"/>
      <c r="AJ745" s="226"/>
      <c r="AK745" s="226"/>
    </row>
    <row r="746" spans="1:37" ht="15.75" customHeight="1">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c r="AB746" s="226"/>
      <c r="AC746" s="226"/>
      <c r="AD746" s="226"/>
      <c r="AE746" s="226"/>
      <c r="AF746" s="226"/>
      <c r="AG746" s="226"/>
      <c r="AH746" s="226"/>
      <c r="AI746" s="226"/>
      <c r="AJ746" s="226"/>
      <c r="AK746" s="226"/>
    </row>
    <row r="747" spans="1:37" ht="15.75" customHeight="1">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c r="AB747" s="226"/>
      <c r="AC747" s="226"/>
      <c r="AD747" s="226"/>
      <c r="AE747" s="226"/>
      <c r="AF747" s="226"/>
      <c r="AG747" s="226"/>
      <c r="AH747" s="226"/>
      <c r="AI747" s="226"/>
      <c r="AJ747" s="226"/>
      <c r="AK747" s="226"/>
    </row>
    <row r="748" spans="1:37" ht="15.75" customHeight="1">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c r="AB748" s="226"/>
      <c r="AC748" s="226"/>
      <c r="AD748" s="226"/>
      <c r="AE748" s="226"/>
      <c r="AF748" s="226"/>
      <c r="AG748" s="226"/>
      <c r="AH748" s="226"/>
      <c r="AI748" s="226"/>
      <c r="AJ748" s="226"/>
      <c r="AK748" s="226"/>
    </row>
    <row r="749" spans="1:37" ht="15.75" customHeight="1">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c r="AB749" s="226"/>
      <c r="AC749" s="226"/>
      <c r="AD749" s="226"/>
      <c r="AE749" s="226"/>
      <c r="AF749" s="226"/>
      <c r="AG749" s="226"/>
      <c r="AH749" s="226"/>
      <c r="AI749" s="226"/>
      <c r="AJ749" s="226"/>
      <c r="AK749" s="226"/>
    </row>
    <row r="750" spans="1:37" ht="15.75" customHeight="1">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c r="AB750" s="226"/>
      <c r="AC750" s="226"/>
      <c r="AD750" s="226"/>
      <c r="AE750" s="226"/>
      <c r="AF750" s="226"/>
      <c r="AG750" s="226"/>
      <c r="AH750" s="226"/>
      <c r="AI750" s="226"/>
      <c r="AJ750" s="226"/>
      <c r="AK750" s="226"/>
    </row>
    <row r="751" spans="1:37" ht="15.75" customHeight="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c r="AB751" s="226"/>
      <c r="AC751" s="226"/>
      <c r="AD751" s="226"/>
      <c r="AE751" s="226"/>
      <c r="AF751" s="226"/>
      <c r="AG751" s="226"/>
      <c r="AH751" s="226"/>
      <c r="AI751" s="226"/>
      <c r="AJ751" s="226"/>
      <c r="AK751" s="226"/>
    </row>
    <row r="752" spans="1:37" ht="15.75" customHeight="1">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c r="AB752" s="226"/>
      <c r="AC752" s="226"/>
      <c r="AD752" s="226"/>
      <c r="AE752" s="226"/>
      <c r="AF752" s="226"/>
      <c r="AG752" s="226"/>
      <c r="AH752" s="226"/>
      <c r="AI752" s="226"/>
      <c r="AJ752" s="226"/>
      <c r="AK752" s="226"/>
    </row>
    <row r="753" spans="1:37" ht="15.75" customHeight="1">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c r="AB753" s="226"/>
      <c r="AC753" s="226"/>
      <c r="AD753" s="226"/>
      <c r="AE753" s="226"/>
      <c r="AF753" s="226"/>
      <c r="AG753" s="226"/>
      <c r="AH753" s="226"/>
      <c r="AI753" s="226"/>
      <c r="AJ753" s="226"/>
      <c r="AK753" s="226"/>
    </row>
    <row r="754" spans="1:37" ht="15.75" customHeight="1">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c r="AB754" s="226"/>
      <c r="AC754" s="226"/>
      <c r="AD754" s="226"/>
      <c r="AE754" s="226"/>
      <c r="AF754" s="226"/>
      <c r="AG754" s="226"/>
      <c r="AH754" s="226"/>
      <c r="AI754" s="226"/>
      <c r="AJ754" s="226"/>
      <c r="AK754" s="226"/>
    </row>
    <row r="755" spans="1:37" ht="15.75" customHeight="1">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c r="AB755" s="226"/>
      <c r="AC755" s="226"/>
      <c r="AD755" s="226"/>
      <c r="AE755" s="226"/>
      <c r="AF755" s="226"/>
      <c r="AG755" s="226"/>
      <c r="AH755" s="226"/>
      <c r="AI755" s="226"/>
      <c r="AJ755" s="226"/>
      <c r="AK755" s="226"/>
    </row>
    <row r="756" spans="1:37" ht="15.75" customHeight="1">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6"/>
      <c r="AG756" s="226"/>
      <c r="AH756" s="226"/>
      <c r="AI756" s="226"/>
      <c r="AJ756" s="226"/>
      <c r="AK756" s="226"/>
    </row>
    <row r="757" spans="1:37" ht="15.75" customHeight="1">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row>
    <row r="758" spans="1:37" ht="15.75" customHeight="1">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row>
    <row r="759" spans="1:37" ht="15.75" customHeight="1">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row>
    <row r="760" spans="1:37" ht="15.75" customHeight="1">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row>
    <row r="761" spans="1:37" ht="15.75" customHeight="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c r="AB761" s="226"/>
      <c r="AC761" s="226"/>
      <c r="AD761" s="226"/>
      <c r="AE761" s="226"/>
      <c r="AF761" s="226"/>
      <c r="AG761" s="226"/>
      <c r="AH761" s="226"/>
      <c r="AI761" s="226"/>
      <c r="AJ761" s="226"/>
      <c r="AK761" s="226"/>
    </row>
    <row r="762" spans="1:37" ht="15.75" customHeight="1">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c r="AB762" s="226"/>
      <c r="AC762" s="226"/>
      <c r="AD762" s="226"/>
      <c r="AE762" s="226"/>
      <c r="AF762" s="226"/>
      <c r="AG762" s="226"/>
      <c r="AH762" s="226"/>
      <c r="AI762" s="226"/>
      <c r="AJ762" s="226"/>
      <c r="AK762" s="226"/>
    </row>
    <row r="763" spans="1:37" ht="15.75" customHeight="1">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c r="AB763" s="226"/>
      <c r="AC763" s="226"/>
      <c r="AD763" s="226"/>
      <c r="AE763" s="226"/>
      <c r="AF763" s="226"/>
      <c r="AG763" s="226"/>
      <c r="AH763" s="226"/>
      <c r="AI763" s="226"/>
      <c r="AJ763" s="226"/>
      <c r="AK763" s="226"/>
    </row>
    <row r="764" spans="1:37" ht="15.75" customHeight="1">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row>
    <row r="765" spans="1:37" ht="15.75" customHeight="1">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c r="AB765" s="226"/>
      <c r="AC765" s="226"/>
      <c r="AD765" s="226"/>
      <c r="AE765" s="226"/>
      <c r="AF765" s="226"/>
      <c r="AG765" s="226"/>
      <c r="AH765" s="226"/>
      <c r="AI765" s="226"/>
      <c r="AJ765" s="226"/>
      <c r="AK765" s="226"/>
    </row>
    <row r="766" spans="1:37" ht="15.75" customHeight="1">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row>
    <row r="767" spans="1:37" ht="15.75" customHeight="1">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c r="AB767" s="226"/>
      <c r="AC767" s="226"/>
      <c r="AD767" s="226"/>
      <c r="AE767" s="226"/>
      <c r="AF767" s="226"/>
      <c r="AG767" s="226"/>
      <c r="AH767" s="226"/>
      <c r="AI767" s="226"/>
      <c r="AJ767" s="226"/>
      <c r="AK767" s="226"/>
    </row>
    <row r="768" spans="1:37" ht="15.75" customHeight="1">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row>
    <row r="769" spans="1:37" ht="15.75" customHeight="1">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c r="AB769" s="226"/>
      <c r="AC769" s="226"/>
      <c r="AD769" s="226"/>
      <c r="AE769" s="226"/>
      <c r="AF769" s="226"/>
      <c r="AG769" s="226"/>
      <c r="AH769" s="226"/>
      <c r="AI769" s="226"/>
      <c r="AJ769" s="226"/>
      <c r="AK769" s="226"/>
    </row>
    <row r="770" spans="1:37" ht="15.75" customHeight="1">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row>
    <row r="771" spans="1:37" ht="15.75" customHeight="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c r="AB771" s="226"/>
      <c r="AC771" s="226"/>
      <c r="AD771" s="226"/>
      <c r="AE771" s="226"/>
      <c r="AF771" s="226"/>
      <c r="AG771" s="226"/>
      <c r="AH771" s="226"/>
      <c r="AI771" s="226"/>
      <c r="AJ771" s="226"/>
      <c r="AK771" s="226"/>
    </row>
    <row r="772" spans="1:37" ht="15.75" customHeight="1">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c r="AB772" s="226"/>
      <c r="AC772" s="226"/>
      <c r="AD772" s="226"/>
      <c r="AE772" s="226"/>
      <c r="AF772" s="226"/>
      <c r="AG772" s="226"/>
      <c r="AH772" s="226"/>
      <c r="AI772" s="226"/>
      <c r="AJ772" s="226"/>
      <c r="AK772" s="226"/>
    </row>
    <row r="773" spans="1:37" ht="15.75" customHeight="1">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row>
    <row r="774" spans="1:37" ht="15.75" customHeight="1">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row>
    <row r="775" spans="1:37" ht="15.75" customHeight="1">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c r="AB775" s="226"/>
      <c r="AC775" s="226"/>
      <c r="AD775" s="226"/>
      <c r="AE775" s="226"/>
      <c r="AF775" s="226"/>
      <c r="AG775" s="226"/>
      <c r="AH775" s="226"/>
      <c r="AI775" s="226"/>
      <c r="AJ775" s="226"/>
      <c r="AK775" s="226"/>
    </row>
    <row r="776" spans="1:37" ht="15.75" customHeight="1">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row>
    <row r="777" spans="1:37" ht="15.75" customHeight="1">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c r="AB777" s="226"/>
      <c r="AC777" s="226"/>
      <c r="AD777" s="226"/>
      <c r="AE777" s="226"/>
      <c r="AF777" s="226"/>
      <c r="AG777" s="226"/>
      <c r="AH777" s="226"/>
      <c r="AI777" s="226"/>
      <c r="AJ777" s="226"/>
      <c r="AK777" s="226"/>
    </row>
    <row r="778" spans="1:37" ht="15.75" customHeight="1">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c r="AB778" s="226"/>
      <c r="AC778" s="226"/>
      <c r="AD778" s="226"/>
      <c r="AE778" s="226"/>
      <c r="AF778" s="226"/>
      <c r="AG778" s="226"/>
      <c r="AH778" s="226"/>
      <c r="AI778" s="226"/>
      <c r="AJ778" s="226"/>
      <c r="AK778" s="226"/>
    </row>
    <row r="779" spans="1:37" ht="15.75" customHeight="1">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c r="AB779" s="226"/>
      <c r="AC779" s="226"/>
      <c r="AD779" s="226"/>
      <c r="AE779" s="226"/>
      <c r="AF779" s="226"/>
      <c r="AG779" s="226"/>
      <c r="AH779" s="226"/>
      <c r="AI779" s="226"/>
      <c r="AJ779" s="226"/>
      <c r="AK779" s="226"/>
    </row>
    <row r="780" spans="1:37" ht="15.75" customHeight="1">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c r="AB780" s="226"/>
      <c r="AC780" s="226"/>
      <c r="AD780" s="226"/>
      <c r="AE780" s="226"/>
      <c r="AF780" s="226"/>
      <c r="AG780" s="226"/>
      <c r="AH780" s="226"/>
      <c r="AI780" s="226"/>
      <c r="AJ780" s="226"/>
      <c r="AK780" s="226"/>
    </row>
    <row r="781" spans="1:37" ht="15.75" customHeight="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c r="AB781" s="226"/>
      <c r="AC781" s="226"/>
      <c r="AD781" s="226"/>
      <c r="AE781" s="226"/>
      <c r="AF781" s="226"/>
      <c r="AG781" s="226"/>
      <c r="AH781" s="226"/>
      <c r="AI781" s="226"/>
      <c r="AJ781" s="226"/>
      <c r="AK781" s="226"/>
    </row>
    <row r="782" spans="1:37" ht="15.75" customHeight="1">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c r="AB782" s="226"/>
      <c r="AC782" s="226"/>
      <c r="AD782" s="226"/>
      <c r="AE782" s="226"/>
      <c r="AF782" s="226"/>
      <c r="AG782" s="226"/>
      <c r="AH782" s="226"/>
      <c r="AI782" s="226"/>
      <c r="AJ782" s="226"/>
      <c r="AK782" s="226"/>
    </row>
    <row r="783" spans="1:37" ht="15.75" customHeight="1">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c r="AB783" s="226"/>
      <c r="AC783" s="226"/>
      <c r="AD783" s="226"/>
      <c r="AE783" s="226"/>
      <c r="AF783" s="226"/>
      <c r="AG783" s="226"/>
      <c r="AH783" s="226"/>
      <c r="AI783" s="226"/>
      <c r="AJ783" s="226"/>
      <c r="AK783" s="226"/>
    </row>
    <row r="784" spans="1:37" ht="15.75" customHeight="1">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6"/>
      <c r="AG784" s="226"/>
      <c r="AH784" s="226"/>
      <c r="AI784" s="226"/>
      <c r="AJ784" s="226"/>
      <c r="AK784" s="226"/>
    </row>
    <row r="785" spans="1:37" ht="15.75" customHeight="1">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c r="AB785" s="226"/>
      <c r="AC785" s="226"/>
      <c r="AD785" s="226"/>
      <c r="AE785" s="226"/>
      <c r="AF785" s="226"/>
      <c r="AG785" s="226"/>
      <c r="AH785" s="226"/>
      <c r="AI785" s="226"/>
      <c r="AJ785" s="226"/>
      <c r="AK785" s="226"/>
    </row>
    <row r="786" spans="1:37" ht="15.75" customHeight="1">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row>
    <row r="787" spans="1:37" ht="15.75" customHeight="1">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row>
    <row r="788" spans="1:37" ht="15.75" customHeight="1">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c r="AB788" s="226"/>
      <c r="AC788" s="226"/>
      <c r="AD788" s="226"/>
      <c r="AE788" s="226"/>
      <c r="AF788" s="226"/>
      <c r="AG788" s="226"/>
      <c r="AH788" s="226"/>
      <c r="AI788" s="226"/>
      <c r="AJ788" s="226"/>
      <c r="AK788" s="226"/>
    </row>
    <row r="789" spans="1:37" ht="15.75" customHeight="1">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c r="AB789" s="226"/>
      <c r="AC789" s="226"/>
      <c r="AD789" s="226"/>
      <c r="AE789" s="226"/>
      <c r="AF789" s="226"/>
      <c r="AG789" s="226"/>
      <c r="AH789" s="226"/>
      <c r="AI789" s="226"/>
      <c r="AJ789" s="226"/>
      <c r="AK789" s="226"/>
    </row>
    <row r="790" spans="1:37" ht="15.75" customHeight="1">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c r="AB790" s="226"/>
      <c r="AC790" s="226"/>
      <c r="AD790" s="226"/>
      <c r="AE790" s="226"/>
      <c r="AF790" s="226"/>
      <c r="AG790" s="226"/>
      <c r="AH790" s="226"/>
      <c r="AI790" s="226"/>
      <c r="AJ790" s="226"/>
      <c r="AK790" s="226"/>
    </row>
    <row r="791" spans="1:37" ht="15.75" customHeight="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c r="AB791" s="226"/>
      <c r="AC791" s="226"/>
      <c r="AD791" s="226"/>
      <c r="AE791" s="226"/>
      <c r="AF791" s="226"/>
      <c r="AG791" s="226"/>
      <c r="AH791" s="226"/>
      <c r="AI791" s="226"/>
      <c r="AJ791" s="226"/>
      <c r="AK791" s="226"/>
    </row>
    <row r="792" spans="1:37" ht="15.75" customHeight="1">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row>
    <row r="793" spans="1:37" ht="15.75" customHeight="1">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row>
    <row r="794" spans="1:37" ht="15.75" customHeight="1">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row>
    <row r="795" spans="1:37" ht="15.75" customHeight="1">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row>
    <row r="796" spans="1:37" ht="15.75" customHeight="1">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c r="AB796" s="226"/>
      <c r="AC796" s="226"/>
      <c r="AD796" s="226"/>
      <c r="AE796" s="226"/>
      <c r="AF796" s="226"/>
      <c r="AG796" s="226"/>
      <c r="AH796" s="226"/>
      <c r="AI796" s="226"/>
      <c r="AJ796" s="226"/>
      <c r="AK796" s="226"/>
    </row>
    <row r="797" spans="1:37" ht="15.75" customHeight="1">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c r="AB797" s="226"/>
      <c r="AC797" s="226"/>
      <c r="AD797" s="226"/>
      <c r="AE797" s="226"/>
      <c r="AF797" s="226"/>
      <c r="AG797" s="226"/>
      <c r="AH797" s="226"/>
      <c r="AI797" s="226"/>
      <c r="AJ797" s="226"/>
      <c r="AK797" s="226"/>
    </row>
    <row r="798" spans="1:37" ht="15.75" customHeight="1">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c r="AB798" s="226"/>
      <c r="AC798" s="226"/>
      <c r="AD798" s="226"/>
      <c r="AE798" s="226"/>
      <c r="AF798" s="226"/>
      <c r="AG798" s="226"/>
      <c r="AH798" s="226"/>
      <c r="AI798" s="226"/>
      <c r="AJ798" s="226"/>
      <c r="AK798" s="226"/>
    </row>
    <row r="799" spans="1:37" ht="15.75" customHeight="1">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row>
    <row r="800" spans="1:37" ht="15.75" customHeight="1">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row>
    <row r="801" spans="1:37" ht="15.75" customHeight="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row>
    <row r="802" spans="1:37" ht="15.75" customHeight="1">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row>
    <row r="803" spans="1:37" ht="15.75" customHeight="1">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c r="AB803" s="226"/>
      <c r="AC803" s="226"/>
      <c r="AD803" s="226"/>
      <c r="AE803" s="226"/>
      <c r="AF803" s="226"/>
      <c r="AG803" s="226"/>
      <c r="AH803" s="226"/>
      <c r="AI803" s="226"/>
      <c r="AJ803" s="226"/>
      <c r="AK803" s="226"/>
    </row>
    <row r="804" spans="1:37" ht="15.75" customHeight="1">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row>
    <row r="805" spans="1:37" ht="15.75" customHeight="1">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row>
    <row r="806" spans="1:37" ht="15.75" customHeight="1">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row>
    <row r="807" spans="1:37" ht="15.75" customHeight="1">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c r="AB807" s="226"/>
      <c r="AC807" s="226"/>
      <c r="AD807" s="226"/>
      <c r="AE807" s="226"/>
      <c r="AF807" s="226"/>
      <c r="AG807" s="226"/>
      <c r="AH807" s="226"/>
      <c r="AI807" s="226"/>
      <c r="AJ807" s="226"/>
      <c r="AK807" s="226"/>
    </row>
    <row r="808" spans="1:37" ht="15.75" customHeight="1">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c r="AB808" s="226"/>
      <c r="AC808" s="226"/>
      <c r="AD808" s="226"/>
      <c r="AE808" s="226"/>
      <c r="AF808" s="226"/>
      <c r="AG808" s="226"/>
      <c r="AH808" s="226"/>
      <c r="AI808" s="226"/>
      <c r="AJ808" s="226"/>
      <c r="AK808" s="226"/>
    </row>
    <row r="809" spans="1:37" ht="15.75" customHeight="1">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c r="AB809" s="226"/>
      <c r="AC809" s="226"/>
      <c r="AD809" s="226"/>
      <c r="AE809" s="226"/>
      <c r="AF809" s="226"/>
      <c r="AG809" s="226"/>
      <c r="AH809" s="226"/>
      <c r="AI809" s="226"/>
      <c r="AJ809" s="226"/>
      <c r="AK809" s="226"/>
    </row>
    <row r="810" spans="1:37" ht="15.75" customHeight="1">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row>
    <row r="811" spans="1:37" ht="15.75" customHeight="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c r="AB811" s="226"/>
      <c r="AC811" s="226"/>
      <c r="AD811" s="226"/>
      <c r="AE811" s="226"/>
      <c r="AF811" s="226"/>
      <c r="AG811" s="226"/>
      <c r="AH811" s="226"/>
      <c r="AI811" s="226"/>
      <c r="AJ811" s="226"/>
      <c r="AK811" s="226"/>
    </row>
    <row r="812" spans="1:37" ht="15.75" customHeight="1">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6"/>
      <c r="AG812" s="226"/>
      <c r="AH812" s="226"/>
      <c r="AI812" s="226"/>
      <c r="AJ812" s="226"/>
      <c r="AK812" s="226"/>
    </row>
    <row r="813" spans="1:37" ht="15.75" customHeight="1">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c r="AB813" s="226"/>
      <c r="AC813" s="226"/>
      <c r="AD813" s="226"/>
      <c r="AE813" s="226"/>
      <c r="AF813" s="226"/>
      <c r="AG813" s="226"/>
      <c r="AH813" s="226"/>
      <c r="AI813" s="226"/>
      <c r="AJ813" s="226"/>
      <c r="AK813" s="226"/>
    </row>
    <row r="814" spans="1:37" ht="15.75" customHeight="1">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c r="AB814" s="226"/>
      <c r="AC814" s="226"/>
      <c r="AD814" s="226"/>
      <c r="AE814" s="226"/>
      <c r="AF814" s="226"/>
      <c r="AG814" s="226"/>
      <c r="AH814" s="226"/>
      <c r="AI814" s="226"/>
      <c r="AJ814" s="226"/>
      <c r="AK814" s="226"/>
    </row>
    <row r="815" spans="1:37" ht="15.75" customHeight="1">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c r="AB815" s="226"/>
      <c r="AC815" s="226"/>
      <c r="AD815" s="226"/>
      <c r="AE815" s="226"/>
      <c r="AF815" s="226"/>
      <c r="AG815" s="226"/>
      <c r="AH815" s="226"/>
      <c r="AI815" s="226"/>
      <c r="AJ815" s="226"/>
      <c r="AK815" s="226"/>
    </row>
    <row r="816" spans="1:37" ht="15.75" customHeight="1">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c r="AB816" s="226"/>
      <c r="AC816" s="226"/>
      <c r="AD816" s="226"/>
      <c r="AE816" s="226"/>
      <c r="AF816" s="226"/>
      <c r="AG816" s="226"/>
      <c r="AH816" s="226"/>
      <c r="AI816" s="226"/>
      <c r="AJ816" s="226"/>
      <c r="AK816" s="226"/>
    </row>
    <row r="817" spans="1:37" ht="15.75" customHeight="1">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row>
    <row r="818" spans="1:37" ht="15.75" customHeight="1">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row>
    <row r="819" spans="1:37" ht="15.75" customHeight="1">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row>
    <row r="820" spans="1:37" ht="15.75" customHeight="1">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c r="AB820" s="226"/>
      <c r="AC820" s="226"/>
      <c r="AD820" s="226"/>
      <c r="AE820" s="226"/>
      <c r="AF820" s="226"/>
      <c r="AG820" s="226"/>
      <c r="AH820" s="226"/>
      <c r="AI820" s="226"/>
      <c r="AJ820" s="226"/>
      <c r="AK820" s="226"/>
    </row>
    <row r="821" spans="1:37" ht="15.75" customHeight="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c r="AB821" s="226"/>
      <c r="AC821" s="226"/>
      <c r="AD821" s="226"/>
      <c r="AE821" s="226"/>
      <c r="AF821" s="226"/>
      <c r="AG821" s="226"/>
      <c r="AH821" s="226"/>
      <c r="AI821" s="226"/>
      <c r="AJ821" s="226"/>
      <c r="AK821" s="226"/>
    </row>
    <row r="822" spans="1:37" ht="15.75" customHeight="1">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c r="AB822" s="226"/>
      <c r="AC822" s="226"/>
      <c r="AD822" s="226"/>
      <c r="AE822" s="226"/>
      <c r="AF822" s="226"/>
      <c r="AG822" s="226"/>
      <c r="AH822" s="226"/>
      <c r="AI822" s="226"/>
      <c r="AJ822" s="226"/>
      <c r="AK822" s="226"/>
    </row>
    <row r="823" spans="1:37" ht="15.75" customHeight="1">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c r="AB823" s="226"/>
      <c r="AC823" s="226"/>
      <c r="AD823" s="226"/>
      <c r="AE823" s="226"/>
      <c r="AF823" s="226"/>
      <c r="AG823" s="226"/>
      <c r="AH823" s="226"/>
      <c r="AI823" s="226"/>
      <c r="AJ823" s="226"/>
      <c r="AK823" s="226"/>
    </row>
    <row r="824" spans="1:37" ht="15.75" customHeight="1">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c r="AB824" s="226"/>
      <c r="AC824" s="226"/>
      <c r="AD824" s="226"/>
      <c r="AE824" s="226"/>
      <c r="AF824" s="226"/>
      <c r="AG824" s="226"/>
      <c r="AH824" s="226"/>
      <c r="AI824" s="226"/>
      <c r="AJ824" s="226"/>
      <c r="AK824" s="226"/>
    </row>
    <row r="825" spans="1:37" ht="15.75" customHeight="1">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c r="AB825" s="226"/>
      <c r="AC825" s="226"/>
      <c r="AD825" s="226"/>
      <c r="AE825" s="226"/>
      <c r="AF825" s="226"/>
      <c r="AG825" s="226"/>
      <c r="AH825" s="226"/>
      <c r="AI825" s="226"/>
      <c r="AJ825" s="226"/>
      <c r="AK825" s="226"/>
    </row>
    <row r="826" spans="1:37" ht="15.75" customHeight="1">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c r="AB826" s="226"/>
      <c r="AC826" s="226"/>
      <c r="AD826" s="226"/>
      <c r="AE826" s="226"/>
      <c r="AF826" s="226"/>
      <c r="AG826" s="226"/>
      <c r="AH826" s="226"/>
      <c r="AI826" s="226"/>
      <c r="AJ826" s="226"/>
      <c r="AK826" s="226"/>
    </row>
    <row r="827" spans="1:37" ht="15.75" customHeight="1">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c r="AB827" s="226"/>
      <c r="AC827" s="226"/>
      <c r="AD827" s="226"/>
      <c r="AE827" s="226"/>
      <c r="AF827" s="226"/>
      <c r="AG827" s="226"/>
      <c r="AH827" s="226"/>
      <c r="AI827" s="226"/>
      <c r="AJ827" s="226"/>
      <c r="AK827" s="226"/>
    </row>
    <row r="828" spans="1:37" ht="15.75" customHeight="1">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c r="AB828" s="226"/>
      <c r="AC828" s="226"/>
      <c r="AD828" s="226"/>
      <c r="AE828" s="226"/>
      <c r="AF828" s="226"/>
      <c r="AG828" s="226"/>
      <c r="AH828" s="226"/>
      <c r="AI828" s="226"/>
      <c r="AJ828" s="226"/>
      <c r="AK828" s="226"/>
    </row>
    <row r="829" spans="1:37" ht="15.75" customHeight="1">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c r="AB829" s="226"/>
      <c r="AC829" s="226"/>
      <c r="AD829" s="226"/>
      <c r="AE829" s="226"/>
      <c r="AF829" s="226"/>
      <c r="AG829" s="226"/>
      <c r="AH829" s="226"/>
      <c r="AI829" s="226"/>
      <c r="AJ829" s="226"/>
      <c r="AK829" s="226"/>
    </row>
    <row r="830" spans="1:37" ht="15.75" customHeight="1">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c r="AB830" s="226"/>
      <c r="AC830" s="226"/>
      <c r="AD830" s="226"/>
      <c r="AE830" s="226"/>
      <c r="AF830" s="226"/>
      <c r="AG830" s="226"/>
      <c r="AH830" s="226"/>
      <c r="AI830" s="226"/>
      <c r="AJ830" s="226"/>
      <c r="AK830" s="226"/>
    </row>
    <row r="831" spans="1:37" ht="15.75" customHeight="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c r="AB831" s="226"/>
      <c r="AC831" s="226"/>
      <c r="AD831" s="226"/>
      <c r="AE831" s="226"/>
      <c r="AF831" s="226"/>
      <c r="AG831" s="226"/>
      <c r="AH831" s="226"/>
      <c r="AI831" s="226"/>
      <c r="AJ831" s="226"/>
      <c r="AK831" s="226"/>
    </row>
    <row r="832" spans="1:37" ht="15.75" customHeight="1">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row>
    <row r="833" spans="1:37" ht="15.75" customHeight="1">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c r="AB833" s="226"/>
      <c r="AC833" s="226"/>
      <c r="AD833" s="226"/>
      <c r="AE833" s="226"/>
      <c r="AF833" s="226"/>
      <c r="AG833" s="226"/>
      <c r="AH833" s="226"/>
      <c r="AI833" s="226"/>
      <c r="AJ833" s="226"/>
      <c r="AK833" s="226"/>
    </row>
    <row r="834" spans="1:37" ht="15.75" customHeight="1">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row>
    <row r="835" spans="1:37" ht="15.75" customHeight="1">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c r="AB835" s="226"/>
      <c r="AC835" s="226"/>
      <c r="AD835" s="226"/>
      <c r="AE835" s="226"/>
      <c r="AF835" s="226"/>
      <c r="AG835" s="226"/>
      <c r="AH835" s="226"/>
      <c r="AI835" s="226"/>
      <c r="AJ835" s="226"/>
      <c r="AK835" s="226"/>
    </row>
    <row r="836" spans="1:37" ht="15.75" customHeight="1">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c r="AB836" s="226"/>
      <c r="AC836" s="226"/>
      <c r="AD836" s="226"/>
      <c r="AE836" s="226"/>
      <c r="AF836" s="226"/>
      <c r="AG836" s="226"/>
      <c r="AH836" s="226"/>
      <c r="AI836" s="226"/>
      <c r="AJ836" s="226"/>
      <c r="AK836" s="226"/>
    </row>
    <row r="837" spans="1:37" ht="15.75" customHeight="1">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row>
    <row r="838" spans="1:37" ht="15.75" customHeight="1">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row>
    <row r="839" spans="1:37" ht="15.75" customHeight="1">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row>
    <row r="840" spans="1:37" ht="15.75" customHeight="1">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row>
    <row r="841" spans="1:37" ht="15.75" customHeight="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c r="AB841" s="226"/>
      <c r="AC841" s="226"/>
      <c r="AD841" s="226"/>
      <c r="AE841" s="226"/>
      <c r="AF841" s="226"/>
      <c r="AG841" s="226"/>
      <c r="AH841" s="226"/>
      <c r="AI841" s="226"/>
      <c r="AJ841" s="226"/>
      <c r="AK841" s="226"/>
    </row>
    <row r="842" spans="1:37" ht="15.75" customHeight="1">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c r="AB842" s="226"/>
      <c r="AC842" s="226"/>
      <c r="AD842" s="226"/>
      <c r="AE842" s="226"/>
      <c r="AF842" s="226"/>
      <c r="AG842" s="226"/>
      <c r="AH842" s="226"/>
      <c r="AI842" s="226"/>
      <c r="AJ842" s="226"/>
      <c r="AK842" s="226"/>
    </row>
    <row r="843" spans="1:37" ht="15.75" customHeight="1">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c r="AB843" s="226"/>
      <c r="AC843" s="226"/>
      <c r="AD843" s="226"/>
      <c r="AE843" s="226"/>
      <c r="AF843" s="226"/>
      <c r="AG843" s="226"/>
      <c r="AH843" s="226"/>
      <c r="AI843" s="226"/>
      <c r="AJ843" s="226"/>
      <c r="AK843" s="226"/>
    </row>
    <row r="844" spans="1:37" ht="15.75" customHeight="1">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row>
    <row r="845" spans="1:37" ht="15.75" customHeight="1">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row>
    <row r="846" spans="1:37" ht="15.75" customHeight="1">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row>
    <row r="847" spans="1:37" ht="15.75" customHeight="1">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row>
    <row r="848" spans="1:37" ht="15.75" customHeight="1">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row>
    <row r="849" spans="1:37" ht="15.75" customHeight="1">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row>
    <row r="850" spans="1:37" ht="15.75" customHeight="1">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c r="AB850" s="226"/>
      <c r="AC850" s="226"/>
      <c r="AD850" s="226"/>
      <c r="AE850" s="226"/>
      <c r="AF850" s="226"/>
      <c r="AG850" s="226"/>
      <c r="AH850" s="226"/>
      <c r="AI850" s="226"/>
      <c r="AJ850" s="226"/>
      <c r="AK850" s="226"/>
    </row>
    <row r="851" spans="1:37" ht="15.75" customHeight="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c r="AB851" s="226"/>
      <c r="AC851" s="226"/>
      <c r="AD851" s="226"/>
      <c r="AE851" s="226"/>
      <c r="AF851" s="226"/>
      <c r="AG851" s="226"/>
      <c r="AH851" s="226"/>
      <c r="AI851" s="226"/>
      <c r="AJ851" s="226"/>
      <c r="AK851" s="226"/>
    </row>
    <row r="852" spans="1:37" ht="15.75" customHeight="1">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c r="AB852" s="226"/>
      <c r="AC852" s="226"/>
      <c r="AD852" s="226"/>
      <c r="AE852" s="226"/>
      <c r="AF852" s="226"/>
      <c r="AG852" s="226"/>
      <c r="AH852" s="226"/>
      <c r="AI852" s="226"/>
      <c r="AJ852" s="226"/>
      <c r="AK852" s="226"/>
    </row>
    <row r="853" spans="1:37" ht="15.75" customHeight="1">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c r="AB853" s="226"/>
      <c r="AC853" s="226"/>
      <c r="AD853" s="226"/>
      <c r="AE853" s="226"/>
      <c r="AF853" s="226"/>
      <c r="AG853" s="226"/>
      <c r="AH853" s="226"/>
      <c r="AI853" s="226"/>
      <c r="AJ853" s="226"/>
      <c r="AK853" s="226"/>
    </row>
    <row r="854" spans="1:37" ht="15.75" customHeight="1">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c r="AB854" s="226"/>
      <c r="AC854" s="226"/>
      <c r="AD854" s="226"/>
      <c r="AE854" s="226"/>
      <c r="AF854" s="226"/>
      <c r="AG854" s="226"/>
      <c r="AH854" s="226"/>
      <c r="AI854" s="226"/>
      <c r="AJ854" s="226"/>
      <c r="AK854" s="226"/>
    </row>
    <row r="855" spans="1:37" ht="15.75" customHeight="1">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c r="AB855" s="226"/>
      <c r="AC855" s="226"/>
      <c r="AD855" s="226"/>
      <c r="AE855" s="226"/>
      <c r="AF855" s="226"/>
      <c r="AG855" s="226"/>
      <c r="AH855" s="226"/>
      <c r="AI855" s="226"/>
      <c r="AJ855" s="226"/>
      <c r="AK855" s="226"/>
    </row>
    <row r="856" spans="1:37" ht="15.75" customHeight="1">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c r="AB856" s="226"/>
      <c r="AC856" s="226"/>
      <c r="AD856" s="226"/>
      <c r="AE856" s="226"/>
      <c r="AF856" s="226"/>
      <c r="AG856" s="226"/>
      <c r="AH856" s="226"/>
      <c r="AI856" s="226"/>
      <c r="AJ856" s="226"/>
      <c r="AK856" s="226"/>
    </row>
    <row r="857" spans="1:37" ht="15.75" customHeight="1">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c r="AB857" s="226"/>
      <c r="AC857" s="226"/>
      <c r="AD857" s="226"/>
      <c r="AE857" s="226"/>
      <c r="AF857" s="226"/>
      <c r="AG857" s="226"/>
      <c r="AH857" s="226"/>
      <c r="AI857" s="226"/>
      <c r="AJ857" s="226"/>
      <c r="AK857" s="226"/>
    </row>
    <row r="858" spans="1:37" ht="15.75" customHeight="1">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c r="AB858" s="226"/>
      <c r="AC858" s="226"/>
      <c r="AD858" s="226"/>
      <c r="AE858" s="226"/>
      <c r="AF858" s="226"/>
      <c r="AG858" s="226"/>
      <c r="AH858" s="226"/>
      <c r="AI858" s="226"/>
      <c r="AJ858" s="226"/>
      <c r="AK858" s="226"/>
    </row>
    <row r="859" spans="1:37" ht="15.75" customHeight="1">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c r="AB859" s="226"/>
      <c r="AC859" s="226"/>
      <c r="AD859" s="226"/>
      <c r="AE859" s="226"/>
      <c r="AF859" s="226"/>
      <c r="AG859" s="226"/>
      <c r="AH859" s="226"/>
      <c r="AI859" s="226"/>
      <c r="AJ859" s="226"/>
      <c r="AK859" s="226"/>
    </row>
    <row r="860" spans="1:37" ht="15.75" customHeight="1">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row>
    <row r="861" spans="1:37" ht="15.75" customHeight="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c r="AB861" s="226"/>
      <c r="AC861" s="226"/>
      <c r="AD861" s="226"/>
      <c r="AE861" s="226"/>
      <c r="AF861" s="226"/>
      <c r="AG861" s="226"/>
      <c r="AH861" s="226"/>
      <c r="AI861" s="226"/>
      <c r="AJ861" s="226"/>
      <c r="AK861" s="226"/>
    </row>
    <row r="862" spans="1:37" ht="15.75" customHeight="1">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c r="AB862" s="226"/>
      <c r="AC862" s="226"/>
      <c r="AD862" s="226"/>
      <c r="AE862" s="226"/>
      <c r="AF862" s="226"/>
      <c r="AG862" s="226"/>
      <c r="AH862" s="226"/>
      <c r="AI862" s="226"/>
      <c r="AJ862" s="226"/>
      <c r="AK862" s="226"/>
    </row>
    <row r="863" spans="1:37" ht="15.75" customHeight="1">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c r="AB863" s="226"/>
      <c r="AC863" s="226"/>
      <c r="AD863" s="226"/>
      <c r="AE863" s="226"/>
      <c r="AF863" s="226"/>
      <c r="AG863" s="226"/>
      <c r="AH863" s="226"/>
      <c r="AI863" s="226"/>
      <c r="AJ863" s="226"/>
      <c r="AK863" s="226"/>
    </row>
    <row r="864" spans="1:37" ht="15.75" customHeight="1">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c r="AB864" s="226"/>
      <c r="AC864" s="226"/>
      <c r="AD864" s="226"/>
      <c r="AE864" s="226"/>
      <c r="AF864" s="226"/>
      <c r="AG864" s="226"/>
      <c r="AH864" s="226"/>
      <c r="AI864" s="226"/>
      <c r="AJ864" s="226"/>
      <c r="AK864" s="226"/>
    </row>
    <row r="865" spans="1:37" ht="15.75" customHeight="1">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row>
    <row r="866" spans="1:37" ht="15.75" customHeight="1">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c r="AB866" s="226"/>
      <c r="AC866" s="226"/>
      <c r="AD866" s="226"/>
      <c r="AE866" s="226"/>
      <c r="AF866" s="226"/>
      <c r="AG866" s="226"/>
      <c r="AH866" s="226"/>
      <c r="AI866" s="226"/>
      <c r="AJ866" s="226"/>
      <c r="AK866" s="226"/>
    </row>
    <row r="867" spans="1:37" ht="15.75" customHeight="1">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row>
    <row r="868" spans="1:37" ht="15.75" customHeight="1">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row>
    <row r="869" spans="1:37" ht="15.75" customHeight="1">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row>
    <row r="870" spans="1:37" ht="15.75" customHeight="1">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c r="AB870" s="226"/>
      <c r="AC870" s="226"/>
      <c r="AD870" s="226"/>
      <c r="AE870" s="226"/>
      <c r="AF870" s="226"/>
      <c r="AG870" s="226"/>
      <c r="AH870" s="226"/>
      <c r="AI870" s="226"/>
      <c r="AJ870" s="226"/>
      <c r="AK870" s="226"/>
    </row>
    <row r="871" spans="1:37" ht="15.75" customHeight="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row>
    <row r="872" spans="1:37" ht="15.75" customHeight="1">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row>
    <row r="873" spans="1:37" ht="15.75" customHeight="1">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c r="AB873" s="226"/>
      <c r="AC873" s="226"/>
      <c r="AD873" s="226"/>
      <c r="AE873" s="226"/>
      <c r="AF873" s="226"/>
      <c r="AG873" s="226"/>
      <c r="AH873" s="226"/>
      <c r="AI873" s="226"/>
      <c r="AJ873" s="226"/>
      <c r="AK873" s="226"/>
    </row>
    <row r="874" spans="1:37" ht="15.75" customHeight="1">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c r="AB874" s="226"/>
      <c r="AC874" s="226"/>
      <c r="AD874" s="226"/>
      <c r="AE874" s="226"/>
      <c r="AF874" s="226"/>
      <c r="AG874" s="226"/>
      <c r="AH874" s="226"/>
      <c r="AI874" s="226"/>
      <c r="AJ874" s="226"/>
      <c r="AK874" s="226"/>
    </row>
    <row r="875" spans="1:37" ht="15.75" customHeight="1">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c r="AB875" s="226"/>
      <c r="AC875" s="226"/>
      <c r="AD875" s="226"/>
      <c r="AE875" s="226"/>
      <c r="AF875" s="226"/>
      <c r="AG875" s="226"/>
      <c r="AH875" s="226"/>
      <c r="AI875" s="226"/>
      <c r="AJ875" s="226"/>
      <c r="AK875" s="226"/>
    </row>
    <row r="876" spans="1:37" ht="15.75" customHeight="1">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c r="AB876" s="226"/>
      <c r="AC876" s="226"/>
      <c r="AD876" s="226"/>
      <c r="AE876" s="226"/>
      <c r="AF876" s="226"/>
      <c r="AG876" s="226"/>
      <c r="AH876" s="226"/>
      <c r="AI876" s="226"/>
      <c r="AJ876" s="226"/>
      <c r="AK876" s="226"/>
    </row>
    <row r="877" spans="1:37" ht="15.75" customHeight="1">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c r="AB877" s="226"/>
      <c r="AC877" s="226"/>
      <c r="AD877" s="226"/>
      <c r="AE877" s="226"/>
      <c r="AF877" s="226"/>
      <c r="AG877" s="226"/>
      <c r="AH877" s="226"/>
      <c r="AI877" s="226"/>
      <c r="AJ877" s="226"/>
      <c r="AK877" s="226"/>
    </row>
    <row r="878" spans="1:37" ht="15.75" customHeight="1">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c r="AB878" s="226"/>
      <c r="AC878" s="226"/>
      <c r="AD878" s="226"/>
      <c r="AE878" s="226"/>
      <c r="AF878" s="226"/>
      <c r="AG878" s="226"/>
      <c r="AH878" s="226"/>
      <c r="AI878" s="226"/>
      <c r="AJ878" s="226"/>
      <c r="AK878" s="226"/>
    </row>
    <row r="879" spans="1:37" ht="15.75" customHeight="1">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c r="AB879" s="226"/>
      <c r="AC879" s="226"/>
      <c r="AD879" s="226"/>
      <c r="AE879" s="226"/>
      <c r="AF879" s="226"/>
      <c r="AG879" s="226"/>
      <c r="AH879" s="226"/>
      <c r="AI879" s="226"/>
      <c r="AJ879" s="226"/>
      <c r="AK879" s="226"/>
    </row>
    <row r="880" spans="1:37" ht="15.75" customHeight="1">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c r="AB880" s="226"/>
      <c r="AC880" s="226"/>
      <c r="AD880" s="226"/>
      <c r="AE880" s="226"/>
      <c r="AF880" s="226"/>
      <c r="AG880" s="226"/>
      <c r="AH880" s="226"/>
      <c r="AI880" s="226"/>
      <c r="AJ880" s="226"/>
      <c r="AK880" s="226"/>
    </row>
    <row r="881" spans="1:37" ht="15.75" customHeight="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c r="AB881" s="226"/>
      <c r="AC881" s="226"/>
      <c r="AD881" s="226"/>
      <c r="AE881" s="226"/>
      <c r="AF881" s="226"/>
      <c r="AG881" s="226"/>
      <c r="AH881" s="226"/>
      <c r="AI881" s="226"/>
      <c r="AJ881" s="226"/>
      <c r="AK881" s="226"/>
    </row>
    <row r="882" spans="1:37" ht="15.75" customHeight="1">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c r="AB882" s="226"/>
      <c r="AC882" s="226"/>
      <c r="AD882" s="226"/>
      <c r="AE882" s="226"/>
      <c r="AF882" s="226"/>
      <c r="AG882" s="226"/>
      <c r="AH882" s="226"/>
      <c r="AI882" s="226"/>
      <c r="AJ882" s="226"/>
      <c r="AK882" s="226"/>
    </row>
    <row r="883" spans="1:37" ht="15.75" customHeight="1">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c r="AB883" s="226"/>
      <c r="AC883" s="226"/>
      <c r="AD883" s="226"/>
      <c r="AE883" s="226"/>
      <c r="AF883" s="226"/>
      <c r="AG883" s="226"/>
      <c r="AH883" s="226"/>
      <c r="AI883" s="226"/>
      <c r="AJ883" s="226"/>
      <c r="AK883" s="226"/>
    </row>
    <row r="884" spans="1:37" ht="15.75" customHeight="1">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c r="AB884" s="226"/>
      <c r="AC884" s="226"/>
      <c r="AD884" s="226"/>
      <c r="AE884" s="226"/>
      <c r="AF884" s="226"/>
      <c r="AG884" s="226"/>
      <c r="AH884" s="226"/>
      <c r="AI884" s="226"/>
      <c r="AJ884" s="226"/>
      <c r="AK884" s="226"/>
    </row>
    <row r="885" spans="1:37" ht="15.75" customHeight="1">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c r="AB885" s="226"/>
      <c r="AC885" s="226"/>
      <c r="AD885" s="226"/>
      <c r="AE885" s="226"/>
      <c r="AF885" s="226"/>
      <c r="AG885" s="226"/>
      <c r="AH885" s="226"/>
      <c r="AI885" s="226"/>
      <c r="AJ885" s="226"/>
      <c r="AK885" s="226"/>
    </row>
    <row r="886" spans="1:37" ht="15.75" customHeight="1">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c r="AB886" s="226"/>
      <c r="AC886" s="226"/>
      <c r="AD886" s="226"/>
      <c r="AE886" s="226"/>
      <c r="AF886" s="226"/>
      <c r="AG886" s="226"/>
      <c r="AH886" s="226"/>
      <c r="AI886" s="226"/>
      <c r="AJ886" s="226"/>
      <c r="AK886" s="226"/>
    </row>
    <row r="887" spans="1:37" ht="15.75" customHeight="1">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c r="AB887" s="226"/>
      <c r="AC887" s="226"/>
      <c r="AD887" s="226"/>
      <c r="AE887" s="226"/>
      <c r="AF887" s="226"/>
      <c r="AG887" s="226"/>
      <c r="AH887" s="226"/>
      <c r="AI887" s="226"/>
      <c r="AJ887" s="226"/>
      <c r="AK887" s="226"/>
    </row>
    <row r="888" spans="1:37" ht="15.75" customHeight="1">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c r="AB888" s="226"/>
      <c r="AC888" s="226"/>
      <c r="AD888" s="226"/>
      <c r="AE888" s="226"/>
      <c r="AF888" s="226"/>
      <c r="AG888" s="226"/>
      <c r="AH888" s="226"/>
      <c r="AI888" s="226"/>
      <c r="AJ888" s="226"/>
      <c r="AK888" s="226"/>
    </row>
    <row r="889" spans="1:37" ht="15.75" customHeight="1">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c r="AB889" s="226"/>
      <c r="AC889" s="226"/>
      <c r="AD889" s="226"/>
      <c r="AE889" s="226"/>
      <c r="AF889" s="226"/>
      <c r="AG889" s="226"/>
      <c r="AH889" s="226"/>
      <c r="AI889" s="226"/>
      <c r="AJ889" s="226"/>
      <c r="AK889" s="226"/>
    </row>
    <row r="890" spans="1:37" ht="15.75" customHeight="1">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c r="AB890" s="226"/>
      <c r="AC890" s="226"/>
      <c r="AD890" s="226"/>
      <c r="AE890" s="226"/>
      <c r="AF890" s="226"/>
      <c r="AG890" s="226"/>
      <c r="AH890" s="226"/>
      <c r="AI890" s="226"/>
      <c r="AJ890" s="226"/>
      <c r="AK890" s="226"/>
    </row>
    <row r="891" spans="1:37" ht="15.75" customHeight="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c r="AB891" s="226"/>
      <c r="AC891" s="226"/>
      <c r="AD891" s="226"/>
      <c r="AE891" s="226"/>
      <c r="AF891" s="226"/>
      <c r="AG891" s="226"/>
      <c r="AH891" s="226"/>
      <c r="AI891" s="226"/>
      <c r="AJ891" s="226"/>
      <c r="AK891" s="226"/>
    </row>
    <row r="892" spans="1:37" ht="15.75" customHeight="1">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c r="AB892" s="226"/>
      <c r="AC892" s="226"/>
      <c r="AD892" s="226"/>
      <c r="AE892" s="226"/>
      <c r="AF892" s="226"/>
      <c r="AG892" s="226"/>
      <c r="AH892" s="226"/>
      <c r="AI892" s="226"/>
      <c r="AJ892" s="226"/>
      <c r="AK892" s="226"/>
    </row>
    <row r="893" spans="1:37" ht="15.75" customHeight="1">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c r="AB893" s="226"/>
      <c r="AC893" s="226"/>
      <c r="AD893" s="226"/>
      <c r="AE893" s="226"/>
      <c r="AF893" s="226"/>
      <c r="AG893" s="226"/>
      <c r="AH893" s="226"/>
      <c r="AI893" s="226"/>
      <c r="AJ893" s="226"/>
      <c r="AK893" s="226"/>
    </row>
    <row r="894" spans="1:37" ht="15.75" customHeight="1">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c r="AB894" s="226"/>
      <c r="AC894" s="226"/>
      <c r="AD894" s="226"/>
      <c r="AE894" s="226"/>
      <c r="AF894" s="226"/>
      <c r="AG894" s="226"/>
      <c r="AH894" s="226"/>
      <c r="AI894" s="226"/>
      <c r="AJ894" s="226"/>
      <c r="AK894" s="226"/>
    </row>
    <row r="895" spans="1:37" ht="15.75" customHeight="1">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row>
    <row r="896" spans="1:37" ht="15.75" customHeight="1">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row>
    <row r="897" spans="1:37" ht="15.75" customHeight="1">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row>
    <row r="898" spans="1:37" ht="15.75" customHeight="1">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row>
    <row r="899" spans="1:37" ht="15.75" customHeight="1">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row>
    <row r="900" spans="1:37" ht="15.75" customHeight="1">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row>
    <row r="901" spans="1:37" ht="15.75" customHeight="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row>
    <row r="902" spans="1:37" ht="15.75" customHeight="1">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row>
    <row r="903" spans="1:37" ht="15.75" customHeight="1">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row>
    <row r="904" spans="1:37" ht="15.75" customHeight="1">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c r="AB904" s="226"/>
      <c r="AC904" s="226"/>
      <c r="AD904" s="226"/>
      <c r="AE904" s="226"/>
      <c r="AF904" s="226"/>
      <c r="AG904" s="226"/>
      <c r="AH904" s="226"/>
      <c r="AI904" s="226"/>
      <c r="AJ904" s="226"/>
      <c r="AK904" s="226"/>
    </row>
    <row r="905" spans="1:37" ht="15.75" customHeight="1">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c r="AB905" s="226"/>
      <c r="AC905" s="226"/>
      <c r="AD905" s="226"/>
      <c r="AE905" s="226"/>
      <c r="AF905" s="226"/>
      <c r="AG905" s="226"/>
      <c r="AH905" s="226"/>
      <c r="AI905" s="226"/>
      <c r="AJ905" s="226"/>
      <c r="AK905" s="226"/>
    </row>
    <row r="906" spans="1:37" ht="15.75" customHeight="1">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c r="AB906" s="226"/>
      <c r="AC906" s="226"/>
      <c r="AD906" s="226"/>
      <c r="AE906" s="226"/>
      <c r="AF906" s="226"/>
      <c r="AG906" s="226"/>
      <c r="AH906" s="226"/>
      <c r="AI906" s="226"/>
      <c r="AJ906" s="226"/>
      <c r="AK906" s="226"/>
    </row>
    <row r="907" spans="1:37" ht="15.75" customHeight="1">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c r="AB907" s="226"/>
      <c r="AC907" s="226"/>
      <c r="AD907" s="226"/>
      <c r="AE907" s="226"/>
      <c r="AF907" s="226"/>
      <c r="AG907" s="226"/>
      <c r="AH907" s="226"/>
      <c r="AI907" s="226"/>
      <c r="AJ907" s="226"/>
      <c r="AK907" s="226"/>
    </row>
    <row r="908" spans="1:37" ht="15.75" customHeight="1">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c r="AB908" s="226"/>
      <c r="AC908" s="226"/>
      <c r="AD908" s="226"/>
      <c r="AE908" s="226"/>
      <c r="AF908" s="226"/>
      <c r="AG908" s="226"/>
      <c r="AH908" s="226"/>
      <c r="AI908" s="226"/>
      <c r="AJ908" s="226"/>
      <c r="AK908" s="226"/>
    </row>
    <row r="909" spans="1:37" ht="15.75" customHeight="1">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row>
    <row r="910" spans="1:37" ht="15.75" customHeight="1">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row>
    <row r="911" spans="1:37" ht="15.75" customHeight="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c r="AB911" s="226"/>
      <c r="AC911" s="226"/>
      <c r="AD911" s="226"/>
      <c r="AE911" s="226"/>
      <c r="AF911" s="226"/>
      <c r="AG911" s="226"/>
      <c r="AH911" s="226"/>
      <c r="AI911" s="226"/>
      <c r="AJ911" s="226"/>
      <c r="AK911" s="226"/>
    </row>
    <row r="912" spans="1:37" ht="15.75" customHeight="1">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c r="AB912" s="226"/>
      <c r="AC912" s="226"/>
      <c r="AD912" s="226"/>
      <c r="AE912" s="226"/>
      <c r="AF912" s="226"/>
      <c r="AG912" s="226"/>
      <c r="AH912" s="226"/>
      <c r="AI912" s="226"/>
      <c r="AJ912" s="226"/>
      <c r="AK912" s="226"/>
    </row>
    <row r="913" spans="1:37" ht="15.75" customHeight="1">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row>
    <row r="914" spans="1:37" ht="15.75" customHeight="1">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c r="AB914" s="226"/>
      <c r="AC914" s="226"/>
      <c r="AD914" s="226"/>
      <c r="AE914" s="226"/>
      <c r="AF914" s="226"/>
      <c r="AG914" s="226"/>
      <c r="AH914" s="226"/>
      <c r="AI914" s="226"/>
      <c r="AJ914" s="226"/>
      <c r="AK914" s="226"/>
    </row>
    <row r="915" spans="1:37" ht="15.75" customHeight="1">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c r="AB915" s="226"/>
      <c r="AC915" s="226"/>
      <c r="AD915" s="226"/>
      <c r="AE915" s="226"/>
      <c r="AF915" s="226"/>
      <c r="AG915" s="226"/>
      <c r="AH915" s="226"/>
      <c r="AI915" s="226"/>
      <c r="AJ915" s="226"/>
      <c r="AK915" s="226"/>
    </row>
    <row r="916" spans="1:37" ht="15.75" customHeight="1">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c r="AB916" s="226"/>
      <c r="AC916" s="226"/>
      <c r="AD916" s="226"/>
      <c r="AE916" s="226"/>
      <c r="AF916" s="226"/>
      <c r="AG916" s="226"/>
      <c r="AH916" s="226"/>
      <c r="AI916" s="226"/>
      <c r="AJ916" s="226"/>
      <c r="AK916" s="226"/>
    </row>
    <row r="917" spans="1:37" ht="15.75" customHeight="1">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c r="AB917" s="226"/>
      <c r="AC917" s="226"/>
      <c r="AD917" s="226"/>
      <c r="AE917" s="226"/>
      <c r="AF917" s="226"/>
      <c r="AG917" s="226"/>
      <c r="AH917" s="226"/>
      <c r="AI917" s="226"/>
      <c r="AJ917" s="226"/>
      <c r="AK917" s="226"/>
    </row>
    <row r="918" spans="1:37" ht="15.75" customHeight="1">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row>
    <row r="919" spans="1:37" ht="15.75" customHeight="1">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row>
    <row r="920" spans="1:37" ht="15.75" customHeight="1">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row>
    <row r="921" spans="1:37" ht="15.75" customHeight="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row>
    <row r="922" spans="1:37" ht="15.75" customHeight="1">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c r="AB922" s="226"/>
      <c r="AC922" s="226"/>
      <c r="AD922" s="226"/>
      <c r="AE922" s="226"/>
      <c r="AF922" s="226"/>
      <c r="AG922" s="226"/>
      <c r="AH922" s="226"/>
      <c r="AI922" s="226"/>
      <c r="AJ922" s="226"/>
      <c r="AK922" s="226"/>
    </row>
    <row r="923" spans="1:37" ht="15.75" customHeight="1">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c r="AB923" s="226"/>
      <c r="AC923" s="226"/>
      <c r="AD923" s="226"/>
      <c r="AE923" s="226"/>
      <c r="AF923" s="226"/>
      <c r="AG923" s="226"/>
      <c r="AH923" s="226"/>
      <c r="AI923" s="226"/>
      <c r="AJ923" s="226"/>
      <c r="AK923" s="226"/>
    </row>
    <row r="924" spans="1:37" ht="15.75" customHeight="1">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6"/>
      <c r="AG924" s="226"/>
      <c r="AH924" s="226"/>
      <c r="AI924" s="226"/>
      <c r="AJ924" s="226"/>
      <c r="AK924" s="226"/>
    </row>
    <row r="925" spans="1:37" ht="15.75" customHeight="1">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c r="AB925" s="226"/>
      <c r="AC925" s="226"/>
      <c r="AD925" s="226"/>
      <c r="AE925" s="226"/>
      <c r="AF925" s="226"/>
      <c r="AG925" s="226"/>
      <c r="AH925" s="226"/>
      <c r="AI925" s="226"/>
      <c r="AJ925" s="226"/>
      <c r="AK925" s="226"/>
    </row>
    <row r="926" spans="1:37" ht="15.75" customHeight="1">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c r="AB926" s="226"/>
      <c r="AC926" s="226"/>
      <c r="AD926" s="226"/>
      <c r="AE926" s="226"/>
      <c r="AF926" s="226"/>
      <c r="AG926" s="226"/>
      <c r="AH926" s="226"/>
      <c r="AI926" s="226"/>
      <c r="AJ926" s="226"/>
      <c r="AK926" s="226"/>
    </row>
    <row r="927" spans="1:37" ht="15.75" customHeight="1">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c r="AB927" s="226"/>
      <c r="AC927" s="226"/>
      <c r="AD927" s="226"/>
      <c r="AE927" s="226"/>
      <c r="AF927" s="226"/>
      <c r="AG927" s="226"/>
      <c r="AH927" s="226"/>
      <c r="AI927" s="226"/>
      <c r="AJ927" s="226"/>
      <c r="AK927" s="226"/>
    </row>
    <row r="928" spans="1:37" ht="15.75" customHeight="1">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c r="AB928" s="226"/>
      <c r="AC928" s="226"/>
      <c r="AD928" s="226"/>
      <c r="AE928" s="226"/>
      <c r="AF928" s="226"/>
      <c r="AG928" s="226"/>
      <c r="AH928" s="226"/>
      <c r="AI928" s="226"/>
      <c r="AJ928" s="226"/>
      <c r="AK928" s="226"/>
    </row>
    <row r="929" spans="1:37" ht="15.75" customHeight="1">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c r="AB929" s="226"/>
      <c r="AC929" s="226"/>
      <c r="AD929" s="226"/>
      <c r="AE929" s="226"/>
      <c r="AF929" s="226"/>
      <c r="AG929" s="226"/>
      <c r="AH929" s="226"/>
      <c r="AI929" s="226"/>
      <c r="AJ929" s="226"/>
      <c r="AK929" s="226"/>
    </row>
    <row r="930" spans="1:37" ht="15.75" customHeight="1">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c r="AB930" s="226"/>
      <c r="AC930" s="226"/>
      <c r="AD930" s="226"/>
      <c r="AE930" s="226"/>
      <c r="AF930" s="226"/>
      <c r="AG930" s="226"/>
      <c r="AH930" s="226"/>
      <c r="AI930" s="226"/>
      <c r="AJ930" s="226"/>
      <c r="AK930" s="226"/>
    </row>
    <row r="931" spans="1:37" ht="15.75" customHeight="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c r="AB931" s="226"/>
      <c r="AC931" s="226"/>
      <c r="AD931" s="226"/>
      <c r="AE931" s="226"/>
      <c r="AF931" s="226"/>
      <c r="AG931" s="226"/>
      <c r="AH931" s="226"/>
      <c r="AI931" s="226"/>
      <c r="AJ931" s="226"/>
      <c r="AK931" s="226"/>
    </row>
    <row r="932" spans="1:37" ht="15.75" customHeight="1">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c r="AB932" s="226"/>
      <c r="AC932" s="226"/>
      <c r="AD932" s="226"/>
      <c r="AE932" s="226"/>
      <c r="AF932" s="226"/>
      <c r="AG932" s="226"/>
      <c r="AH932" s="226"/>
      <c r="AI932" s="226"/>
      <c r="AJ932" s="226"/>
      <c r="AK932" s="226"/>
    </row>
    <row r="933" spans="1:37" ht="15.75" customHeight="1">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c r="AB933" s="226"/>
      <c r="AC933" s="226"/>
      <c r="AD933" s="226"/>
      <c r="AE933" s="226"/>
      <c r="AF933" s="226"/>
      <c r="AG933" s="226"/>
      <c r="AH933" s="226"/>
      <c r="AI933" s="226"/>
      <c r="AJ933" s="226"/>
      <c r="AK933" s="226"/>
    </row>
    <row r="934" spans="1:37" ht="15.75" customHeight="1">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row>
    <row r="935" spans="1:37" ht="15.75" customHeight="1">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c r="AB935" s="226"/>
      <c r="AC935" s="226"/>
      <c r="AD935" s="226"/>
      <c r="AE935" s="226"/>
      <c r="AF935" s="226"/>
      <c r="AG935" s="226"/>
      <c r="AH935" s="226"/>
      <c r="AI935" s="226"/>
      <c r="AJ935" s="226"/>
      <c r="AK935" s="226"/>
    </row>
    <row r="936" spans="1:37" ht="15.75" customHeight="1">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c r="AB936" s="226"/>
      <c r="AC936" s="226"/>
      <c r="AD936" s="226"/>
      <c r="AE936" s="226"/>
      <c r="AF936" s="226"/>
      <c r="AG936" s="226"/>
      <c r="AH936" s="226"/>
      <c r="AI936" s="226"/>
      <c r="AJ936" s="226"/>
      <c r="AK936" s="226"/>
    </row>
    <row r="937" spans="1:37" ht="15.75" customHeight="1">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c r="AB937" s="226"/>
      <c r="AC937" s="226"/>
      <c r="AD937" s="226"/>
      <c r="AE937" s="226"/>
      <c r="AF937" s="226"/>
      <c r="AG937" s="226"/>
      <c r="AH937" s="226"/>
      <c r="AI937" s="226"/>
      <c r="AJ937" s="226"/>
      <c r="AK937" s="226"/>
    </row>
    <row r="938" spans="1:37" ht="15.75" customHeight="1">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c r="AB938" s="226"/>
      <c r="AC938" s="226"/>
      <c r="AD938" s="226"/>
      <c r="AE938" s="226"/>
      <c r="AF938" s="226"/>
      <c r="AG938" s="226"/>
      <c r="AH938" s="226"/>
      <c r="AI938" s="226"/>
      <c r="AJ938" s="226"/>
      <c r="AK938" s="226"/>
    </row>
    <row r="939" spans="1:37" ht="15.75" customHeight="1">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c r="AB939" s="226"/>
      <c r="AC939" s="226"/>
      <c r="AD939" s="226"/>
      <c r="AE939" s="226"/>
      <c r="AF939" s="226"/>
      <c r="AG939" s="226"/>
      <c r="AH939" s="226"/>
      <c r="AI939" s="226"/>
      <c r="AJ939" s="226"/>
      <c r="AK939" s="226"/>
    </row>
    <row r="940" spans="1:37" ht="15.75" customHeight="1">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c r="AB940" s="226"/>
      <c r="AC940" s="226"/>
      <c r="AD940" s="226"/>
      <c r="AE940" s="226"/>
      <c r="AF940" s="226"/>
      <c r="AG940" s="226"/>
      <c r="AH940" s="226"/>
      <c r="AI940" s="226"/>
      <c r="AJ940" s="226"/>
      <c r="AK940" s="226"/>
    </row>
    <row r="941" spans="1:37" ht="15.75" customHeight="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c r="AB941" s="226"/>
      <c r="AC941" s="226"/>
      <c r="AD941" s="226"/>
      <c r="AE941" s="226"/>
      <c r="AF941" s="226"/>
      <c r="AG941" s="226"/>
      <c r="AH941" s="226"/>
      <c r="AI941" s="226"/>
      <c r="AJ941" s="226"/>
      <c r="AK941" s="226"/>
    </row>
    <row r="942" spans="1:37" ht="15.75" customHeight="1">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c r="AB942" s="226"/>
      <c r="AC942" s="226"/>
      <c r="AD942" s="226"/>
      <c r="AE942" s="226"/>
      <c r="AF942" s="226"/>
      <c r="AG942" s="226"/>
      <c r="AH942" s="226"/>
      <c r="AI942" s="226"/>
      <c r="AJ942" s="226"/>
      <c r="AK942" s="226"/>
    </row>
    <row r="943" spans="1:37" ht="15.75" customHeight="1">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row>
    <row r="944" spans="1:37" ht="15.75" customHeight="1">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row>
    <row r="945" spans="1:37" ht="15.75" customHeight="1">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row>
    <row r="946" spans="1:37" ht="15.75" customHeight="1">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row>
    <row r="947" spans="1:37" ht="15.75" customHeight="1">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row>
    <row r="948" spans="1:37" ht="15.75" customHeight="1">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row>
    <row r="949" spans="1:37" ht="15.75" customHeight="1">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row>
    <row r="950" spans="1:37" ht="15.75" customHeight="1">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c r="AB950" s="226"/>
      <c r="AC950" s="226"/>
      <c r="AD950" s="226"/>
      <c r="AE950" s="226"/>
      <c r="AF950" s="226"/>
      <c r="AG950" s="226"/>
      <c r="AH950" s="226"/>
      <c r="AI950" s="226"/>
      <c r="AJ950" s="226"/>
      <c r="AK950" s="226"/>
    </row>
    <row r="951" spans="1:37" ht="15.75" customHeight="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row>
    <row r="952" spans="1:37" ht="15.75" customHeight="1">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row>
    <row r="953" spans="1:37" ht="15.75" customHeight="1">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row>
    <row r="954" spans="1:37" ht="15.75" customHeight="1">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row>
    <row r="955" spans="1:37" ht="15.75" customHeight="1">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row>
    <row r="956" spans="1:37" ht="15.75" customHeight="1">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c r="AB956" s="226"/>
      <c r="AC956" s="226"/>
      <c r="AD956" s="226"/>
      <c r="AE956" s="226"/>
      <c r="AF956" s="226"/>
      <c r="AG956" s="226"/>
      <c r="AH956" s="226"/>
      <c r="AI956" s="226"/>
      <c r="AJ956" s="226"/>
      <c r="AK956" s="226"/>
    </row>
    <row r="957" spans="1:37" ht="15.75" customHeight="1">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row>
    <row r="958" spans="1:37" ht="15.75" customHeight="1">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row>
    <row r="959" spans="1:37" ht="15.75" customHeight="1">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row>
    <row r="960" spans="1:37" ht="15.75" customHeight="1">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row>
    <row r="961" spans="1:37" ht="15.75" customHeight="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row>
    <row r="962" spans="1:37" ht="15.75" customHeight="1">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row>
    <row r="963" spans="1:37" ht="15.75" customHeight="1">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row>
    <row r="964" spans="1:37" ht="15.75" customHeight="1">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c r="AB964" s="226"/>
      <c r="AC964" s="226"/>
      <c r="AD964" s="226"/>
      <c r="AE964" s="226"/>
      <c r="AF964" s="226"/>
      <c r="AG964" s="226"/>
      <c r="AH964" s="226"/>
      <c r="AI964" s="226"/>
      <c r="AJ964" s="226"/>
      <c r="AK964" s="226"/>
    </row>
    <row r="965" spans="1:37" ht="15.75" customHeight="1">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c r="AB965" s="226"/>
      <c r="AC965" s="226"/>
      <c r="AD965" s="226"/>
      <c r="AE965" s="226"/>
      <c r="AF965" s="226"/>
      <c r="AG965" s="226"/>
      <c r="AH965" s="226"/>
      <c r="AI965" s="226"/>
      <c r="AJ965" s="226"/>
      <c r="AK965" s="226"/>
    </row>
    <row r="966" spans="1:37" ht="15.75" customHeight="1">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c r="AB966" s="226"/>
      <c r="AC966" s="226"/>
      <c r="AD966" s="226"/>
      <c r="AE966" s="226"/>
      <c r="AF966" s="226"/>
      <c r="AG966" s="226"/>
      <c r="AH966" s="226"/>
      <c r="AI966" s="226"/>
      <c r="AJ966" s="226"/>
      <c r="AK966" s="226"/>
    </row>
    <row r="967" spans="1:37" ht="15.75" customHeight="1">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c r="AB967" s="226"/>
      <c r="AC967" s="226"/>
      <c r="AD967" s="226"/>
      <c r="AE967" s="226"/>
      <c r="AF967" s="226"/>
      <c r="AG967" s="226"/>
      <c r="AH967" s="226"/>
      <c r="AI967" s="226"/>
      <c r="AJ967" s="226"/>
      <c r="AK967" s="226"/>
    </row>
    <row r="968" spans="1:37" ht="15.75" customHeight="1">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c r="AB968" s="226"/>
      <c r="AC968" s="226"/>
      <c r="AD968" s="226"/>
      <c r="AE968" s="226"/>
      <c r="AF968" s="226"/>
      <c r="AG968" s="226"/>
      <c r="AH968" s="226"/>
      <c r="AI968" s="226"/>
      <c r="AJ968" s="226"/>
      <c r="AK968" s="226"/>
    </row>
    <row r="969" spans="1:37" ht="15.75" customHeight="1">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c r="AB969" s="226"/>
      <c r="AC969" s="226"/>
      <c r="AD969" s="226"/>
      <c r="AE969" s="226"/>
      <c r="AF969" s="226"/>
      <c r="AG969" s="226"/>
      <c r="AH969" s="226"/>
      <c r="AI969" s="226"/>
      <c r="AJ969" s="226"/>
      <c r="AK969" s="226"/>
    </row>
    <row r="970" spans="1:37" ht="15.75" customHeight="1">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c r="AG970" s="226"/>
      <c r="AH970" s="226"/>
      <c r="AI970" s="226"/>
      <c r="AJ970" s="226"/>
      <c r="AK970" s="226"/>
    </row>
    <row r="971" spans="1:37" ht="15.75" customHeight="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c r="AB971" s="226"/>
      <c r="AC971" s="226"/>
      <c r="AD971" s="226"/>
      <c r="AE971" s="226"/>
      <c r="AF971" s="226"/>
      <c r="AG971" s="226"/>
      <c r="AH971" s="226"/>
      <c r="AI971" s="226"/>
      <c r="AJ971" s="226"/>
      <c r="AK971" s="226"/>
    </row>
    <row r="972" spans="1:37" ht="15.75" customHeight="1">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c r="AI972" s="226"/>
      <c r="AJ972" s="226"/>
      <c r="AK972" s="226"/>
    </row>
    <row r="973" spans="1:37" ht="15.75" customHeight="1">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c r="AB973" s="226"/>
      <c r="AC973" s="226"/>
      <c r="AD973" s="226"/>
      <c r="AE973" s="226"/>
      <c r="AF973" s="226"/>
      <c r="AG973" s="226"/>
      <c r="AH973" s="226"/>
      <c r="AI973" s="226"/>
      <c r="AJ973" s="226"/>
      <c r="AK973" s="226"/>
    </row>
    <row r="974" spans="1:37" ht="15.75" customHeight="1">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c r="AB974" s="226"/>
      <c r="AC974" s="226"/>
      <c r="AD974" s="226"/>
      <c r="AE974" s="226"/>
      <c r="AF974" s="226"/>
      <c r="AG974" s="226"/>
      <c r="AH974" s="226"/>
      <c r="AI974" s="226"/>
      <c r="AJ974" s="226"/>
      <c r="AK974" s="226"/>
    </row>
    <row r="975" spans="1:37" ht="15.75" customHeight="1">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c r="AB975" s="226"/>
      <c r="AC975" s="226"/>
      <c r="AD975" s="226"/>
      <c r="AE975" s="226"/>
      <c r="AF975" s="226"/>
      <c r="AG975" s="226"/>
      <c r="AH975" s="226"/>
      <c r="AI975" s="226"/>
      <c r="AJ975" s="226"/>
      <c r="AK975" s="226"/>
    </row>
    <row r="976" spans="1:37" ht="15.75" customHeight="1">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c r="AB976" s="226"/>
      <c r="AC976" s="226"/>
      <c r="AD976" s="226"/>
      <c r="AE976" s="226"/>
      <c r="AF976" s="226"/>
      <c r="AG976" s="226"/>
      <c r="AH976" s="226"/>
      <c r="AI976" s="226"/>
      <c r="AJ976" s="226"/>
      <c r="AK976" s="226"/>
    </row>
    <row r="977" spans="1:37" ht="15.75" customHeight="1">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c r="AB977" s="226"/>
      <c r="AC977" s="226"/>
      <c r="AD977" s="226"/>
      <c r="AE977" s="226"/>
      <c r="AF977" s="226"/>
      <c r="AG977" s="226"/>
      <c r="AH977" s="226"/>
      <c r="AI977" s="226"/>
      <c r="AJ977" s="226"/>
      <c r="AK977" s="226"/>
    </row>
    <row r="978" spans="1:37" ht="15.75" customHeight="1">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c r="AB978" s="226"/>
      <c r="AC978" s="226"/>
      <c r="AD978" s="226"/>
      <c r="AE978" s="226"/>
      <c r="AF978" s="226"/>
      <c r="AG978" s="226"/>
      <c r="AH978" s="226"/>
      <c r="AI978" s="226"/>
      <c r="AJ978" s="226"/>
      <c r="AK978" s="226"/>
    </row>
    <row r="979" spans="1:37" ht="15.75" customHeight="1">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c r="AB979" s="226"/>
      <c r="AC979" s="226"/>
      <c r="AD979" s="226"/>
      <c r="AE979" s="226"/>
      <c r="AF979" s="226"/>
      <c r="AG979" s="226"/>
      <c r="AH979" s="226"/>
      <c r="AI979" s="226"/>
      <c r="AJ979" s="226"/>
      <c r="AK979" s="226"/>
    </row>
    <row r="980" spans="1:37" ht="15.75" customHeight="1">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6"/>
      <c r="AG980" s="226"/>
      <c r="AH980" s="226"/>
      <c r="AI980" s="226"/>
      <c r="AJ980" s="226"/>
      <c r="AK980" s="226"/>
    </row>
    <row r="981" spans="1:37" ht="15.75" customHeight="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c r="AB981" s="226"/>
      <c r="AC981" s="226"/>
      <c r="AD981" s="226"/>
      <c r="AE981" s="226"/>
      <c r="AF981" s="226"/>
      <c r="AG981" s="226"/>
      <c r="AH981" s="226"/>
      <c r="AI981" s="226"/>
      <c r="AJ981" s="226"/>
      <c r="AK981" s="226"/>
    </row>
    <row r="982" spans="1:37" ht="15.75" customHeight="1">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c r="AB982" s="226"/>
      <c r="AC982" s="226"/>
      <c r="AD982" s="226"/>
      <c r="AE982" s="226"/>
      <c r="AF982" s="226"/>
      <c r="AG982" s="226"/>
      <c r="AH982" s="226"/>
      <c r="AI982" s="226"/>
      <c r="AJ982" s="226"/>
      <c r="AK982" s="226"/>
    </row>
    <row r="983" spans="1:37" ht="15.75" customHeight="1">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c r="AB983" s="226"/>
      <c r="AC983" s="226"/>
      <c r="AD983" s="226"/>
      <c r="AE983" s="226"/>
      <c r="AF983" s="226"/>
      <c r="AG983" s="226"/>
      <c r="AH983" s="226"/>
      <c r="AI983" s="226"/>
      <c r="AJ983" s="226"/>
      <c r="AK983" s="226"/>
    </row>
    <row r="984" spans="1:37" ht="15.75" customHeight="1">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c r="AB984" s="226"/>
      <c r="AC984" s="226"/>
      <c r="AD984" s="226"/>
      <c r="AE984" s="226"/>
      <c r="AF984" s="226"/>
      <c r="AG984" s="226"/>
      <c r="AH984" s="226"/>
      <c r="AI984" s="226"/>
      <c r="AJ984" s="226"/>
      <c r="AK984" s="226"/>
    </row>
    <row r="985" spans="1:37" ht="15.75" customHeight="1">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c r="AB985" s="226"/>
      <c r="AC985" s="226"/>
      <c r="AD985" s="226"/>
      <c r="AE985" s="226"/>
      <c r="AF985" s="226"/>
      <c r="AG985" s="226"/>
      <c r="AH985" s="226"/>
      <c r="AI985" s="226"/>
      <c r="AJ985" s="226"/>
      <c r="AK985" s="226"/>
    </row>
    <row r="986" spans="1:37" ht="15.75" customHeight="1">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c r="AB986" s="226"/>
      <c r="AC986" s="226"/>
      <c r="AD986" s="226"/>
      <c r="AE986" s="226"/>
      <c r="AF986" s="226"/>
      <c r="AG986" s="226"/>
      <c r="AH986" s="226"/>
      <c r="AI986" s="226"/>
      <c r="AJ986" s="226"/>
      <c r="AK986" s="226"/>
    </row>
    <row r="987" spans="1:37" ht="15.75" customHeight="1">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c r="AB987" s="226"/>
      <c r="AC987" s="226"/>
      <c r="AD987" s="226"/>
      <c r="AE987" s="226"/>
      <c r="AF987" s="226"/>
      <c r="AG987" s="226"/>
      <c r="AH987" s="226"/>
      <c r="AI987" s="226"/>
      <c r="AJ987" s="226"/>
      <c r="AK987" s="226"/>
    </row>
    <row r="988" spans="1:37" ht="15.75" customHeight="1">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c r="AB988" s="226"/>
      <c r="AC988" s="226"/>
      <c r="AD988" s="226"/>
      <c r="AE988" s="226"/>
      <c r="AF988" s="226"/>
      <c r="AG988" s="226"/>
      <c r="AH988" s="226"/>
      <c r="AI988" s="226"/>
      <c r="AJ988" s="226"/>
      <c r="AK988" s="226"/>
    </row>
    <row r="989" spans="1:37" ht="15.75" customHeight="1">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c r="AB989" s="226"/>
      <c r="AC989" s="226"/>
      <c r="AD989" s="226"/>
      <c r="AE989" s="226"/>
      <c r="AF989" s="226"/>
      <c r="AG989" s="226"/>
      <c r="AH989" s="226"/>
      <c r="AI989" s="226"/>
      <c r="AJ989" s="226"/>
      <c r="AK989" s="226"/>
    </row>
    <row r="990" spans="1:37" ht="15.75" customHeight="1">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c r="AB990" s="226"/>
      <c r="AC990" s="226"/>
      <c r="AD990" s="226"/>
      <c r="AE990" s="226"/>
      <c r="AF990" s="226"/>
      <c r="AG990" s="226"/>
      <c r="AH990" s="226"/>
      <c r="AI990" s="226"/>
      <c r="AJ990" s="226"/>
      <c r="AK990" s="226"/>
    </row>
    <row r="991" spans="1:37" ht="15.75" customHeight="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c r="AB991" s="226"/>
      <c r="AC991" s="226"/>
      <c r="AD991" s="226"/>
      <c r="AE991" s="226"/>
      <c r="AF991" s="226"/>
      <c r="AG991" s="226"/>
      <c r="AH991" s="226"/>
      <c r="AI991" s="226"/>
      <c r="AJ991" s="226"/>
      <c r="AK991" s="226"/>
    </row>
    <row r="992" spans="1:37" ht="15.75" customHeight="1">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c r="AB992" s="226"/>
      <c r="AC992" s="226"/>
      <c r="AD992" s="226"/>
      <c r="AE992" s="226"/>
      <c r="AF992" s="226"/>
      <c r="AG992" s="226"/>
      <c r="AH992" s="226"/>
      <c r="AI992" s="226"/>
      <c r="AJ992" s="226"/>
      <c r="AK992" s="226"/>
    </row>
    <row r="993" spans="1:37" ht="15.75" customHeight="1">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c r="AB993" s="226"/>
      <c r="AC993" s="226"/>
      <c r="AD993" s="226"/>
      <c r="AE993" s="226"/>
      <c r="AF993" s="226"/>
      <c r="AG993" s="226"/>
      <c r="AH993" s="226"/>
      <c r="AI993" s="226"/>
      <c r="AJ993" s="226"/>
      <c r="AK993" s="226"/>
    </row>
    <row r="994" spans="1:37" ht="15.75" customHeight="1">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c r="AB994" s="226"/>
      <c r="AC994" s="226"/>
      <c r="AD994" s="226"/>
      <c r="AE994" s="226"/>
      <c r="AF994" s="226"/>
      <c r="AG994" s="226"/>
      <c r="AH994" s="226"/>
      <c r="AI994" s="226"/>
      <c r="AJ994" s="226"/>
      <c r="AK994" s="226"/>
    </row>
    <row r="995" spans="1:37" ht="15.75" customHeight="1">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c r="AB995" s="226"/>
      <c r="AC995" s="226"/>
      <c r="AD995" s="226"/>
      <c r="AE995" s="226"/>
      <c r="AF995" s="226"/>
      <c r="AG995" s="226"/>
      <c r="AH995" s="226"/>
      <c r="AI995" s="226"/>
      <c r="AJ995" s="226"/>
      <c r="AK995" s="226"/>
    </row>
    <row r="996" spans="1:37" ht="15.75" customHeight="1">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c r="AB996" s="226"/>
      <c r="AC996" s="226"/>
      <c r="AD996" s="226"/>
      <c r="AE996" s="226"/>
      <c r="AF996" s="226"/>
      <c r="AG996" s="226"/>
      <c r="AH996" s="226"/>
      <c r="AI996" s="226"/>
      <c r="AJ996" s="226"/>
      <c r="AK996" s="226"/>
    </row>
    <row r="997" spans="1:37" ht="15.75" customHeight="1">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row>
    <row r="998" spans="1:37" ht="15.75" customHeight="1">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row>
    <row r="999" spans="1:37" ht="15.75" customHeight="1">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row>
    <row r="1000" spans="1:37" ht="15.75" customHeight="1">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c r="AB1000" s="226"/>
      <c r="AC1000" s="226"/>
      <c r="AD1000" s="226"/>
      <c r="AE1000" s="226"/>
      <c r="AF1000" s="226"/>
      <c r="AG1000" s="226"/>
      <c r="AH1000" s="226"/>
      <c r="AI1000" s="226"/>
      <c r="AJ1000" s="226"/>
      <c r="AK1000" s="226"/>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Monica Fernandez Quintero</cp:lastModifiedBy>
  <dcterms:created xsi:type="dcterms:W3CDTF">2020-03-24T23:12:47Z</dcterms:created>
  <dcterms:modified xsi:type="dcterms:W3CDTF">2022-08-05T16:02:41Z</dcterms:modified>
</cp:coreProperties>
</file>